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tables/table5.xml" ContentType="application/vnd.openxmlformats-officedocument.spreadsheetml.tab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3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4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5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aura\Google Drive\CUESEB\Proyectos\Coronavirus\Modelo predictivo\Para publicar\"/>
    </mc:Choice>
  </mc:AlternateContent>
  <xr:revisionPtr revIDLastSave="0" documentId="13_ncr:1_{BF837A7C-25F0-47C1-9351-9F3033D81A22}" xr6:coauthVersionLast="45" xr6:coauthVersionMax="45" xr10:uidLastSave="{00000000-0000-0000-0000-000000000000}"/>
  <workbookProtection workbookAlgorithmName="SHA-512" workbookHashValue="7MKcS279dCJxdPZUX3LJyq8HU/HeddK9pCql1IEY6xe/eTCqQJhmL26PqNp29dSoS6WDsTcs1D4hHyqFkVtO0A==" workbookSaltValue="phTK6CXk5G/KTRlw7a02hw==" workbookSpinCount="100000" lockStructure="1"/>
  <bookViews>
    <workbookView xWindow="-120" yWindow="-120" windowWidth="20730" windowHeight="11160" xr2:uid="{15444800-C7D6-4E86-A98C-068B0BF0B569}"/>
  </bookViews>
  <sheets>
    <sheet name="Carátula" sheetId="20" r:id="rId1"/>
    <sheet name="Metodología" sheetId="18" r:id="rId2"/>
    <sheet name="Parámetros" sheetId="2" r:id="rId3"/>
    <sheet name="Modelo predictivo" sheetId="8" r:id="rId4"/>
    <sheet name="Rt_Calc" sheetId="26" state="hidden" r:id="rId5"/>
    <sheet name="Rt" sheetId="27" r:id="rId6"/>
    <sheet name="Td" sheetId="21" r:id="rId7"/>
    <sheet name="Internación x edad (optimista)" sheetId="22" state="hidden" r:id="rId8"/>
    <sheet name="Internación x edad (moderado)" sheetId="24" state="hidden" r:id="rId9"/>
    <sheet name="Internación x edad (pesimista)" sheetId="25" state="hidden" r:id="rId10"/>
    <sheet name="Estructura Poblacion" sheetId="23" state="hidden" r:id="rId11"/>
    <sheet name="Gráficos" sheetId="13" r:id="rId12"/>
    <sheet name="Bibliografía" sheetId="19" r:id="rId13"/>
  </sheets>
  <externalReferences>
    <externalReference r:id="rId14"/>
    <externalReference r:id="rId15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52" i="2" l="1"/>
  <c r="AG226" i="8"/>
  <c r="AF226" i="8"/>
  <c r="G93" i="2" l="1"/>
  <c r="G92" i="2"/>
  <c r="G91" i="2"/>
  <c r="B38" i="21"/>
  <c r="V33" i="26"/>
  <c r="U33" i="26"/>
  <c r="T33" i="26"/>
  <c r="X32" i="26"/>
  <c r="W32" i="26" s="1"/>
  <c r="V32" i="26"/>
  <c r="U32" i="26"/>
  <c r="T32" i="26"/>
  <c r="I210" i="26"/>
  <c r="H210" i="26"/>
  <c r="I209" i="26"/>
  <c r="H209" i="26"/>
  <c r="I208" i="26"/>
  <c r="H208" i="26"/>
  <c r="I207" i="26"/>
  <c r="H207" i="26"/>
  <c r="I206" i="26"/>
  <c r="H206" i="26"/>
  <c r="I205" i="26"/>
  <c r="H205" i="26"/>
  <c r="I204" i="26"/>
  <c r="H204" i="26"/>
  <c r="I203" i="26"/>
  <c r="H203" i="26"/>
  <c r="I202" i="26"/>
  <c r="H202" i="26"/>
  <c r="I201" i="26"/>
  <c r="H201" i="26"/>
  <c r="I200" i="26"/>
  <c r="H200" i="26"/>
  <c r="I199" i="26"/>
  <c r="H199" i="26"/>
  <c r="I198" i="26"/>
  <c r="H198" i="26"/>
  <c r="J53" i="2"/>
  <c r="G53" i="2"/>
  <c r="D53" i="2"/>
  <c r="J52" i="2"/>
  <c r="H52" i="2"/>
  <c r="I52" i="2" s="1"/>
  <c r="G52" i="2"/>
  <c r="D52" i="2"/>
  <c r="C52" i="2" s="1"/>
  <c r="J221" i="8"/>
  <c r="K221" i="8"/>
  <c r="S221" i="8"/>
  <c r="T221" i="8"/>
  <c r="AB221" i="8"/>
  <c r="AC221" i="8"/>
  <c r="J222" i="8"/>
  <c r="K222" i="8"/>
  <c r="S222" i="8"/>
  <c r="T222" i="8"/>
  <c r="AB222" i="8"/>
  <c r="AC222" i="8"/>
  <c r="J223" i="8"/>
  <c r="K223" i="8"/>
  <c r="S223" i="8"/>
  <c r="T223" i="8"/>
  <c r="AB223" i="8"/>
  <c r="AC223" i="8"/>
  <c r="J224" i="8"/>
  <c r="K224" i="8"/>
  <c r="S224" i="8"/>
  <c r="T224" i="8"/>
  <c r="AB224" i="8"/>
  <c r="AC224" i="8"/>
  <c r="J225" i="8"/>
  <c r="K225" i="8"/>
  <c r="S225" i="8"/>
  <c r="T225" i="8"/>
  <c r="AB225" i="8"/>
  <c r="AC225" i="8"/>
  <c r="J226" i="8"/>
  <c r="K226" i="8"/>
  <c r="S226" i="8"/>
  <c r="T226" i="8"/>
  <c r="AB226" i="8"/>
  <c r="AC226" i="8"/>
  <c r="J214" i="8"/>
  <c r="K214" i="8"/>
  <c r="S214" i="8"/>
  <c r="T214" i="8"/>
  <c r="AB214" i="8"/>
  <c r="AC214" i="8"/>
  <c r="J215" i="8"/>
  <c r="K215" i="8"/>
  <c r="S215" i="8"/>
  <c r="T215" i="8"/>
  <c r="AB215" i="8"/>
  <c r="AC215" i="8"/>
  <c r="J216" i="8"/>
  <c r="K216" i="8"/>
  <c r="S216" i="8"/>
  <c r="T216" i="8"/>
  <c r="AB216" i="8"/>
  <c r="AC216" i="8"/>
  <c r="J217" i="8"/>
  <c r="K217" i="8"/>
  <c r="S217" i="8"/>
  <c r="T217" i="8"/>
  <c r="AB217" i="8"/>
  <c r="AC217" i="8"/>
  <c r="J218" i="8"/>
  <c r="K218" i="8"/>
  <c r="S218" i="8"/>
  <c r="T218" i="8"/>
  <c r="AB218" i="8"/>
  <c r="AC218" i="8"/>
  <c r="J219" i="8"/>
  <c r="K219" i="8"/>
  <c r="S219" i="8"/>
  <c r="T219" i="8"/>
  <c r="AB219" i="8"/>
  <c r="AC219" i="8"/>
  <c r="AN13" i="8"/>
  <c r="AN12" i="8"/>
  <c r="AN11" i="8"/>
  <c r="AN10" i="8"/>
  <c r="B92" i="2"/>
  <c r="C92" i="2" s="1"/>
  <c r="D92" i="2" s="1"/>
  <c r="F92" i="2" s="1"/>
  <c r="E93" i="2"/>
  <c r="E92" i="2"/>
  <c r="AK226" i="8"/>
  <c r="B93" i="2" s="1"/>
  <c r="AJ226" i="8"/>
  <c r="AJ219" i="8"/>
  <c r="AK219" i="8" s="1"/>
  <c r="AF225" i="8"/>
  <c r="AF224" i="8"/>
  <c r="AF223" i="8"/>
  <c r="AF222" i="8"/>
  <c r="AF221" i="8"/>
  <c r="AF220" i="8"/>
  <c r="AF219" i="8"/>
  <c r="AF218" i="8"/>
  <c r="AF217" i="8"/>
  <c r="AF216" i="8"/>
  <c r="AG213" i="8"/>
  <c r="AG214" i="8" s="1"/>
  <c r="AG215" i="8" s="1"/>
  <c r="AG216" i="8" s="1"/>
  <c r="AF215" i="8"/>
  <c r="AF214" i="8"/>
  <c r="AF213" i="8"/>
  <c r="E52" i="2" l="1"/>
  <c r="F52" i="2" s="1"/>
  <c r="C93" i="2"/>
  <c r="D93" i="2" s="1"/>
  <c r="F93" i="2" s="1"/>
  <c r="B53" i="2" s="1"/>
  <c r="B39" i="21"/>
  <c r="X33" i="26"/>
  <c r="W33" i="26" s="1"/>
  <c r="Y33" i="26" s="1"/>
  <c r="Z32" i="26"/>
  <c r="Y32" i="26"/>
  <c r="AG217" i="8"/>
  <c r="AG218" i="8" s="1"/>
  <c r="AG219" i="8" s="1"/>
  <c r="AG220" i="8" s="1"/>
  <c r="AG221" i="8" s="1"/>
  <c r="AG222" i="8" s="1"/>
  <c r="AG223" i="8" s="1"/>
  <c r="AG224" i="8" s="1"/>
  <c r="AG225" i="8" s="1"/>
  <c r="J207" i="8"/>
  <c r="K207" i="8"/>
  <c r="S207" i="8"/>
  <c r="T207" i="8"/>
  <c r="AB207" i="8"/>
  <c r="AC207" i="8"/>
  <c r="J208" i="8"/>
  <c r="K208" i="8"/>
  <c r="S208" i="8"/>
  <c r="T208" i="8"/>
  <c r="AB208" i="8"/>
  <c r="AC208" i="8"/>
  <c r="J209" i="8"/>
  <c r="K209" i="8"/>
  <c r="S209" i="8"/>
  <c r="T209" i="8"/>
  <c r="AB209" i="8"/>
  <c r="AC209" i="8"/>
  <c r="J210" i="8"/>
  <c r="K210" i="8"/>
  <c r="S210" i="8"/>
  <c r="T210" i="8"/>
  <c r="AB210" i="8"/>
  <c r="AC210" i="8"/>
  <c r="J211" i="8"/>
  <c r="K211" i="8"/>
  <c r="S211" i="8"/>
  <c r="T211" i="8"/>
  <c r="AB211" i="8"/>
  <c r="AC211" i="8"/>
  <c r="J212" i="8"/>
  <c r="K212" i="8"/>
  <c r="S212" i="8"/>
  <c r="T212" i="8"/>
  <c r="AB212" i="8"/>
  <c r="AC212" i="8"/>
  <c r="J200" i="8"/>
  <c r="K200" i="8"/>
  <c r="S200" i="8"/>
  <c r="T200" i="8"/>
  <c r="AB200" i="8"/>
  <c r="AC200" i="8"/>
  <c r="J201" i="8"/>
  <c r="K201" i="8"/>
  <c r="S201" i="8"/>
  <c r="T201" i="8"/>
  <c r="AB201" i="8"/>
  <c r="AC201" i="8"/>
  <c r="J202" i="8"/>
  <c r="K202" i="8"/>
  <c r="S202" i="8"/>
  <c r="T202" i="8"/>
  <c r="AB202" i="8"/>
  <c r="AC202" i="8"/>
  <c r="J203" i="8"/>
  <c r="K203" i="8"/>
  <c r="S203" i="8"/>
  <c r="T203" i="8"/>
  <c r="AB203" i="8"/>
  <c r="AC203" i="8"/>
  <c r="J204" i="8"/>
  <c r="K204" i="8"/>
  <c r="S204" i="8"/>
  <c r="T204" i="8"/>
  <c r="AB204" i="8"/>
  <c r="AC204" i="8"/>
  <c r="J205" i="8"/>
  <c r="K205" i="8"/>
  <c r="S205" i="8"/>
  <c r="T205" i="8"/>
  <c r="AB205" i="8"/>
  <c r="AC205" i="8"/>
  <c r="J51" i="2"/>
  <c r="G51" i="2"/>
  <c r="D51" i="2"/>
  <c r="J50" i="2"/>
  <c r="G50" i="2"/>
  <c r="D50" i="2"/>
  <c r="G90" i="2"/>
  <c r="B50" i="2" s="1"/>
  <c r="C50" i="2" s="1"/>
  <c r="B91" i="2"/>
  <c r="C91" i="2" s="1"/>
  <c r="D91" i="2" s="1"/>
  <c r="F91" i="2" s="1"/>
  <c r="B51" i="2" s="1"/>
  <c r="H51" i="2" s="1"/>
  <c r="E51" i="2" s="1"/>
  <c r="F51" i="2" s="1"/>
  <c r="B90" i="2"/>
  <c r="C90" i="2" s="1"/>
  <c r="D90" i="2" s="1"/>
  <c r="F90" i="2" s="1"/>
  <c r="E91" i="2"/>
  <c r="E90" i="2"/>
  <c r="V31" i="26"/>
  <c r="V30" i="26"/>
  <c r="U31" i="26"/>
  <c r="U30" i="26"/>
  <c r="T31" i="26"/>
  <c r="T30" i="26"/>
  <c r="I197" i="26"/>
  <c r="H197" i="26"/>
  <c r="I196" i="26"/>
  <c r="H196" i="26"/>
  <c r="I195" i="26"/>
  <c r="H195" i="26"/>
  <c r="I194" i="26"/>
  <c r="H194" i="26"/>
  <c r="I193" i="26"/>
  <c r="H193" i="26"/>
  <c r="I192" i="26"/>
  <c r="H192" i="26"/>
  <c r="I191" i="26"/>
  <c r="H191" i="26"/>
  <c r="I190" i="26"/>
  <c r="H190" i="26"/>
  <c r="I189" i="26"/>
  <c r="H189" i="26"/>
  <c r="I188" i="26"/>
  <c r="H188" i="26"/>
  <c r="I187" i="26"/>
  <c r="H187" i="26"/>
  <c r="I186" i="26"/>
  <c r="H186" i="26"/>
  <c r="I185" i="26"/>
  <c r="H185" i="26"/>
  <c r="I184" i="26"/>
  <c r="H184" i="26"/>
  <c r="AJ212" i="8"/>
  <c r="AK212" i="8"/>
  <c r="AJ205" i="8"/>
  <c r="AK205" i="8"/>
  <c r="AG212" i="8"/>
  <c r="AF212" i="8"/>
  <c r="AG211" i="8"/>
  <c r="AF211" i="8"/>
  <c r="AG210" i="8"/>
  <c r="AG209" i="8"/>
  <c r="AF209" i="8"/>
  <c r="AG208" i="8"/>
  <c r="AF208" i="8"/>
  <c r="AG207" i="8"/>
  <c r="AF207" i="8"/>
  <c r="AG206" i="8"/>
  <c r="AF206" i="8"/>
  <c r="AF203" i="8"/>
  <c r="AG203" i="8" s="1"/>
  <c r="AG204" i="8" s="1"/>
  <c r="AG205" i="8" s="1"/>
  <c r="AF204" i="8"/>
  <c r="AF205" i="8"/>
  <c r="AG202" i="8"/>
  <c r="AG201" i="8"/>
  <c r="AG200" i="8"/>
  <c r="AG199" i="8"/>
  <c r="H53" i="2" l="1"/>
  <c r="C53" i="2"/>
  <c r="Z33" i="26"/>
  <c r="B36" i="21"/>
  <c r="B37" i="21"/>
  <c r="X31" i="26"/>
  <c r="W31" i="26" s="1"/>
  <c r="Y31" i="26" s="1"/>
  <c r="C51" i="2"/>
  <c r="H50" i="2"/>
  <c r="X30" i="26"/>
  <c r="W30" i="26" s="1"/>
  <c r="Y30" i="26" s="1"/>
  <c r="I51" i="2"/>
  <c r="J193" i="8"/>
  <c r="K193" i="8"/>
  <c r="S193" i="8"/>
  <c r="T193" i="8"/>
  <c r="AB193" i="8"/>
  <c r="AC193" i="8"/>
  <c r="J194" i="8"/>
  <c r="K194" i="8"/>
  <c r="S194" i="8"/>
  <c r="T194" i="8"/>
  <c r="AB194" i="8"/>
  <c r="AC194" i="8"/>
  <c r="J195" i="8"/>
  <c r="K195" i="8"/>
  <c r="S195" i="8"/>
  <c r="T195" i="8"/>
  <c r="AB195" i="8"/>
  <c r="AC195" i="8"/>
  <c r="J196" i="8"/>
  <c r="K196" i="8"/>
  <c r="S196" i="8"/>
  <c r="T196" i="8"/>
  <c r="AB196" i="8"/>
  <c r="AC196" i="8"/>
  <c r="J197" i="8"/>
  <c r="K197" i="8"/>
  <c r="S197" i="8"/>
  <c r="T197" i="8"/>
  <c r="AB197" i="8"/>
  <c r="AC197" i="8"/>
  <c r="J198" i="8"/>
  <c r="K198" i="8"/>
  <c r="S198" i="8"/>
  <c r="T198" i="8"/>
  <c r="AB198" i="8"/>
  <c r="AC198" i="8"/>
  <c r="J49" i="2"/>
  <c r="G49" i="2"/>
  <c r="D49" i="2"/>
  <c r="G89" i="2"/>
  <c r="V29" i="26"/>
  <c r="U28" i="26"/>
  <c r="U29" i="26"/>
  <c r="T29" i="26"/>
  <c r="I183" i="26"/>
  <c r="H183" i="26"/>
  <c r="I182" i="26"/>
  <c r="H182" i="26"/>
  <c r="I181" i="26"/>
  <c r="H181" i="26"/>
  <c r="I180" i="26"/>
  <c r="H180" i="26"/>
  <c r="I179" i="26"/>
  <c r="H179" i="26"/>
  <c r="I178" i="26"/>
  <c r="H178" i="26"/>
  <c r="I177" i="26"/>
  <c r="H177" i="26"/>
  <c r="E53" i="2" l="1"/>
  <c r="F53" i="2" s="1"/>
  <c r="I53" i="2"/>
  <c r="B49" i="2"/>
  <c r="C49" i="2" s="1"/>
  <c r="I50" i="2"/>
  <c r="E50" i="2"/>
  <c r="F50" i="2" s="1"/>
  <c r="Z30" i="26"/>
  <c r="Z31" i="26"/>
  <c r="B89" i="2"/>
  <c r="AK198" i="8"/>
  <c r="AJ198" i="8"/>
  <c r="AG192" i="8"/>
  <c r="AG193" i="8" s="1"/>
  <c r="AG194" i="8" s="1"/>
  <c r="AG195" i="8" s="1"/>
  <c r="AG196" i="8" s="1"/>
  <c r="AG197" i="8" s="1"/>
  <c r="AG198" i="8" s="1"/>
  <c r="E89" i="2"/>
  <c r="H49" i="2" l="1"/>
  <c r="I49" i="2" s="1"/>
  <c r="X29" i="26"/>
  <c r="W29" i="26" s="1"/>
  <c r="Z29" i="26" s="1"/>
  <c r="E49" i="2"/>
  <c r="F49" i="2" s="1"/>
  <c r="C89" i="2"/>
  <c r="D89" i="2" s="1"/>
  <c r="F89" i="2" s="1"/>
  <c r="B35" i="21"/>
  <c r="Y29" i="26"/>
  <c r="J186" i="8"/>
  <c r="K186" i="8"/>
  <c r="S186" i="8"/>
  <c r="T186" i="8"/>
  <c r="AB186" i="8"/>
  <c r="AC186" i="8"/>
  <c r="J187" i="8"/>
  <c r="K187" i="8"/>
  <c r="S187" i="8"/>
  <c r="T187" i="8"/>
  <c r="AB187" i="8"/>
  <c r="AC187" i="8"/>
  <c r="J188" i="8"/>
  <c r="K188" i="8"/>
  <c r="S188" i="8"/>
  <c r="T188" i="8"/>
  <c r="AB188" i="8"/>
  <c r="AC188" i="8"/>
  <c r="J189" i="8"/>
  <c r="K189" i="8"/>
  <c r="S189" i="8"/>
  <c r="T189" i="8"/>
  <c r="AB189" i="8"/>
  <c r="AC189" i="8"/>
  <c r="J190" i="8"/>
  <c r="K190" i="8"/>
  <c r="S190" i="8"/>
  <c r="T190" i="8"/>
  <c r="AB190" i="8"/>
  <c r="AC190" i="8"/>
  <c r="J191" i="8"/>
  <c r="K191" i="8"/>
  <c r="S191" i="8"/>
  <c r="T191" i="8"/>
  <c r="AB191" i="8"/>
  <c r="AC191" i="8"/>
  <c r="J48" i="2"/>
  <c r="G48" i="2"/>
  <c r="D48" i="2"/>
  <c r="G88" i="2"/>
  <c r="V28" i="26"/>
  <c r="T28" i="26"/>
  <c r="I176" i="26"/>
  <c r="H176" i="26"/>
  <c r="I175" i="26"/>
  <c r="H175" i="26"/>
  <c r="I174" i="26"/>
  <c r="H174" i="26"/>
  <c r="I173" i="26"/>
  <c r="H173" i="26"/>
  <c r="I172" i="26"/>
  <c r="H172" i="26"/>
  <c r="I171" i="26"/>
  <c r="H171" i="26"/>
  <c r="I170" i="26"/>
  <c r="H170" i="26"/>
  <c r="B88" i="2"/>
  <c r="C88" i="2" s="1"/>
  <c r="D88" i="2" s="1"/>
  <c r="F88" i="2" s="1"/>
  <c r="B48" i="2" s="1"/>
  <c r="E88" i="2"/>
  <c r="AK191" i="8"/>
  <c r="AJ191" i="8"/>
  <c r="AG185" i="8"/>
  <c r="AG186" i="8" s="1"/>
  <c r="AG187" i="8" s="1"/>
  <c r="AG188" i="8" s="1"/>
  <c r="AG189" i="8" s="1"/>
  <c r="AG190" i="8" s="1"/>
  <c r="AG191" i="8" s="1"/>
  <c r="B34" i="21" l="1"/>
  <c r="C48" i="2"/>
  <c r="X28" i="26"/>
  <c r="W28" i="26" s="1"/>
  <c r="Z28" i="26" s="1"/>
  <c r="H48" i="2"/>
  <c r="I48" i="2" s="1"/>
  <c r="G87" i="2"/>
  <c r="B47" i="2" s="1"/>
  <c r="J179" i="8"/>
  <c r="K179" i="8"/>
  <c r="S179" i="8"/>
  <c r="T179" i="8"/>
  <c r="AB179" i="8"/>
  <c r="AC179" i="8"/>
  <c r="J180" i="8"/>
  <c r="K180" i="8"/>
  <c r="S180" i="8"/>
  <c r="T180" i="8"/>
  <c r="AB180" i="8"/>
  <c r="AC180" i="8"/>
  <c r="J181" i="8"/>
  <c r="K181" i="8"/>
  <c r="S181" i="8"/>
  <c r="T181" i="8"/>
  <c r="AB181" i="8"/>
  <c r="AC181" i="8"/>
  <c r="J182" i="8"/>
  <c r="K182" i="8"/>
  <c r="S182" i="8"/>
  <c r="T182" i="8"/>
  <c r="AB182" i="8"/>
  <c r="AC182" i="8"/>
  <c r="J183" i="8"/>
  <c r="K183" i="8"/>
  <c r="S183" i="8"/>
  <c r="T183" i="8"/>
  <c r="AB183" i="8"/>
  <c r="AC183" i="8"/>
  <c r="J184" i="8"/>
  <c r="K184" i="8"/>
  <c r="S184" i="8"/>
  <c r="T184" i="8"/>
  <c r="AB184" i="8"/>
  <c r="AC184" i="8"/>
  <c r="J47" i="2"/>
  <c r="G47" i="2"/>
  <c r="D47" i="2"/>
  <c r="V27" i="26"/>
  <c r="U27" i="26"/>
  <c r="T27" i="26"/>
  <c r="I169" i="26"/>
  <c r="H169" i="26"/>
  <c r="I168" i="26"/>
  <c r="H168" i="26"/>
  <c r="I167" i="26"/>
  <c r="H167" i="26"/>
  <c r="I166" i="26"/>
  <c r="H166" i="26"/>
  <c r="I165" i="26"/>
  <c r="H165" i="26"/>
  <c r="I164" i="26"/>
  <c r="H164" i="26"/>
  <c r="I163" i="26"/>
  <c r="H163" i="26"/>
  <c r="B87" i="2"/>
  <c r="C87" i="2" s="1"/>
  <c r="D87" i="2" s="1"/>
  <c r="F87" i="2" s="1"/>
  <c r="E87" i="2"/>
  <c r="AG178" i="8"/>
  <c r="AG179" i="8" s="1"/>
  <c r="AG180" i="8" s="1"/>
  <c r="AG181" i="8" s="1"/>
  <c r="AG182" i="8" s="1"/>
  <c r="AG183" i="8" s="1"/>
  <c r="AG184" i="8" s="1"/>
  <c r="AJ184" i="8" s="1"/>
  <c r="AK184" i="8" s="1"/>
  <c r="B33" i="21" l="1"/>
  <c r="Y28" i="26"/>
  <c r="E48" i="2"/>
  <c r="F48" i="2" s="1"/>
  <c r="H47" i="2"/>
  <c r="I47" i="2" s="1"/>
  <c r="C47" i="2"/>
  <c r="X27" i="26"/>
  <c r="W27" i="26" s="1"/>
  <c r="Y27" i="26" s="1"/>
  <c r="J172" i="8"/>
  <c r="K172" i="8"/>
  <c r="S172" i="8"/>
  <c r="T172" i="8"/>
  <c r="AB172" i="8"/>
  <c r="AC172" i="8"/>
  <c r="J173" i="8"/>
  <c r="K173" i="8"/>
  <c r="S173" i="8"/>
  <c r="T173" i="8"/>
  <c r="AB173" i="8"/>
  <c r="AC173" i="8"/>
  <c r="J174" i="8"/>
  <c r="K174" i="8"/>
  <c r="S174" i="8"/>
  <c r="T174" i="8"/>
  <c r="AB174" i="8"/>
  <c r="AC174" i="8"/>
  <c r="J175" i="8"/>
  <c r="K175" i="8"/>
  <c r="S175" i="8"/>
  <c r="T175" i="8"/>
  <c r="AB175" i="8"/>
  <c r="AC175" i="8"/>
  <c r="J176" i="8"/>
  <c r="K176" i="8"/>
  <c r="S176" i="8"/>
  <c r="T176" i="8"/>
  <c r="AB176" i="8"/>
  <c r="AC176" i="8"/>
  <c r="J177" i="8"/>
  <c r="K177" i="8"/>
  <c r="S177" i="8"/>
  <c r="T177" i="8"/>
  <c r="AB177" i="8"/>
  <c r="AC177" i="8"/>
  <c r="J46" i="2"/>
  <c r="G46" i="2"/>
  <c r="D46" i="2"/>
  <c r="G86" i="2"/>
  <c r="V26" i="26"/>
  <c r="U26" i="26"/>
  <c r="T26" i="26"/>
  <c r="I162" i="26"/>
  <c r="H162" i="26"/>
  <c r="I161" i="26"/>
  <c r="H161" i="26"/>
  <c r="I160" i="26"/>
  <c r="H160" i="26"/>
  <c r="I159" i="26"/>
  <c r="H159" i="26"/>
  <c r="I158" i="26"/>
  <c r="H158" i="26"/>
  <c r="I157" i="26"/>
  <c r="H157" i="26"/>
  <c r="I156" i="26"/>
  <c r="H156" i="26"/>
  <c r="B86" i="2"/>
  <c r="C86" i="2" s="1"/>
  <c r="D86" i="2" s="1"/>
  <c r="F86" i="2" s="1"/>
  <c r="B46" i="2" s="1"/>
  <c r="AJ177" i="8"/>
  <c r="AK177" i="8" s="1"/>
  <c r="AG171" i="8"/>
  <c r="AG172" i="8" s="1"/>
  <c r="AG173" i="8" s="1"/>
  <c r="AG174" i="8" s="1"/>
  <c r="AG175" i="8" s="1"/>
  <c r="AG176" i="8" s="1"/>
  <c r="AG177" i="8" s="1"/>
  <c r="E86" i="2"/>
  <c r="E47" i="2" l="1"/>
  <c r="F47" i="2" s="1"/>
  <c r="Z27" i="26"/>
  <c r="B32" i="21"/>
  <c r="X26" i="26"/>
  <c r="W26" i="26" s="1"/>
  <c r="C46" i="2"/>
  <c r="H46" i="2"/>
  <c r="E46" i="2" s="1"/>
  <c r="F46" i="2" s="1"/>
  <c r="J165" i="8"/>
  <c r="K165" i="8"/>
  <c r="S165" i="8"/>
  <c r="T165" i="8"/>
  <c r="AB165" i="8"/>
  <c r="AC165" i="8"/>
  <c r="J166" i="8"/>
  <c r="K166" i="8"/>
  <c r="S166" i="8"/>
  <c r="T166" i="8"/>
  <c r="AB166" i="8"/>
  <c r="AC166" i="8"/>
  <c r="J167" i="8"/>
  <c r="K167" i="8"/>
  <c r="S167" i="8"/>
  <c r="T167" i="8"/>
  <c r="AB167" i="8"/>
  <c r="AC167" i="8"/>
  <c r="J168" i="8"/>
  <c r="K168" i="8"/>
  <c r="S168" i="8"/>
  <c r="T168" i="8"/>
  <c r="AB168" i="8"/>
  <c r="AC168" i="8"/>
  <c r="J169" i="8"/>
  <c r="K169" i="8"/>
  <c r="S169" i="8"/>
  <c r="T169" i="8"/>
  <c r="AB169" i="8"/>
  <c r="AC169" i="8"/>
  <c r="J170" i="8"/>
  <c r="K170" i="8"/>
  <c r="S170" i="8"/>
  <c r="T170" i="8"/>
  <c r="AB170" i="8"/>
  <c r="AC170" i="8"/>
  <c r="J45" i="2"/>
  <c r="G45" i="2"/>
  <c r="D45" i="2"/>
  <c r="G85" i="2"/>
  <c r="V25" i="26"/>
  <c r="U25" i="26"/>
  <c r="T25" i="26"/>
  <c r="I155" i="26"/>
  <c r="H155" i="26"/>
  <c r="I154" i="26"/>
  <c r="H154" i="26"/>
  <c r="I153" i="26"/>
  <c r="H153" i="26"/>
  <c r="I152" i="26"/>
  <c r="H152" i="26"/>
  <c r="I151" i="26"/>
  <c r="H151" i="26"/>
  <c r="I150" i="26"/>
  <c r="H150" i="26"/>
  <c r="I149" i="26"/>
  <c r="H149" i="26"/>
  <c r="B85" i="2"/>
  <c r="C85" i="2" s="1"/>
  <c r="D85" i="2" s="1"/>
  <c r="F85" i="2" s="1"/>
  <c r="B45" i="2" s="1"/>
  <c r="X25" i="26" s="1"/>
  <c r="AJ170" i="8"/>
  <c r="AK170" i="8" s="1"/>
  <c r="AG164" i="8"/>
  <c r="AG165" i="8" s="1"/>
  <c r="AG166" i="8" s="1"/>
  <c r="AG167" i="8" s="1"/>
  <c r="AG168" i="8" s="1"/>
  <c r="AG169" i="8" s="1"/>
  <c r="AG170" i="8" s="1"/>
  <c r="E85" i="2"/>
  <c r="I46" i="2" l="1"/>
  <c r="Y26" i="26"/>
  <c r="Z26" i="26"/>
  <c r="B31" i="21"/>
  <c r="H45" i="2"/>
  <c r="I45" i="2" s="1"/>
  <c r="C45" i="2"/>
  <c r="W25" i="26"/>
  <c r="Y25" i="26" s="1"/>
  <c r="J158" i="8"/>
  <c r="K158" i="8"/>
  <c r="S158" i="8"/>
  <c r="T158" i="8"/>
  <c r="AB158" i="8"/>
  <c r="AC158" i="8"/>
  <c r="J159" i="8"/>
  <c r="K159" i="8"/>
  <c r="S159" i="8"/>
  <c r="T159" i="8"/>
  <c r="AB159" i="8"/>
  <c r="AC159" i="8"/>
  <c r="J160" i="8"/>
  <c r="K160" i="8"/>
  <c r="S160" i="8"/>
  <c r="T160" i="8"/>
  <c r="AB160" i="8"/>
  <c r="AC160" i="8"/>
  <c r="J161" i="8"/>
  <c r="K161" i="8"/>
  <c r="S161" i="8"/>
  <c r="T161" i="8"/>
  <c r="AB161" i="8"/>
  <c r="AC161" i="8"/>
  <c r="J162" i="8"/>
  <c r="K162" i="8"/>
  <c r="S162" i="8"/>
  <c r="T162" i="8"/>
  <c r="AB162" i="8"/>
  <c r="AC162" i="8"/>
  <c r="J163" i="8"/>
  <c r="K163" i="8"/>
  <c r="S163" i="8"/>
  <c r="T163" i="8"/>
  <c r="AB163" i="8"/>
  <c r="AC163" i="8"/>
  <c r="J44" i="2"/>
  <c r="G44" i="2"/>
  <c r="D44" i="2"/>
  <c r="V24" i="26"/>
  <c r="U24" i="26"/>
  <c r="T24" i="26"/>
  <c r="I148" i="26"/>
  <c r="H148" i="26"/>
  <c r="I147" i="26"/>
  <c r="H147" i="26"/>
  <c r="I146" i="26"/>
  <c r="H146" i="26"/>
  <c r="I145" i="26"/>
  <c r="H145" i="26"/>
  <c r="I144" i="26"/>
  <c r="H144" i="26"/>
  <c r="I143" i="26"/>
  <c r="H143" i="26"/>
  <c r="I142" i="26"/>
  <c r="H142" i="26"/>
  <c r="E84" i="2"/>
  <c r="E45" i="2" l="1"/>
  <c r="F45" i="2" s="1"/>
  <c r="Z25" i="26"/>
  <c r="G84" i="2"/>
  <c r="B44" i="2" s="1"/>
  <c r="H44" i="2" s="1"/>
  <c r="I44" i="2" s="1"/>
  <c r="E44" i="2" l="1"/>
  <c r="F44" i="2" s="1"/>
  <c r="C44" i="2"/>
  <c r="X24" i="26"/>
  <c r="W24" i="26" s="1"/>
  <c r="Z24" i="26" s="1"/>
  <c r="J151" i="8"/>
  <c r="K151" i="8"/>
  <c r="S151" i="8"/>
  <c r="T151" i="8"/>
  <c r="AB151" i="8"/>
  <c r="AC151" i="8"/>
  <c r="J152" i="8"/>
  <c r="K152" i="8"/>
  <c r="S152" i="8"/>
  <c r="T152" i="8"/>
  <c r="AB152" i="8"/>
  <c r="AC152" i="8"/>
  <c r="J153" i="8"/>
  <c r="K153" i="8"/>
  <c r="S153" i="8"/>
  <c r="T153" i="8"/>
  <c r="AB153" i="8"/>
  <c r="AC153" i="8"/>
  <c r="J154" i="8"/>
  <c r="K154" i="8"/>
  <c r="S154" i="8"/>
  <c r="T154" i="8"/>
  <c r="AB154" i="8"/>
  <c r="AC154" i="8"/>
  <c r="J155" i="8"/>
  <c r="K155" i="8"/>
  <c r="S155" i="8"/>
  <c r="T155" i="8"/>
  <c r="AB155" i="8"/>
  <c r="AC155" i="8"/>
  <c r="J156" i="8"/>
  <c r="K156" i="8"/>
  <c r="S156" i="8"/>
  <c r="T156" i="8"/>
  <c r="AB156" i="8"/>
  <c r="AC156" i="8"/>
  <c r="J43" i="2"/>
  <c r="G43" i="2"/>
  <c r="D43" i="2"/>
  <c r="V23" i="26"/>
  <c r="U23" i="26"/>
  <c r="T23" i="26"/>
  <c r="G83" i="2" s="1"/>
  <c r="I141" i="26"/>
  <c r="H141" i="26"/>
  <c r="I140" i="26"/>
  <c r="H140" i="26"/>
  <c r="I139" i="26"/>
  <c r="H139" i="26"/>
  <c r="I138" i="26"/>
  <c r="H138" i="26"/>
  <c r="I137" i="26"/>
  <c r="H137" i="26"/>
  <c r="I136" i="26"/>
  <c r="H136" i="26"/>
  <c r="I135" i="26"/>
  <c r="H135" i="26"/>
  <c r="E83" i="2"/>
  <c r="AG150" i="8"/>
  <c r="AG151" i="8" s="1"/>
  <c r="AG152" i="8" s="1"/>
  <c r="AG153" i="8" s="1"/>
  <c r="AG154" i="8" s="1"/>
  <c r="AG155" i="8" s="1"/>
  <c r="AG156" i="8" s="1"/>
  <c r="AG157" i="8" s="1"/>
  <c r="AG158" i="8" s="1"/>
  <c r="AG159" i="8" s="1"/>
  <c r="AG160" i="8" s="1"/>
  <c r="AG161" i="8" s="1"/>
  <c r="AG162" i="8" s="1"/>
  <c r="AG163" i="8" s="1"/>
  <c r="AJ163" i="8" s="1"/>
  <c r="AK163" i="8" s="1"/>
  <c r="B84" i="2" s="1"/>
  <c r="Y24" i="26" l="1"/>
  <c r="C84" i="2"/>
  <c r="D84" i="2" s="1"/>
  <c r="F84" i="2" s="1"/>
  <c r="B30" i="21"/>
  <c r="AJ156" i="8"/>
  <c r="AK156" i="8" s="1"/>
  <c r="B83" i="2" s="1"/>
  <c r="C83" i="2" s="1"/>
  <c r="D83" i="2" s="1"/>
  <c r="F83" i="2" s="1"/>
  <c r="B43" i="2" s="1"/>
  <c r="X23" i="26" s="1"/>
  <c r="W23" i="26" s="1"/>
  <c r="Z23" i="26" s="1"/>
  <c r="J144" i="8"/>
  <c r="K144" i="8"/>
  <c r="S144" i="8"/>
  <c r="T144" i="8"/>
  <c r="AB144" i="8"/>
  <c r="AC144" i="8"/>
  <c r="J145" i="8"/>
  <c r="K145" i="8"/>
  <c r="S145" i="8"/>
  <c r="T145" i="8"/>
  <c r="AB145" i="8"/>
  <c r="AC145" i="8"/>
  <c r="J146" i="8"/>
  <c r="K146" i="8"/>
  <c r="S146" i="8"/>
  <c r="T146" i="8"/>
  <c r="AB146" i="8"/>
  <c r="AC146" i="8"/>
  <c r="J147" i="8"/>
  <c r="K147" i="8"/>
  <c r="S147" i="8"/>
  <c r="T147" i="8"/>
  <c r="AB147" i="8"/>
  <c r="AC147" i="8"/>
  <c r="J148" i="8"/>
  <c r="K148" i="8"/>
  <c r="S148" i="8"/>
  <c r="T148" i="8"/>
  <c r="AB148" i="8"/>
  <c r="AC148" i="8"/>
  <c r="J149" i="8"/>
  <c r="K149" i="8"/>
  <c r="S149" i="8"/>
  <c r="T149" i="8"/>
  <c r="AB149" i="8"/>
  <c r="AC149" i="8"/>
  <c r="J42" i="2"/>
  <c r="G42" i="2"/>
  <c r="D42" i="2"/>
  <c r="V22" i="26"/>
  <c r="U22" i="26"/>
  <c r="T22" i="26"/>
  <c r="G82" i="2" s="1"/>
  <c r="I134" i="26"/>
  <c r="H134" i="26"/>
  <c r="I133" i="26"/>
  <c r="H133" i="26"/>
  <c r="I132" i="26"/>
  <c r="H132" i="26"/>
  <c r="I131" i="26"/>
  <c r="H131" i="26"/>
  <c r="I130" i="26"/>
  <c r="H130" i="26"/>
  <c r="I129" i="26"/>
  <c r="H129" i="26"/>
  <c r="I128" i="26"/>
  <c r="H128" i="26"/>
  <c r="E82" i="2"/>
  <c r="AG143" i="8"/>
  <c r="AG144" i="8" s="1"/>
  <c r="AG145" i="8" s="1"/>
  <c r="AG146" i="8" s="1"/>
  <c r="AG147" i="8" s="1"/>
  <c r="AG148" i="8" s="1"/>
  <c r="AG149" i="8" s="1"/>
  <c r="AJ149" i="8" s="1"/>
  <c r="AK149" i="8" s="1"/>
  <c r="B82" i="2" s="1"/>
  <c r="H43" i="2" l="1"/>
  <c r="I43" i="2" s="1"/>
  <c r="C43" i="2"/>
  <c r="B29" i="21"/>
  <c r="Y23" i="26"/>
  <c r="C82" i="2"/>
  <c r="D82" i="2" s="1"/>
  <c r="F82" i="2" s="1"/>
  <c r="B42" i="2" s="1"/>
  <c r="B28" i="21"/>
  <c r="J137" i="8"/>
  <c r="K137" i="8"/>
  <c r="S137" i="8"/>
  <c r="T137" i="8"/>
  <c r="AB137" i="8"/>
  <c r="AC137" i="8"/>
  <c r="J138" i="8"/>
  <c r="K138" i="8"/>
  <c r="S138" i="8"/>
  <c r="T138" i="8"/>
  <c r="AB138" i="8"/>
  <c r="AC138" i="8"/>
  <c r="J139" i="8"/>
  <c r="K139" i="8"/>
  <c r="S139" i="8"/>
  <c r="T139" i="8"/>
  <c r="AB139" i="8"/>
  <c r="AC139" i="8"/>
  <c r="J140" i="8"/>
  <c r="K140" i="8"/>
  <c r="S140" i="8"/>
  <c r="T140" i="8"/>
  <c r="AB140" i="8"/>
  <c r="AC140" i="8"/>
  <c r="J141" i="8"/>
  <c r="K141" i="8"/>
  <c r="S141" i="8"/>
  <c r="T141" i="8"/>
  <c r="AB141" i="8"/>
  <c r="AC141" i="8"/>
  <c r="J142" i="8"/>
  <c r="K142" i="8"/>
  <c r="S142" i="8"/>
  <c r="T142" i="8"/>
  <c r="AB142" i="8"/>
  <c r="AC142" i="8"/>
  <c r="J41" i="2"/>
  <c r="G41" i="2"/>
  <c r="D41" i="2"/>
  <c r="V21" i="26"/>
  <c r="U21" i="26"/>
  <c r="T21" i="26"/>
  <c r="G81" i="2" s="1"/>
  <c r="I127" i="26"/>
  <c r="H127" i="26"/>
  <c r="I126" i="26"/>
  <c r="H126" i="26"/>
  <c r="I125" i="26"/>
  <c r="H125" i="26"/>
  <c r="I124" i="26"/>
  <c r="H124" i="26"/>
  <c r="I123" i="26"/>
  <c r="H123" i="26"/>
  <c r="I122" i="26"/>
  <c r="H122" i="26"/>
  <c r="I121" i="26"/>
  <c r="H121" i="26"/>
  <c r="B81" i="2"/>
  <c r="C81" i="2" s="1"/>
  <c r="AJ142" i="8"/>
  <c r="AK142" i="8"/>
  <c r="AG136" i="8"/>
  <c r="AG137" i="8" s="1"/>
  <c r="AG138" i="8" s="1"/>
  <c r="AG139" i="8" s="1"/>
  <c r="AG140" i="8" s="1"/>
  <c r="AG141" i="8" s="1"/>
  <c r="AG142" i="8" s="1"/>
  <c r="E81" i="2"/>
  <c r="D81" i="2" l="1"/>
  <c r="F81" i="2" s="1"/>
  <c r="B41" i="2" s="1"/>
  <c r="C41" i="2" s="1"/>
  <c r="E43" i="2"/>
  <c r="F43" i="2" s="1"/>
  <c r="X22" i="26"/>
  <c r="W22" i="26" s="1"/>
  <c r="Z22" i="26" s="1"/>
  <c r="H42" i="2"/>
  <c r="I42" i="2" s="1"/>
  <c r="C42" i="2"/>
  <c r="B27" i="21"/>
  <c r="J130" i="8"/>
  <c r="K130" i="8"/>
  <c r="S130" i="8"/>
  <c r="T130" i="8"/>
  <c r="AB130" i="8"/>
  <c r="AC130" i="8"/>
  <c r="J131" i="8"/>
  <c r="K131" i="8"/>
  <c r="S131" i="8"/>
  <c r="T131" i="8"/>
  <c r="AB131" i="8"/>
  <c r="AC131" i="8"/>
  <c r="J132" i="8"/>
  <c r="K132" i="8"/>
  <c r="S132" i="8"/>
  <c r="T132" i="8"/>
  <c r="AB132" i="8"/>
  <c r="AC132" i="8"/>
  <c r="J133" i="8"/>
  <c r="K133" i="8"/>
  <c r="S133" i="8"/>
  <c r="T133" i="8"/>
  <c r="AB133" i="8"/>
  <c r="AC133" i="8"/>
  <c r="J134" i="8"/>
  <c r="K134" i="8"/>
  <c r="S134" i="8"/>
  <c r="T134" i="8"/>
  <c r="AB134" i="8"/>
  <c r="AC134" i="8"/>
  <c r="J135" i="8"/>
  <c r="K135" i="8"/>
  <c r="S135" i="8"/>
  <c r="T135" i="8"/>
  <c r="AB135" i="8"/>
  <c r="AC135" i="8"/>
  <c r="J40" i="2"/>
  <c r="G40" i="2"/>
  <c r="D40" i="2"/>
  <c r="G80" i="2"/>
  <c r="V20" i="26"/>
  <c r="U20" i="26"/>
  <c r="T20" i="26"/>
  <c r="I120" i="26"/>
  <c r="H120" i="26"/>
  <c r="I119" i="26"/>
  <c r="H119" i="26"/>
  <c r="I118" i="26"/>
  <c r="H118" i="26"/>
  <c r="I117" i="26"/>
  <c r="H117" i="26"/>
  <c r="I116" i="26"/>
  <c r="H116" i="26"/>
  <c r="I115" i="26"/>
  <c r="H115" i="26"/>
  <c r="I114" i="26"/>
  <c r="H114" i="26"/>
  <c r="B80" i="2"/>
  <c r="C80" i="2" s="1"/>
  <c r="D80" i="2" s="1"/>
  <c r="F80" i="2" s="1"/>
  <c r="B40" i="2" s="1"/>
  <c r="AJ135" i="8"/>
  <c r="AK135" i="8" s="1"/>
  <c r="AG130" i="8"/>
  <c r="AG131" i="8" s="1"/>
  <c r="AG132" i="8" s="1"/>
  <c r="AG133" i="8" s="1"/>
  <c r="AG134" i="8" s="1"/>
  <c r="AG135" i="8" s="1"/>
  <c r="AG129" i="8"/>
  <c r="E80" i="2"/>
  <c r="H41" i="2" l="1"/>
  <c r="I41" i="2" s="1"/>
  <c r="X21" i="26"/>
  <c r="W21" i="26" s="1"/>
  <c r="Y22" i="26"/>
  <c r="E42" i="2"/>
  <c r="F42" i="2" s="1"/>
  <c r="B26" i="21"/>
  <c r="C40" i="2"/>
  <c r="H40" i="2"/>
  <c r="I40" i="2" s="1"/>
  <c r="X20" i="26"/>
  <c r="W20" i="26" s="1"/>
  <c r="Y20" i="26" s="1"/>
  <c r="J123" i="8"/>
  <c r="K123" i="8"/>
  <c r="S123" i="8"/>
  <c r="T123" i="8"/>
  <c r="AB123" i="8"/>
  <c r="AC123" i="8"/>
  <c r="J124" i="8"/>
  <c r="K124" i="8"/>
  <c r="S124" i="8"/>
  <c r="T124" i="8"/>
  <c r="AB124" i="8"/>
  <c r="AC124" i="8"/>
  <c r="J125" i="8"/>
  <c r="K125" i="8"/>
  <c r="S125" i="8"/>
  <c r="T125" i="8"/>
  <c r="AB125" i="8"/>
  <c r="AC125" i="8"/>
  <c r="J126" i="8"/>
  <c r="K126" i="8"/>
  <c r="S126" i="8"/>
  <c r="T126" i="8"/>
  <c r="AB126" i="8"/>
  <c r="AC126" i="8"/>
  <c r="J127" i="8"/>
  <c r="K127" i="8"/>
  <c r="S127" i="8"/>
  <c r="T127" i="8"/>
  <c r="AB127" i="8"/>
  <c r="AC127" i="8"/>
  <c r="J128" i="8"/>
  <c r="K128" i="8"/>
  <c r="S128" i="8"/>
  <c r="T128" i="8"/>
  <c r="AB128" i="8"/>
  <c r="AC128" i="8"/>
  <c r="G79" i="2"/>
  <c r="V19" i="26"/>
  <c r="U19" i="26"/>
  <c r="T19" i="26"/>
  <c r="I113" i="26"/>
  <c r="H113" i="26"/>
  <c r="I112" i="26"/>
  <c r="H112" i="26"/>
  <c r="I111" i="26"/>
  <c r="H111" i="26"/>
  <c r="I110" i="26"/>
  <c r="H110" i="26"/>
  <c r="I109" i="26"/>
  <c r="H109" i="26"/>
  <c r="I108" i="26"/>
  <c r="H108" i="26"/>
  <c r="I107" i="26"/>
  <c r="H107" i="26"/>
  <c r="J39" i="2"/>
  <c r="G39" i="2"/>
  <c r="D39" i="2"/>
  <c r="B79" i="2"/>
  <c r="C79" i="2" s="1"/>
  <c r="E79" i="2"/>
  <c r="AJ128" i="8"/>
  <c r="AK128" i="8"/>
  <c r="AG122" i="8"/>
  <c r="AG123" i="8" s="1"/>
  <c r="AG124" i="8" s="1"/>
  <c r="AG125" i="8" s="1"/>
  <c r="AG126" i="8" s="1"/>
  <c r="AG127" i="8" s="1"/>
  <c r="AG128" i="8" s="1"/>
  <c r="E41" i="2" l="1"/>
  <c r="F41" i="2" s="1"/>
  <c r="D79" i="2"/>
  <c r="F79" i="2" s="1"/>
  <c r="B39" i="2" s="1"/>
  <c r="H39" i="2" s="1"/>
  <c r="I39" i="2" s="1"/>
  <c r="Z21" i="26"/>
  <c r="Y21" i="26"/>
  <c r="E40" i="2"/>
  <c r="F40" i="2" s="1"/>
  <c r="Z20" i="26"/>
  <c r="B25" i="21"/>
  <c r="J116" i="8"/>
  <c r="K116" i="8"/>
  <c r="S116" i="8"/>
  <c r="T116" i="8"/>
  <c r="AB116" i="8"/>
  <c r="AC116" i="8"/>
  <c r="J117" i="8"/>
  <c r="K117" i="8"/>
  <c r="S117" i="8"/>
  <c r="T117" i="8"/>
  <c r="AB117" i="8"/>
  <c r="AC117" i="8"/>
  <c r="J118" i="8"/>
  <c r="K118" i="8"/>
  <c r="S118" i="8"/>
  <c r="T118" i="8"/>
  <c r="AB118" i="8"/>
  <c r="AC118" i="8"/>
  <c r="J119" i="8"/>
  <c r="K119" i="8"/>
  <c r="S119" i="8"/>
  <c r="T119" i="8"/>
  <c r="AB119" i="8"/>
  <c r="AC119" i="8"/>
  <c r="J120" i="8"/>
  <c r="K120" i="8"/>
  <c r="S120" i="8"/>
  <c r="T120" i="8"/>
  <c r="AB120" i="8"/>
  <c r="AC120" i="8"/>
  <c r="J121" i="8"/>
  <c r="K121" i="8"/>
  <c r="S121" i="8"/>
  <c r="T121" i="8"/>
  <c r="AB121" i="8"/>
  <c r="AC121" i="8"/>
  <c r="J38" i="2"/>
  <c r="G38" i="2"/>
  <c r="D38" i="2"/>
  <c r="G78" i="2"/>
  <c r="V18" i="26"/>
  <c r="U18" i="26"/>
  <c r="T18" i="26"/>
  <c r="I106" i="26"/>
  <c r="H106" i="26"/>
  <c r="I105" i="26"/>
  <c r="H105" i="26"/>
  <c r="I104" i="26"/>
  <c r="H104" i="26"/>
  <c r="I103" i="26"/>
  <c r="H103" i="26"/>
  <c r="I102" i="26"/>
  <c r="H102" i="26"/>
  <c r="I101" i="26"/>
  <c r="H101" i="26"/>
  <c r="I100" i="26"/>
  <c r="H100" i="26"/>
  <c r="AJ121" i="8"/>
  <c r="B78" i="2"/>
  <c r="C78" i="2" s="1"/>
  <c r="AK121" i="8"/>
  <c r="AG115" i="8"/>
  <c r="AG116" i="8"/>
  <c r="AG117" i="8" s="1"/>
  <c r="AG118" i="8" s="1"/>
  <c r="AG119" i="8" s="1"/>
  <c r="AG120" i="8" s="1"/>
  <c r="AG121" i="8" s="1"/>
  <c r="E78" i="2"/>
  <c r="C39" i="2" l="1"/>
  <c r="X19" i="26"/>
  <c r="W19" i="26" s="1"/>
  <c r="Y19" i="26" s="1"/>
  <c r="D78" i="2"/>
  <c r="F78" i="2" s="1"/>
  <c r="B38" i="2"/>
  <c r="C38" i="2" s="1"/>
  <c r="B24" i="21"/>
  <c r="E39" i="2"/>
  <c r="F39" i="2" s="1"/>
  <c r="J109" i="8"/>
  <c r="K109" i="8"/>
  <c r="S109" i="8"/>
  <c r="T109" i="8"/>
  <c r="AB109" i="8"/>
  <c r="AC109" i="8"/>
  <c r="J110" i="8"/>
  <c r="K110" i="8"/>
  <c r="S110" i="8"/>
  <c r="T110" i="8"/>
  <c r="AB110" i="8"/>
  <c r="AC110" i="8"/>
  <c r="J111" i="8"/>
  <c r="K111" i="8"/>
  <c r="S111" i="8"/>
  <c r="T111" i="8"/>
  <c r="AB111" i="8"/>
  <c r="AC111" i="8"/>
  <c r="J112" i="8"/>
  <c r="K112" i="8"/>
  <c r="S112" i="8"/>
  <c r="T112" i="8"/>
  <c r="AB112" i="8"/>
  <c r="AC112" i="8"/>
  <c r="J113" i="8"/>
  <c r="K113" i="8"/>
  <c r="S113" i="8"/>
  <c r="T113" i="8"/>
  <c r="AB113" i="8"/>
  <c r="AC113" i="8"/>
  <c r="J114" i="8"/>
  <c r="K114" i="8"/>
  <c r="S114" i="8"/>
  <c r="T114" i="8"/>
  <c r="AB114" i="8"/>
  <c r="AC114" i="8"/>
  <c r="J37" i="2"/>
  <c r="G37" i="2"/>
  <c r="D37" i="2"/>
  <c r="G77" i="2"/>
  <c r="V17" i="26"/>
  <c r="U17" i="26"/>
  <c r="T17" i="26"/>
  <c r="I99" i="26"/>
  <c r="H99" i="26"/>
  <c r="I98" i="26"/>
  <c r="H98" i="26"/>
  <c r="I97" i="26"/>
  <c r="H97" i="26"/>
  <c r="I96" i="26"/>
  <c r="H96" i="26"/>
  <c r="I95" i="26"/>
  <c r="H95" i="26"/>
  <c r="I94" i="26"/>
  <c r="H94" i="26"/>
  <c r="I93" i="26"/>
  <c r="H93" i="26"/>
  <c r="B77" i="2"/>
  <c r="C77" i="2" s="1"/>
  <c r="E77" i="2"/>
  <c r="AH114" i="8"/>
  <c r="AI114" i="8" s="1"/>
  <c r="AH113" i="8"/>
  <c r="AI113" i="8" s="1"/>
  <c r="AI112" i="8"/>
  <c r="AH112" i="8"/>
  <c r="AH111" i="8"/>
  <c r="AI111" i="8" s="1"/>
  <c r="AH110" i="8"/>
  <c r="AI110" i="8" s="1"/>
  <c r="AH109" i="8"/>
  <c r="AI109" i="8" s="1"/>
  <c r="AI108" i="8"/>
  <c r="AH108" i="8"/>
  <c r="AJ114" i="8"/>
  <c r="AJ107" i="8"/>
  <c r="AK114" i="8"/>
  <c r="AG109" i="8"/>
  <c r="AG110" i="8" s="1"/>
  <c r="AG111" i="8" s="1"/>
  <c r="AG112" i="8" s="1"/>
  <c r="AG113" i="8" s="1"/>
  <c r="AG114" i="8" s="1"/>
  <c r="AG108" i="8"/>
  <c r="AF76" i="8"/>
  <c r="AF77" i="8"/>
  <c r="AF78" i="8"/>
  <c r="AF79" i="8"/>
  <c r="AF80" i="8"/>
  <c r="AF81" i="8"/>
  <c r="AF82" i="8"/>
  <c r="AF83" i="8"/>
  <c r="AF84" i="8"/>
  <c r="AF85" i="8"/>
  <c r="AF86" i="8"/>
  <c r="AF87" i="8"/>
  <c r="AF88" i="8"/>
  <c r="AF89" i="8"/>
  <c r="AF90" i="8"/>
  <c r="AF91" i="8"/>
  <c r="AF92" i="8"/>
  <c r="AF93" i="8"/>
  <c r="AF94" i="8"/>
  <c r="AF95" i="8"/>
  <c r="AF96" i="8"/>
  <c r="AF97" i="8"/>
  <c r="AF98" i="8"/>
  <c r="AF99" i="8"/>
  <c r="AF100" i="8"/>
  <c r="AF101" i="8"/>
  <c r="AF102" i="8"/>
  <c r="AF103" i="8"/>
  <c r="AF104" i="8"/>
  <c r="AF105" i="8"/>
  <c r="AF106" i="8"/>
  <c r="AF107" i="8"/>
  <c r="Z19" i="26" l="1"/>
  <c r="H38" i="2"/>
  <c r="E38" i="2" s="1"/>
  <c r="F38" i="2" s="1"/>
  <c r="D77" i="2"/>
  <c r="F77" i="2" s="1"/>
  <c r="X18" i="26"/>
  <c r="W18" i="26" s="1"/>
  <c r="Z18" i="26" s="1"/>
  <c r="B23" i="21"/>
  <c r="G76" i="2"/>
  <c r="B36" i="2" s="1"/>
  <c r="B37" i="2" s="1"/>
  <c r="H37" i="2" s="1"/>
  <c r="E37" i="2" s="1"/>
  <c r="F37" i="2" s="1"/>
  <c r="V16" i="26"/>
  <c r="U16" i="26"/>
  <c r="T16" i="26"/>
  <c r="V15" i="26"/>
  <c r="U15" i="26"/>
  <c r="T15" i="26"/>
  <c r="V14" i="26"/>
  <c r="U14" i="26"/>
  <c r="T14" i="26"/>
  <c r="I92" i="26"/>
  <c r="H92" i="26"/>
  <c r="I91" i="26"/>
  <c r="H91" i="26"/>
  <c r="I90" i="26"/>
  <c r="H90" i="26"/>
  <c r="I89" i="26"/>
  <c r="H89" i="26"/>
  <c r="I88" i="26"/>
  <c r="H88" i="26"/>
  <c r="I87" i="26"/>
  <c r="H87" i="26"/>
  <c r="I86" i="26"/>
  <c r="H86" i="26"/>
  <c r="J36" i="2"/>
  <c r="G36" i="2"/>
  <c r="D36" i="2"/>
  <c r="J103" i="8"/>
  <c r="K103" i="8"/>
  <c r="S103" i="8"/>
  <c r="T103" i="8"/>
  <c r="AB103" i="8"/>
  <c r="AC103" i="8"/>
  <c r="J104" i="8"/>
  <c r="K104" i="8"/>
  <c r="S104" i="8"/>
  <c r="T104" i="8"/>
  <c r="AB104" i="8"/>
  <c r="AC104" i="8"/>
  <c r="J105" i="8"/>
  <c r="K105" i="8"/>
  <c r="S105" i="8"/>
  <c r="T105" i="8"/>
  <c r="AB105" i="8"/>
  <c r="AC105" i="8"/>
  <c r="J106" i="8"/>
  <c r="K106" i="8"/>
  <c r="S106" i="8"/>
  <c r="T106" i="8"/>
  <c r="AB106" i="8"/>
  <c r="AC106" i="8"/>
  <c r="J107" i="8"/>
  <c r="K107" i="8"/>
  <c r="S107" i="8"/>
  <c r="T107" i="8"/>
  <c r="AB107" i="8"/>
  <c r="AC107" i="8"/>
  <c r="J95" i="8"/>
  <c r="K95" i="8"/>
  <c r="S95" i="8"/>
  <c r="T95" i="8"/>
  <c r="AB95" i="8"/>
  <c r="AC95" i="8"/>
  <c r="B76" i="2"/>
  <c r="C76" i="2" s="1"/>
  <c r="E76" i="2"/>
  <c r="B75" i="2"/>
  <c r="B74" i="2"/>
  <c r="AK107" i="8"/>
  <c r="AJ101" i="8"/>
  <c r="AK101" i="8"/>
  <c r="AJ94" i="8"/>
  <c r="AK94" i="8" s="1"/>
  <c r="AH106" i="8"/>
  <c r="AI106" i="8" s="1"/>
  <c r="AH107" i="8"/>
  <c r="AI107" i="8" s="1"/>
  <c r="Y18" i="26" l="1"/>
  <c r="I38" i="2"/>
  <c r="D76" i="2"/>
  <c r="F76" i="2" s="1"/>
  <c r="C37" i="2"/>
  <c r="X17" i="26"/>
  <c r="W17" i="26" s="1"/>
  <c r="Z17" i="26" s="1"/>
  <c r="I37" i="2"/>
  <c r="C36" i="2"/>
  <c r="B22" i="21"/>
  <c r="H36" i="2"/>
  <c r="I36" i="2" s="1"/>
  <c r="X16" i="26"/>
  <c r="W16" i="26" s="1"/>
  <c r="Y17" i="26" l="1"/>
  <c r="Y16" i="26"/>
  <c r="Z16" i="26"/>
  <c r="E36" i="2"/>
  <c r="F36" i="2" s="1"/>
  <c r="T6" i="26" l="1"/>
  <c r="T5" i="26"/>
  <c r="AH105" i="8"/>
  <c r="AI105" i="8" s="1"/>
  <c r="AI104" i="8"/>
  <c r="AH104" i="8"/>
  <c r="AH103" i="8"/>
  <c r="AI103" i="8" s="1"/>
  <c r="AH102" i="8"/>
  <c r="AI102" i="8" s="1"/>
  <c r="AH101" i="8"/>
  <c r="AI101" i="8" s="1"/>
  <c r="J108" i="8" l="1"/>
  <c r="K108" i="8"/>
  <c r="S108" i="8"/>
  <c r="T108" i="8"/>
  <c r="AB108" i="8"/>
  <c r="AC108" i="8"/>
  <c r="G75" i="2"/>
  <c r="B35" i="2" s="1"/>
  <c r="I85" i="26"/>
  <c r="H85" i="26"/>
  <c r="I84" i="26"/>
  <c r="H84" i="26"/>
  <c r="I83" i="26"/>
  <c r="H83" i="26"/>
  <c r="I82" i="26"/>
  <c r="H82" i="26"/>
  <c r="I81" i="26"/>
  <c r="H81" i="26"/>
  <c r="I80" i="26"/>
  <c r="H80" i="26"/>
  <c r="I79" i="26"/>
  <c r="H79" i="26"/>
  <c r="AJ87" i="8"/>
  <c r="AH100" i="8"/>
  <c r="AI100" i="8" s="1"/>
  <c r="AH99" i="8"/>
  <c r="AI99" i="8" s="1"/>
  <c r="AH98" i="8"/>
  <c r="AI98" i="8" s="1"/>
  <c r="AH97" i="8"/>
  <c r="AI97" i="8" s="1"/>
  <c r="AH96" i="8"/>
  <c r="AI96" i="8" s="1"/>
  <c r="AH95" i="8"/>
  <c r="AI95" i="8" s="1"/>
  <c r="AH94" i="8"/>
  <c r="AI94" i="8" s="1"/>
  <c r="E75" i="2"/>
  <c r="C75" i="2" l="1"/>
  <c r="D75" i="2" s="1"/>
  <c r="F75" i="2" s="1"/>
  <c r="B21" i="21"/>
  <c r="H35" i="2" l="1"/>
  <c r="E35" i="2" s="1"/>
  <c r="B18" i="23"/>
  <c r="K19" i="23" s="1"/>
  <c r="J157" i="8"/>
  <c r="K157" i="8"/>
  <c r="S157" i="8"/>
  <c r="T157" i="8"/>
  <c r="AB157" i="8"/>
  <c r="AC157" i="8"/>
  <c r="J164" i="8"/>
  <c r="K164" i="8"/>
  <c r="S164" i="8"/>
  <c r="T164" i="8"/>
  <c r="AB164" i="8"/>
  <c r="AC164" i="8"/>
  <c r="J171" i="8"/>
  <c r="K171" i="8"/>
  <c r="S171" i="8"/>
  <c r="T171" i="8"/>
  <c r="AB171" i="8"/>
  <c r="AC171" i="8"/>
  <c r="J178" i="8"/>
  <c r="K178" i="8"/>
  <c r="S178" i="8"/>
  <c r="T178" i="8"/>
  <c r="AB178" i="8"/>
  <c r="AC178" i="8"/>
  <c r="J185" i="8"/>
  <c r="K185" i="8"/>
  <c r="S185" i="8"/>
  <c r="T185" i="8"/>
  <c r="AB185" i="8"/>
  <c r="AC185" i="8"/>
  <c r="J192" i="8"/>
  <c r="K192" i="8"/>
  <c r="S192" i="8"/>
  <c r="T192" i="8"/>
  <c r="AB192" i="8"/>
  <c r="AC192" i="8"/>
  <c r="J199" i="8"/>
  <c r="K199" i="8"/>
  <c r="S199" i="8"/>
  <c r="T199" i="8"/>
  <c r="AB199" i="8"/>
  <c r="AC199" i="8"/>
  <c r="J206" i="8"/>
  <c r="K206" i="8"/>
  <c r="S206" i="8"/>
  <c r="T206" i="8"/>
  <c r="AB206" i="8"/>
  <c r="AC206" i="8"/>
  <c r="J213" i="8"/>
  <c r="K213" i="8"/>
  <c r="S213" i="8"/>
  <c r="T213" i="8"/>
  <c r="AB213" i="8"/>
  <c r="AC213" i="8"/>
  <c r="J220" i="8"/>
  <c r="K220" i="8"/>
  <c r="S220" i="8"/>
  <c r="T220" i="8"/>
  <c r="AB220" i="8"/>
  <c r="AC220" i="8"/>
  <c r="J227" i="8"/>
  <c r="K227" i="8"/>
  <c r="S227" i="8"/>
  <c r="T227" i="8"/>
  <c r="AB227" i="8"/>
  <c r="AC227" i="8"/>
  <c r="J228" i="8"/>
  <c r="K228" i="8"/>
  <c r="S228" i="8"/>
  <c r="T228" i="8"/>
  <c r="AB228" i="8"/>
  <c r="AC228" i="8"/>
  <c r="J229" i="8"/>
  <c r="K229" i="8"/>
  <c r="S229" i="8"/>
  <c r="T229" i="8"/>
  <c r="AB229" i="8"/>
  <c r="AC229" i="8"/>
  <c r="J230" i="8"/>
  <c r="K230" i="8"/>
  <c r="S230" i="8"/>
  <c r="T230" i="8"/>
  <c r="AB230" i="8"/>
  <c r="AC230" i="8"/>
  <c r="J231" i="8"/>
  <c r="K231" i="8"/>
  <c r="S231" i="8"/>
  <c r="T231" i="8"/>
  <c r="AB231" i="8"/>
  <c r="AC231" i="8"/>
  <c r="J232" i="8"/>
  <c r="K232" i="8"/>
  <c r="S232" i="8"/>
  <c r="T232" i="8"/>
  <c r="AB232" i="8"/>
  <c r="AC232" i="8"/>
  <c r="J233" i="8"/>
  <c r="K233" i="8"/>
  <c r="S233" i="8"/>
  <c r="T233" i="8"/>
  <c r="AB233" i="8"/>
  <c r="AC233" i="8"/>
  <c r="J234" i="8"/>
  <c r="K234" i="8"/>
  <c r="S234" i="8"/>
  <c r="T234" i="8"/>
  <c r="AB234" i="8"/>
  <c r="AC234" i="8"/>
  <c r="J235" i="8"/>
  <c r="K235" i="8"/>
  <c r="S235" i="8"/>
  <c r="T235" i="8"/>
  <c r="AB235" i="8"/>
  <c r="AC235" i="8"/>
  <c r="J236" i="8"/>
  <c r="K236" i="8"/>
  <c r="S236" i="8"/>
  <c r="T236" i="8"/>
  <c r="AB236" i="8"/>
  <c r="AC236" i="8"/>
  <c r="J237" i="8"/>
  <c r="K237" i="8"/>
  <c r="S237" i="8"/>
  <c r="T237" i="8"/>
  <c r="AB237" i="8"/>
  <c r="AC237" i="8"/>
  <c r="J238" i="8"/>
  <c r="K238" i="8"/>
  <c r="S238" i="8"/>
  <c r="T238" i="8"/>
  <c r="AB238" i="8"/>
  <c r="AC238" i="8"/>
  <c r="J239" i="8"/>
  <c r="K239" i="8"/>
  <c r="S239" i="8"/>
  <c r="T239" i="8"/>
  <c r="AB239" i="8"/>
  <c r="AC239" i="8"/>
  <c r="J240" i="8"/>
  <c r="K240" i="8"/>
  <c r="S240" i="8"/>
  <c r="T240" i="8"/>
  <c r="AB240" i="8"/>
  <c r="AC240" i="8"/>
  <c r="J241" i="8"/>
  <c r="K241" i="8"/>
  <c r="S241" i="8"/>
  <c r="T241" i="8"/>
  <c r="AB241" i="8"/>
  <c r="AC241" i="8"/>
  <c r="J242" i="8"/>
  <c r="K242" i="8"/>
  <c r="S242" i="8"/>
  <c r="T242" i="8"/>
  <c r="AB242" i="8"/>
  <c r="AC242" i="8"/>
  <c r="J243" i="8"/>
  <c r="K243" i="8"/>
  <c r="S243" i="8"/>
  <c r="T243" i="8"/>
  <c r="AB243" i="8"/>
  <c r="AC243" i="8"/>
  <c r="J244" i="8"/>
  <c r="K244" i="8"/>
  <c r="S244" i="8"/>
  <c r="T244" i="8"/>
  <c r="AB244" i="8"/>
  <c r="AC244" i="8"/>
  <c r="J245" i="8"/>
  <c r="K245" i="8"/>
  <c r="S245" i="8"/>
  <c r="T245" i="8"/>
  <c r="AB245" i="8"/>
  <c r="AC245" i="8"/>
  <c r="J246" i="8"/>
  <c r="K246" i="8"/>
  <c r="S246" i="8"/>
  <c r="T246" i="8"/>
  <c r="AB246" i="8"/>
  <c r="AC246" i="8"/>
  <c r="J247" i="8"/>
  <c r="K247" i="8"/>
  <c r="S247" i="8"/>
  <c r="T247" i="8"/>
  <c r="AB247" i="8"/>
  <c r="AC247" i="8"/>
  <c r="J248" i="8"/>
  <c r="K248" i="8"/>
  <c r="S248" i="8"/>
  <c r="T248" i="8"/>
  <c r="AB248" i="8"/>
  <c r="AC248" i="8"/>
  <c r="J249" i="8"/>
  <c r="K249" i="8"/>
  <c r="S249" i="8"/>
  <c r="T249" i="8"/>
  <c r="AB249" i="8"/>
  <c r="AC249" i="8"/>
  <c r="J250" i="8"/>
  <c r="K250" i="8"/>
  <c r="S250" i="8"/>
  <c r="T250" i="8"/>
  <c r="AB250" i="8"/>
  <c r="AC250" i="8"/>
  <c r="J251" i="8"/>
  <c r="K251" i="8"/>
  <c r="S251" i="8"/>
  <c r="T251" i="8"/>
  <c r="AB251" i="8"/>
  <c r="AC251" i="8"/>
  <c r="J252" i="8"/>
  <c r="K252" i="8"/>
  <c r="S252" i="8"/>
  <c r="T252" i="8"/>
  <c r="AB252" i="8"/>
  <c r="AC252" i="8"/>
  <c r="J253" i="8"/>
  <c r="K253" i="8"/>
  <c r="S253" i="8"/>
  <c r="T253" i="8"/>
  <c r="AB253" i="8"/>
  <c r="AC253" i="8"/>
  <c r="J254" i="8"/>
  <c r="K254" i="8"/>
  <c r="S254" i="8"/>
  <c r="T254" i="8"/>
  <c r="AB254" i="8"/>
  <c r="AC254" i="8"/>
  <c r="J255" i="8"/>
  <c r="K255" i="8"/>
  <c r="S255" i="8"/>
  <c r="T255" i="8"/>
  <c r="AB255" i="8"/>
  <c r="AC255" i="8"/>
  <c r="J256" i="8"/>
  <c r="K256" i="8"/>
  <c r="S256" i="8"/>
  <c r="T256" i="8"/>
  <c r="AB256" i="8"/>
  <c r="AC256" i="8"/>
  <c r="J257" i="8"/>
  <c r="K257" i="8"/>
  <c r="S257" i="8"/>
  <c r="T257" i="8"/>
  <c r="AB257" i="8"/>
  <c r="AC257" i="8"/>
  <c r="J258" i="8"/>
  <c r="K258" i="8"/>
  <c r="S258" i="8"/>
  <c r="T258" i="8"/>
  <c r="AB258" i="8"/>
  <c r="AC258" i="8"/>
  <c r="J259" i="8"/>
  <c r="K259" i="8"/>
  <c r="S259" i="8"/>
  <c r="T259" i="8"/>
  <c r="AB259" i="8"/>
  <c r="AC259" i="8"/>
  <c r="J260" i="8"/>
  <c r="K260" i="8"/>
  <c r="S260" i="8"/>
  <c r="T260" i="8"/>
  <c r="AB260" i="8"/>
  <c r="AC260" i="8"/>
  <c r="J261" i="8"/>
  <c r="K261" i="8"/>
  <c r="S261" i="8"/>
  <c r="T261" i="8"/>
  <c r="AB261" i="8"/>
  <c r="AC261" i="8"/>
  <c r="J262" i="8"/>
  <c r="K262" i="8"/>
  <c r="S262" i="8"/>
  <c r="T262" i="8"/>
  <c r="AB262" i="8"/>
  <c r="AC262" i="8"/>
  <c r="J263" i="8"/>
  <c r="K263" i="8"/>
  <c r="S263" i="8"/>
  <c r="T263" i="8"/>
  <c r="AB263" i="8"/>
  <c r="AC263" i="8"/>
  <c r="J264" i="8"/>
  <c r="K264" i="8"/>
  <c r="S264" i="8"/>
  <c r="T264" i="8"/>
  <c r="AB264" i="8"/>
  <c r="AC264" i="8"/>
  <c r="J265" i="8"/>
  <c r="K265" i="8"/>
  <c r="S265" i="8"/>
  <c r="T265" i="8"/>
  <c r="AB265" i="8"/>
  <c r="AC265" i="8"/>
  <c r="J266" i="8"/>
  <c r="K266" i="8"/>
  <c r="S266" i="8"/>
  <c r="T266" i="8"/>
  <c r="AB266" i="8"/>
  <c r="AC266" i="8"/>
  <c r="J267" i="8"/>
  <c r="K267" i="8"/>
  <c r="S267" i="8"/>
  <c r="T267" i="8"/>
  <c r="AB267" i="8"/>
  <c r="AC267" i="8"/>
  <c r="J268" i="8"/>
  <c r="K268" i="8"/>
  <c r="S268" i="8"/>
  <c r="T268" i="8"/>
  <c r="AB268" i="8"/>
  <c r="AC268" i="8"/>
  <c r="J269" i="8"/>
  <c r="K269" i="8"/>
  <c r="S269" i="8"/>
  <c r="T269" i="8"/>
  <c r="AB269" i="8"/>
  <c r="AC269" i="8"/>
  <c r="J270" i="8"/>
  <c r="K270" i="8"/>
  <c r="S270" i="8"/>
  <c r="T270" i="8"/>
  <c r="AB270" i="8"/>
  <c r="AC270" i="8"/>
  <c r="J271" i="8"/>
  <c r="K271" i="8"/>
  <c r="S271" i="8"/>
  <c r="T271" i="8"/>
  <c r="AB271" i="8"/>
  <c r="AC271" i="8"/>
  <c r="J272" i="8"/>
  <c r="K272" i="8"/>
  <c r="S272" i="8"/>
  <c r="T272" i="8"/>
  <c r="AB272" i="8"/>
  <c r="AC272" i="8"/>
  <c r="J273" i="8"/>
  <c r="K273" i="8"/>
  <c r="S273" i="8"/>
  <c r="T273" i="8"/>
  <c r="AB273" i="8"/>
  <c r="AC273" i="8"/>
  <c r="J274" i="8"/>
  <c r="K274" i="8"/>
  <c r="S274" i="8"/>
  <c r="T274" i="8"/>
  <c r="AB274" i="8"/>
  <c r="AC274" i="8"/>
  <c r="J275" i="8"/>
  <c r="K275" i="8"/>
  <c r="S275" i="8"/>
  <c r="T275" i="8"/>
  <c r="AB275" i="8"/>
  <c r="AC275" i="8"/>
  <c r="J276" i="8"/>
  <c r="K276" i="8"/>
  <c r="S276" i="8"/>
  <c r="T276" i="8"/>
  <c r="AB276" i="8"/>
  <c r="AC276" i="8"/>
  <c r="J277" i="8"/>
  <c r="K277" i="8"/>
  <c r="S277" i="8"/>
  <c r="T277" i="8"/>
  <c r="AB277" i="8"/>
  <c r="AC277" i="8"/>
  <c r="J278" i="8"/>
  <c r="K278" i="8"/>
  <c r="S278" i="8"/>
  <c r="T278" i="8"/>
  <c r="AB278" i="8"/>
  <c r="AC278" i="8"/>
  <c r="J279" i="8"/>
  <c r="K279" i="8"/>
  <c r="S279" i="8"/>
  <c r="T279" i="8"/>
  <c r="AB279" i="8"/>
  <c r="AC279" i="8"/>
  <c r="J280" i="8"/>
  <c r="K280" i="8"/>
  <c r="S280" i="8"/>
  <c r="T280" i="8"/>
  <c r="AB280" i="8"/>
  <c r="AC280" i="8"/>
  <c r="J281" i="8"/>
  <c r="K281" i="8"/>
  <c r="S281" i="8"/>
  <c r="T281" i="8"/>
  <c r="AB281" i="8"/>
  <c r="AC281" i="8"/>
  <c r="J282" i="8"/>
  <c r="K282" i="8"/>
  <c r="S282" i="8"/>
  <c r="T282" i="8"/>
  <c r="AB282" i="8"/>
  <c r="AC282" i="8"/>
  <c r="J283" i="8"/>
  <c r="K283" i="8"/>
  <c r="S283" i="8"/>
  <c r="T283" i="8"/>
  <c r="AB283" i="8"/>
  <c r="AC283" i="8"/>
  <c r="J284" i="8"/>
  <c r="K284" i="8"/>
  <c r="S284" i="8"/>
  <c r="T284" i="8"/>
  <c r="AB284" i="8"/>
  <c r="AC284" i="8"/>
  <c r="J285" i="8"/>
  <c r="K285" i="8"/>
  <c r="S285" i="8"/>
  <c r="T285" i="8"/>
  <c r="AB285" i="8"/>
  <c r="AC285" i="8"/>
  <c r="J286" i="8"/>
  <c r="K286" i="8"/>
  <c r="S286" i="8"/>
  <c r="T286" i="8"/>
  <c r="AB286" i="8"/>
  <c r="AC286" i="8"/>
  <c r="J287" i="8"/>
  <c r="K287" i="8"/>
  <c r="S287" i="8"/>
  <c r="T287" i="8"/>
  <c r="AB287" i="8"/>
  <c r="AC287" i="8"/>
  <c r="J288" i="8"/>
  <c r="K288" i="8"/>
  <c r="S288" i="8"/>
  <c r="T288" i="8"/>
  <c r="AB288" i="8"/>
  <c r="AC288" i="8"/>
  <c r="J289" i="8"/>
  <c r="K289" i="8"/>
  <c r="S289" i="8"/>
  <c r="T289" i="8"/>
  <c r="AB289" i="8"/>
  <c r="AC289" i="8"/>
  <c r="J290" i="8"/>
  <c r="K290" i="8"/>
  <c r="S290" i="8"/>
  <c r="T290" i="8"/>
  <c r="AB290" i="8"/>
  <c r="AC290" i="8"/>
  <c r="J291" i="8"/>
  <c r="K291" i="8"/>
  <c r="S291" i="8"/>
  <c r="T291" i="8"/>
  <c r="AB291" i="8"/>
  <c r="AC291" i="8"/>
  <c r="J292" i="8"/>
  <c r="K292" i="8"/>
  <c r="S292" i="8"/>
  <c r="T292" i="8"/>
  <c r="AB292" i="8"/>
  <c r="AC292" i="8"/>
  <c r="J293" i="8"/>
  <c r="K293" i="8"/>
  <c r="S293" i="8"/>
  <c r="T293" i="8"/>
  <c r="AB293" i="8"/>
  <c r="AC293" i="8"/>
  <c r="J115" i="8"/>
  <c r="K115" i="8"/>
  <c r="S115" i="8"/>
  <c r="T115" i="8"/>
  <c r="AB115" i="8"/>
  <c r="AC115" i="8"/>
  <c r="J122" i="8"/>
  <c r="K122" i="8"/>
  <c r="S122" i="8"/>
  <c r="T122" i="8"/>
  <c r="AB122" i="8"/>
  <c r="AC122" i="8"/>
  <c r="J129" i="8"/>
  <c r="K129" i="8"/>
  <c r="S129" i="8"/>
  <c r="T129" i="8"/>
  <c r="AB129" i="8"/>
  <c r="AC129" i="8"/>
  <c r="J136" i="8"/>
  <c r="K136" i="8"/>
  <c r="S136" i="8"/>
  <c r="T136" i="8"/>
  <c r="AB136" i="8"/>
  <c r="AC136" i="8"/>
  <c r="J143" i="8"/>
  <c r="K143" i="8"/>
  <c r="S143" i="8"/>
  <c r="T143" i="8"/>
  <c r="AB143" i="8"/>
  <c r="AC143" i="8"/>
  <c r="J150" i="8"/>
  <c r="K150" i="8"/>
  <c r="S150" i="8"/>
  <c r="T150" i="8"/>
  <c r="AB150" i="8"/>
  <c r="AC150" i="8"/>
  <c r="J97" i="8"/>
  <c r="K97" i="8"/>
  <c r="S97" i="8"/>
  <c r="T97" i="8"/>
  <c r="AB97" i="8"/>
  <c r="AC97" i="8"/>
  <c r="J98" i="8"/>
  <c r="K98" i="8"/>
  <c r="S98" i="8"/>
  <c r="T98" i="8"/>
  <c r="AB98" i="8"/>
  <c r="AC98" i="8"/>
  <c r="J99" i="8"/>
  <c r="K99" i="8"/>
  <c r="S99" i="8"/>
  <c r="T99" i="8"/>
  <c r="AB99" i="8"/>
  <c r="AC99" i="8"/>
  <c r="J100" i="8"/>
  <c r="K100" i="8"/>
  <c r="S100" i="8"/>
  <c r="T100" i="8"/>
  <c r="AB100" i="8"/>
  <c r="AC100" i="8"/>
  <c r="J101" i="8"/>
  <c r="K101" i="8"/>
  <c r="S101" i="8"/>
  <c r="T101" i="8"/>
  <c r="AB101" i="8"/>
  <c r="AC101" i="8"/>
  <c r="J102" i="8"/>
  <c r="K102" i="8"/>
  <c r="S102" i="8"/>
  <c r="T102" i="8"/>
  <c r="AB102" i="8"/>
  <c r="AC102" i="8"/>
  <c r="J89" i="8"/>
  <c r="K89" i="8"/>
  <c r="S89" i="8"/>
  <c r="T89" i="8"/>
  <c r="AB89" i="8"/>
  <c r="AC89" i="8"/>
  <c r="J90" i="8"/>
  <c r="K90" i="8"/>
  <c r="S90" i="8"/>
  <c r="T90" i="8"/>
  <c r="AB90" i="8"/>
  <c r="AC90" i="8"/>
  <c r="J91" i="8"/>
  <c r="K91" i="8"/>
  <c r="S91" i="8"/>
  <c r="T91" i="8"/>
  <c r="AB91" i="8"/>
  <c r="AC91" i="8"/>
  <c r="J92" i="8"/>
  <c r="K92" i="8"/>
  <c r="S92" i="8"/>
  <c r="T92" i="8"/>
  <c r="AB92" i="8"/>
  <c r="AC92" i="8"/>
  <c r="J93" i="8"/>
  <c r="K93" i="8"/>
  <c r="S93" i="8"/>
  <c r="T93" i="8"/>
  <c r="AB93" i="8"/>
  <c r="AC93" i="8"/>
  <c r="J94" i="8"/>
  <c r="K94" i="8"/>
  <c r="S94" i="8"/>
  <c r="T94" i="8"/>
  <c r="AB94" i="8"/>
  <c r="AC94" i="8"/>
  <c r="J81" i="8"/>
  <c r="K81" i="8"/>
  <c r="S81" i="8"/>
  <c r="T81" i="8"/>
  <c r="AB81" i="8"/>
  <c r="AC81" i="8"/>
  <c r="J82" i="8"/>
  <c r="K82" i="8"/>
  <c r="S82" i="8"/>
  <c r="T82" i="8"/>
  <c r="AB82" i="8"/>
  <c r="AC82" i="8"/>
  <c r="J83" i="8"/>
  <c r="K83" i="8"/>
  <c r="S83" i="8"/>
  <c r="T83" i="8"/>
  <c r="AB83" i="8"/>
  <c r="AC83" i="8"/>
  <c r="J84" i="8"/>
  <c r="K84" i="8"/>
  <c r="S84" i="8"/>
  <c r="T84" i="8"/>
  <c r="AB84" i="8"/>
  <c r="AC84" i="8"/>
  <c r="J85" i="8"/>
  <c r="K85" i="8"/>
  <c r="S85" i="8"/>
  <c r="T85" i="8"/>
  <c r="AB85" i="8"/>
  <c r="AC85" i="8"/>
  <c r="J86" i="8"/>
  <c r="K86" i="8"/>
  <c r="S86" i="8"/>
  <c r="T86" i="8"/>
  <c r="AB86" i="8"/>
  <c r="AC86" i="8"/>
  <c r="J87" i="8"/>
  <c r="K87" i="8"/>
  <c r="S87" i="8"/>
  <c r="T87" i="8"/>
  <c r="AB87" i="8"/>
  <c r="AC87" i="8"/>
  <c r="E54" i="2"/>
  <c r="J35" i="2"/>
  <c r="G35" i="2"/>
  <c r="D35" i="2"/>
  <c r="C35" i="2" s="1"/>
  <c r="V13" i="26"/>
  <c r="U13" i="26"/>
  <c r="T13" i="26"/>
  <c r="G73" i="2" s="1"/>
  <c r="H59" i="26"/>
  <c r="I59" i="26"/>
  <c r="H60" i="26"/>
  <c r="I60" i="26"/>
  <c r="H61" i="26"/>
  <c r="I61" i="26"/>
  <c r="H62" i="26"/>
  <c r="I62" i="26"/>
  <c r="H63" i="26"/>
  <c r="I63" i="26"/>
  <c r="H64" i="26"/>
  <c r="I64" i="26"/>
  <c r="H65" i="26"/>
  <c r="I65" i="26"/>
  <c r="H66" i="26"/>
  <c r="I66" i="26"/>
  <c r="H67" i="26"/>
  <c r="I67" i="26"/>
  <c r="H68" i="26"/>
  <c r="I68" i="26"/>
  <c r="H69" i="26"/>
  <c r="I69" i="26"/>
  <c r="H70" i="26"/>
  <c r="I70" i="26"/>
  <c r="H71" i="26"/>
  <c r="I71" i="26"/>
  <c r="H72" i="26"/>
  <c r="I72" i="26"/>
  <c r="H73" i="26"/>
  <c r="I73" i="26"/>
  <c r="H74" i="26"/>
  <c r="I74" i="26"/>
  <c r="H75" i="26"/>
  <c r="I75" i="26"/>
  <c r="H76" i="26"/>
  <c r="I76" i="26"/>
  <c r="H77" i="26"/>
  <c r="I77" i="26"/>
  <c r="H78" i="26"/>
  <c r="I78" i="26"/>
  <c r="T12" i="26"/>
  <c r="E72" i="2"/>
  <c r="E71" i="2"/>
  <c r="E70" i="2"/>
  <c r="C74" i="2"/>
  <c r="AK87" i="8"/>
  <c r="B73" i="2" s="1"/>
  <c r="C73" i="2" s="1"/>
  <c r="AJ79" i="8"/>
  <c r="AK79" i="8" s="1"/>
  <c r="B72" i="2" s="1"/>
  <c r="C72" i="2" s="1"/>
  <c r="E74" i="2"/>
  <c r="E73" i="2"/>
  <c r="AH54" i="8"/>
  <c r="AI54" i="8" s="1"/>
  <c r="AH55" i="8"/>
  <c r="AI55" i="8" s="1"/>
  <c r="AH56" i="8"/>
  <c r="AI56" i="8" s="1"/>
  <c r="AH57" i="8"/>
  <c r="AI57" i="8" s="1"/>
  <c r="AH58" i="8"/>
  <c r="AI58" i="8" s="1"/>
  <c r="AH59" i="8"/>
  <c r="AI59" i="8" s="1"/>
  <c r="AH60" i="8"/>
  <c r="AI60" i="8" s="1"/>
  <c r="AH61" i="8"/>
  <c r="AI61" i="8" s="1"/>
  <c r="AH62" i="8"/>
  <c r="AI62" i="8" s="1"/>
  <c r="AH63" i="8"/>
  <c r="AI63" i="8" s="1"/>
  <c r="AH64" i="8"/>
  <c r="AI64" i="8" s="1"/>
  <c r="AH65" i="8"/>
  <c r="AI65" i="8" s="1"/>
  <c r="AH66" i="8"/>
  <c r="AI66" i="8" s="1"/>
  <c r="AH67" i="8"/>
  <c r="AI67" i="8" s="1"/>
  <c r="AH68" i="8"/>
  <c r="AI68" i="8" s="1"/>
  <c r="AH69" i="8"/>
  <c r="AI69" i="8" s="1"/>
  <c r="AH70" i="8"/>
  <c r="AI70" i="8" s="1"/>
  <c r="AH71" i="8"/>
  <c r="AI71" i="8" s="1"/>
  <c r="AH72" i="8"/>
  <c r="AI72" i="8" s="1"/>
  <c r="AH73" i="8"/>
  <c r="AI73" i="8" s="1"/>
  <c r="AH74" i="8"/>
  <c r="AI74" i="8" s="1"/>
  <c r="AH75" i="8"/>
  <c r="AI75" i="8" s="1"/>
  <c r="AH76" i="8"/>
  <c r="AI76" i="8"/>
  <c r="AH77" i="8"/>
  <c r="AI77" i="8" s="1"/>
  <c r="AH78" i="8"/>
  <c r="AI78" i="8" s="1"/>
  <c r="AH79" i="8"/>
  <c r="AI79" i="8" s="1"/>
  <c r="AH80" i="8"/>
  <c r="AI80" i="8" s="1"/>
  <c r="AH81" i="8"/>
  <c r="AI81" i="8" s="1"/>
  <c r="AH82" i="8"/>
  <c r="AI82" i="8" s="1"/>
  <c r="AH83" i="8"/>
  <c r="AI83" i="8" s="1"/>
  <c r="AH84" i="8"/>
  <c r="AI84" i="8" s="1"/>
  <c r="AH85" i="8"/>
  <c r="AI85" i="8" s="1"/>
  <c r="AH86" i="8"/>
  <c r="AI86" i="8" s="1"/>
  <c r="AH87" i="8"/>
  <c r="AI87" i="8" s="1"/>
  <c r="AH88" i="8"/>
  <c r="AI88" i="8"/>
  <c r="AH89" i="8"/>
  <c r="AI89" i="8"/>
  <c r="AH90" i="8"/>
  <c r="AI90" i="8" s="1"/>
  <c r="AH91" i="8"/>
  <c r="AI91" i="8" s="1"/>
  <c r="AH92" i="8"/>
  <c r="AI92" i="8"/>
  <c r="AH93" i="8"/>
  <c r="AI93" i="8"/>
  <c r="I35" i="2" l="1"/>
  <c r="D19" i="23"/>
  <c r="D72" i="2"/>
  <c r="F72" i="2" s="1"/>
  <c r="D73" i="2"/>
  <c r="F73" i="2" s="1"/>
  <c r="B33" i="2" s="1"/>
  <c r="X13" i="26" s="1"/>
  <c r="X15" i="26"/>
  <c r="G74" i="2"/>
  <c r="F35" i="2"/>
  <c r="B18" i="21"/>
  <c r="B20" i="21"/>
  <c r="B19" i="21"/>
  <c r="E19" i="23"/>
  <c r="F19" i="23"/>
  <c r="G19" i="23"/>
  <c r="H19" i="23"/>
  <c r="I19" i="23"/>
  <c r="J19" i="23"/>
  <c r="C19" i="23"/>
  <c r="D74" i="2"/>
  <c r="F74" i="2" s="1"/>
  <c r="B34" i="2" s="1"/>
  <c r="G72" i="2"/>
  <c r="B32" i="2" s="1"/>
  <c r="H32" i="2" s="1"/>
  <c r="AF75" i="8"/>
  <c r="AF74" i="8"/>
  <c r="H33" i="2" l="1"/>
  <c r="E33" i="2" s="1"/>
  <c r="X12" i="26"/>
  <c r="W15" i="26"/>
  <c r="Z15" i="26" s="1"/>
  <c r="H34" i="2"/>
  <c r="X14" i="26"/>
  <c r="W13" i="26"/>
  <c r="Y13" i="26" s="1"/>
  <c r="T9" i="26"/>
  <c r="G69" i="2" s="1"/>
  <c r="V4" i="26"/>
  <c r="V5" i="26"/>
  <c r="V6" i="26"/>
  <c r="V7" i="26"/>
  <c r="V8" i="26"/>
  <c r="V9" i="26"/>
  <c r="V10" i="26"/>
  <c r="V11" i="26"/>
  <c r="V12" i="26"/>
  <c r="U12" i="26"/>
  <c r="U11" i="26"/>
  <c r="U10" i="26"/>
  <c r="U9" i="26"/>
  <c r="U8" i="26"/>
  <c r="U7" i="26"/>
  <c r="U6" i="26"/>
  <c r="U5" i="26"/>
  <c r="U4" i="26"/>
  <c r="T11" i="26"/>
  <c r="T10" i="26"/>
  <c r="T8" i="26"/>
  <c r="G68" i="2" s="1"/>
  <c r="B28" i="2" s="1"/>
  <c r="X8" i="26" s="1"/>
  <c r="T7" i="26"/>
  <c r="G67" i="2" s="1"/>
  <c r="B27" i="2" s="1"/>
  <c r="X7" i="26" s="1"/>
  <c r="G66" i="2"/>
  <c r="B26" i="2" s="1"/>
  <c r="X6" i="26" s="1"/>
  <c r="G65" i="2"/>
  <c r="T4" i="26"/>
  <c r="G64" i="2" s="1"/>
  <c r="H5" i="26"/>
  <c r="I5" i="26"/>
  <c r="H6" i="26"/>
  <c r="I6" i="26"/>
  <c r="H7" i="26"/>
  <c r="I7" i="26"/>
  <c r="H8" i="26"/>
  <c r="I8" i="26"/>
  <c r="H9" i="26"/>
  <c r="I9" i="26"/>
  <c r="H10" i="26"/>
  <c r="I10" i="26"/>
  <c r="H11" i="26"/>
  <c r="I11" i="26"/>
  <c r="H12" i="26"/>
  <c r="I12" i="26"/>
  <c r="H13" i="26"/>
  <c r="I13" i="26"/>
  <c r="H14" i="26"/>
  <c r="I14" i="26"/>
  <c r="H15" i="26"/>
  <c r="I15" i="26"/>
  <c r="H16" i="26"/>
  <c r="I16" i="26"/>
  <c r="H17" i="26"/>
  <c r="I17" i="26"/>
  <c r="H18" i="26"/>
  <c r="I18" i="26"/>
  <c r="H19" i="26"/>
  <c r="I19" i="26"/>
  <c r="H20" i="26"/>
  <c r="I20" i="26"/>
  <c r="H21" i="26"/>
  <c r="I21" i="26"/>
  <c r="H22" i="26"/>
  <c r="I22" i="26"/>
  <c r="H23" i="26"/>
  <c r="I23" i="26"/>
  <c r="H24" i="26"/>
  <c r="I24" i="26"/>
  <c r="H25" i="26"/>
  <c r="I25" i="26"/>
  <c r="H26" i="26"/>
  <c r="I26" i="26"/>
  <c r="H27" i="26"/>
  <c r="I27" i="26"/>
  <c r="H28" i="26"/>
  <c r="I28" i="26"/>
  <c r="H29" i="26"/>
  <c r="I29" i="26"/>
  <c r="H30" i="26"/>
  <c r="I30" i="26"/>
  <c r="H31" i="26"/>
  <c r="I31" i="26"/>
  <c r="H32" i="26"/>
  <c r="I32" i="26"/>
  <c r="H33" i="26"/>
  <c r="I33" i="26"/>
  <c r="H34" i="26"/>
  <c r="I34" i="26"/>
  <c r="H35" i="26"/>
  <c r="I35" i="26"/>
  <c r="H36" i="26"/>
  <c r="I36" i="26"/>
  <c r="H37" i="26"/>
  <c r="I37" i="26"/>
  <c r="H38" i="26"/>
  <c r="I38" i="26"/>
  <c r="H39" i="26"/>
  <c r="I39" i="26"/>
  <c r="H40" i="26"/>
  <c r="I40" i="26"/>
  <c r="H41" i="26"/>
  <c r="I41" i="26"/>
  <c r="H42" i="26"/>
  <c r="I42" i="26"/>
  <c r="H43" i="26"/>
  <c r="I43" i="26"/>
  <c r="H44" i="26"/>
  <c r="I44" i="26"/>
  <c r="H45" i="26"/>
  <c r="I45" i="26"/>
  <c r="H46" i="26"/>
  <c r="I46" i="26"/>
  <c r="H47" i="26"/>
  <c r="I47" i="26"/>
  <c r="H48" i="26"/>
  <c r="I48" i="26"/>
  <c r="H49" i="26"/>
  <c r="I49" i="26"/>
  <c r="H50" i="26"/>
  <c r="I50" i="26"/>
  <c r="H51" i="26"/>
  <c r="I51" i="26"/>
  <c r="H52" i="26"/>
  <c r="I52" i="26"/>
  <c r="H53" i="26"/>
  <c r="I53" i="26"/>
  <c r="H54" i="26"/>
  <c r="I54" i="26"/>
  <c r="H55" i="26"/>
  <c r="I55" i="26"/>
  <c r="H56" i="26"/>
  <c r="I56" i="26"/>
  <c r="H57" i="26"/>
  <c r="I57" i="26"/>
  <c r="H58" i="26"/>
  <c r="I58" i="26"/>
  <c r="H4" i="26"/>
  <c r="I4" i="26"/>
  <c r="AJ73" i="8"/>
  <c r="AJ56" i="8"/>
  <c r="AK56" i="8" s="1"/>
  <c r="AJ57" i="8"/>
  <c r="AK57" i="8" s="1"/>
  <c r="AJ58" i="8"/>
  <c r="AK58" i="8" s="1"/>
  <c r="AJ59" i="8"/>
  <c r="AK59" i="8" s="1"/>
  <c r="AJ60" i="8"/>
  <c r="AK60" i="8" s="1"/>
  <c r="AJ61" i="8"/>
  <c r="AK61" i="8" s="1"/>
  <c r="AJ62" i="8"/>
  <c r="AK62" i="8" s="1"/>
  <c r="AJ63" i="8"/>
  <c r="AK63" i="8" s="1"/>
  <c r="B70" i="2" s="1"/>
  <c r="AJ64" i="8"/>
  <c r="AK64" i="8" s="1"/>
  <c r="AJ65" i="8"/>
  <c r="AK65" i="8" s="1"/>
  <c r="AJ66" i="8"/>
  <c r="AK66" i="8" s="1"/>
  <c r="AJ67" i="8"/>
  <c r="AK67" i="8" s="1"/>
  <c r="AJ68" i="8"/>
  <c r="AK68" i="8" s="1"/>
  <c r="AJ69" i="8"/>
  <c r="AK69" i="8" s="1"/>
  <c r="AJ70" i="8"/>
  <c r="AK70" i="8" s="1"/>
  <c r="AJ71" i="8"/>
  <c r="AK71" i="8" s="1"/>
  <c r="B71" i="2" s="1"/>
  <c r="C71" i="2" s="1"/>
  <c r="D71" i="2" s="1"/>
  <c r="F71" i="2" s="1"/>
  <c r="AJ72" i="8"/>
  <c r="AK72" i="8" s="1"/>
  <c r="AK73" i="8"/>
  <c r="AF56" i="8"/>
  <c r="AF57" i="8"/>
  <c r="AF58" i="8"/>
  <c r="AF59" i="8"/>
  <c r="AF60" i="8"/>
  <c r="AF61" i="8"/>
  <c r="AF62" i="8"/>
  <c r="AF63" i="8"/>
  <c r="AF64" i="8"/>
  <c r="AF65" i="8"/>
  <c r="AF66" i="8"/>
  <c r="AF67" i="8"/>
  <c r="AF68" i="8"/>
  <c r="AF69" i="8"/>
  <c r="AF70" i="8"/>
  <c r="AF71" i="8"/>
  <c r="AF72" i="8"/>
  <c r="AF73" i="8"/>
  <c r="AF8" i="8"/>
  <c r="W12" i="26" l="1"/>
  <c r="Y12" i="26" s="1"/>
  <c r="Y15" i="26"/>
  <c r="E34" i="2"/>
  <c r="W6" i="26"/>
  <c r="Y6" i="26" s="1"/>
  <c r="W14" i="26"/>
  <c r="Y14" i="26" s="1"/>
  <c r="W7" i="26"/>
  <c r="Y7" i="26" s="1"/>
  <c r="Z13" i="26"/>
  <c r="W8" i="26"/>
  <c r="Y8" i="26" s="1"/>
  <c r="G70" i="2"/>
  <c r="B30" i="2" s="1"/>
  <c r="X10" i="26" s="1"/>
  <c r="G71" i="2"/>
  <c r="B31" i="2" s="1"/>
  <c r="X11" i="26" s="1"/>
  <c r="C70" i="2"/>
  <c r="D70" i="2" s="1"/>
  <c r="F70" i="2" s="1"/>
  <c r="B16" i="21"/>
  <c r="B17" i="21"/>
  <c r="E28" i="2"/>
  <c r="H28" i="2"/>
  <c r="E27" i="2"/>
  <c r="H27" i="2"/>
  <c r="E26" i="2"/>
  <c r="H26" i="2"/>
  <c r="Z12" i="26" l="1"/>
  <c r="Z14" i="26"/>
  <c r="Z7" i="26"/>
  <c r="W10" i="26"/>
  <c r="Y10" i="26" s="1"/>
  <c r="Z8" i="26"/>
  <c r="Z6" i="26"/>
  <c r="W11" i="26"/>
  <c r="Z11" i="26" s="1"/>
  <c r="H30" i="2"/>
  <c r="H31" i="2"/>
  <c r="E31" i="2"/>
  <c r="E30" i="2"/>
  <c r="B29" i="2"/>
  <c r="X9" i="26" s="1"/>
  <c r="Y11" i="26" l="1"/>
  <c r="W9" i="26"/>
  <c r="Z9" i="26" s="1"/>
  <c r="Z10" i="26"/>
  <c r="E32" i="2"/>
  <c r="H29" i="2"/>
  <c r="E29" i="2"/>
  <c r="J73" i="8"/>
  <c r="K73" i="8"/>
  <c r="S73" i="8"/>
  <c r="T73" i="8"/>
  <c r="AB73" i="8"/>
  <c r="AC73" i="8"/>
  <c r="J74" i="8"/>
  <c r="K74" i="8"/>
  <c r="S74" i="8"/>
  <c r="T74" i="8"/>
  <c r="AB74" i="8"/>
  <c r="AC74" i="8"/>
  <c r="J75" i="8"/>
  <c r="K75" i="8"/>
  <c r="S75" i="8"/>
  <c r="T75" i="8"/>
  <c r="AB75" i="8"/>
  <c r="AC75" i="8"/>
  <c r="J76" i="8"/>
  <c r="K76" i="8"/>
  <c r="S76" i="8"/>
  <c r="T76" i="8"/>
  <c r="AB76" i="8"/>
  <c r="AC76" i="8"/>
  <c r="J77" i="8"/>
  <c r="K77" i="8"/>
  <c r="S77" i="8"/>
  <c r="T77" i="8"/>
  <c r="AB77" i="8"/>
  <c r="AC77" i="8"/>
  <c r="J78" i="8"/>
  <c r="K78" i="8"/>
  <c r="S78" i="8"/>
  <c r="T78" i="8"/>
  <c r="AB78" i="8"/>
  <c r="AC78" i="8"/>
  <c r="J79" i="8"/>
  <c r="K79" i="8"/>
  <c r="S79" i="8"/>
  <c r="T79" i="8"/>
  <c r="AB79" i="8"/>
  <c r="AC79" i="8"/>
  <c r="J80" i="8"/>
  <c r="K80" i="8"/>
  <c r="S80" i="8"/>
  <c r="T80" i="8"/>
  <c r="AB80" i="8"/>
  <c r="AC80" i="8"/>
  <c r="J65" i="8"/>
  <c r="K65" i="8"/>
  <c r="S65" i="8"/>
  <c r="T65" i="8"/>
  <c r="AB65" i="8"/>
  <c r="AC65" i="8"/>
  <c r="J66" i="8"/>
  <c r="K66" i="8"/>
  <c r="S66" i="8"/>
  <c r="T66" i="8"/>
  <c r="AB66" i="8"/>
  <c r="AC66" i="8"/>
  <c r="J67" i="8"/>
  <c r="K67" i="8"/>
  <c r="S67" i="8"/>
  <c r="T67" i="8"/>
  <c r="AB67" i="8"/>
  <c r="AC67" i="8"/>
  <c r="J68" i="8"/>
  <c r="K68" i="8"/>
  <c r="S68" i="8"/>
  <c r="T68" i="8"/>
  <c r="AB68" i="8"/>
  <c r="AC68" i="8"/>
  <c r="J69" i="8"/>
  <c r="K69" i="8"/>
  <c r="S69" i="8"/>
  <c r="T69" i="8"/>
  <c r="AB69" i="8"/>
  <c r="AC69" i="8"/>
  <c r="J70" i="8"/>
  <c r="K70" i="8"/>
  <c r="S70" i="8"/>
  <c r="T70" i="8"/>
  <c r="AB70" i="8"/>
  <c r="AC70" i="8"/>
  <c r="J71" i="8"/>
  <c r="K71" i="8"/>
  <c r="S71" i="8"/>
  <c r="T71" i="8"/>
  <c r="AB71" i="8"/>
  <c r="AC71" i="8"/>
  <c r="J57" i="8"/>
  <c r="K57" i="8"/>
  <c r="S57" i="8"/>
  <c r="T57" i="8"/>
  <c r="AB57" i="8"/>
  <c r="AC57" i="8"/>
  <c r="J58" i="8"/>
  <c r="K58" i="8"/>
  <c r="S58" i="8"/>
  <c r="T58" i="8"/>
  <c r="AB58" i="8"/>
  <c r="AC58" i="8"/>
  <c r="J59" i="8"/>
  <c r="K59" i="8"/>
  <c r="S59" i="8"/>
  <c r="T59" i="8"/>
  <c r="AB59" i="8"/>
  <c r="AC59" i="8"/>
  <c r="J60" i="8"/>
  <c r="K60" i="8"/>
  <c r="S60" i="8"/>
  <c r="T60" i="8"/>
  <c r="AB60" i="8"/>
  <c r="AC60" i="8"/>
  <c r="J61" i="8"/>
  <c r="K61" i="8"/>
  <c r="S61" i="8"/>
  <c r="T61" i="8"/>
  <c r="AB61" i="8"/>
  <c r="AC61" i="8"/>
  <c r="J62" i="8"/>
  <c r="K62" i="8"/>
  <c r="S62" i="8"/>
  <c r="T62" i="8"/>
  <c r="AB62" i="8"/>
  <c r="AC62" i="8"/>
  <c r="J63" i="8"/>
  <c r="K63" i="8"/>
  <c r="S63" i="8"/>
  <c r="T63" i="8"/>
  <c r="AB63" i="8"/>
  <c r="AC63" i="8"/>
  <c r="AJ23" i="8"/>
  <c r="AK23" i="8" s="1"/>
  <c r="B65" i="2" s="1"/>
  <c r="B11" i="21" s="1"/>
  <c r="AJ55" i="8"/>
  <c r="AK55" i="8" s="1"/>
  <c r="B69" i="2" s="1"/>
  <c r="B15" i="21" s="1"/>
  <c r="AJ54" i="8"/>
  <c r="AK54" i="8" s="1"/>
  <c r="AJ53" i="8"/>
  <c r="AK53" i="8" s="1"/>
  <c r="AJ52" i="8"/>
  <c r="AK52" i="8" s="1"/>
  <c r="AJ51" i="8"/>
  <c r="AK51" i="8" s="1"/>
  <c r="AJ50" i="8"/>
  <c r="AK50" i="8" s="1"/>
  <c r="AJ49" i="8"/>
  <c r="AK49" i="8" s="1"/>
  <c r="AJ48" i="8"/>
  <c r="AK48" i="8" s="1"/>
  <c r="AJ47" i="8"/>
  <c r="AK47" i="8" s="1"/>
  <c r="B68" i="2" s="1"/>
  <c r="B14" i="21" s="1"/>
  <c r="AJ46" i="8"/>
  <c r="AK46" i="8" s="1"/>
  <c r="AJ45" i="8"/>
  <c r="AK45" i="8" s="1"/>
  <c r="AJ44" i="8"/>
  <c r="AK44" i="8" s="1"/>
  <c r="AJ43" i="8"/>
  <c r="AK43" i="8" s="1"/>
  <c r="AJ42" i="8"/>
  <c r="AK42" i="8" s="1"/>
  <c r="AJ41" i="8"/>
  <c r="AK41" i="8" s="1"/>
  <c r="AJ40" i="8"/>
  <c r="AK40" i="8" s="1"/>
  <c r="AJ39" i="8"/>
  <c r="AK39" i="8" s="1"/>
  <c r="B67" i="2" s="1"/>
  <c r="B13" i="21" s="1"/>
  <c r="AJ38" i="8"/>
  <c r="AK38" i="8" s="1"/>
  <c r="AJ37" i="8"/>
  <c r="AK37" i="8" s="1"/>
  <c r="AJ36" i="8"/>
  <c r="AK36" i="8" s="1"/>
  <c r="AJ35" i="8"/>
  <c r="AK35" i="8" s="1"/>
  <c r="AJ34" i="8"/>
  <c r="AK34" i="8" s="1"/>
  <c r="AJ33" i="8"/>
  <c r="AK33" i="8" s="1"/>
  <c r="AJ32" i="8"/>
  <c r="AK32" i="8" s="1"/>
  <c r="AJ31" i="8"/>
  <c r="AK31" i="8" s="1"/>
  <c r="B66" i="2" s="1"/>
  <c r="B12" i="21" s="1"/>
  <c r="AJ30" i="8"/>
  <c r="AK30" i="8" s="1"/>
  <c r="AJ29" i="8"/>
  <c r="AK29" i="8" s="1"/>
  <c r="AJ28" i="8"/>
  <c r="AK28" i="8" s="1"/>
  <c r="AJ27" i="8"/>
  <c r="AK27" i="8" s="1"/>
  <c r="AJ26" i="8"/>
  <c r="AK26" i="8" s="1"/>
  <c r="AJ25" i="8"/>
  <c r="AK25" i="8" s="1"/>
  <c r="AJ24" i="8"/>
  <c r="AK24" i="8" s="1"/>
  <c r="AJ22" i="8"/>
  <c r="AK22" i="8" s="1"/>
  <c r="AJ21" i="8"/>
  <c r="AK21" i="8" s="1"/>
  <c r="AJ20" i="8"/>
  <c r="AK20" i="8" s="1"/>
  <c r="AJ19" i="8"/>
  <c r="AK19" i="8" s="1"/>
  <c r="AJ18" i="8"/>
  <c r="AK18" i="8" s="1"/>
  <c r="AJ17" i="8"/>
  <c r="AK17" i="8" s="1"/>
  <c r="AJ16" i="8"/>
  <c r="AK16" i="8" s="1"/>
  <c r="AJ15" i="8"/>
  <c r="AK15" i="8" s="1"/>
  <c r="B64" i="2" s="1"/>
  <c r="B10" i="21" s="1"/>
  <c r="J54" i="8"/>
  <c r="K54" i="8"/>
  <c r="S54" i="8"/>
  <c r="T54" i="8"/>
  <c r="AB54" i="8"/>
  <c r="AC54" i="8"/>
  <c r="J55" i="8"/>
  <c r="K55" i="8"/>
  <c r="S55" i="8"/>
  <c r="T55" i="8"/>
  <c r="AB55" i="8"/>
  <c r="AC55" i="8"/>
  <c r="B5" i="26"/>
  <c r="B6" i="26" s="1"/>
  <c r="B7" i="26" s="1"/>
  <c r="B8" i="26" s="1"/>
  <c r="B9" i="26" s="1"/>
  <c r="B10" i="26" s="1"/>
  <c r="B11" i="26" s="1"/>
  <c r="B12" i="26" s="1"/>
  <c r="B13" i="26" s="1"/>
  <c r="B14" i="26" s="1"/>
  <c r="B15" i="26" s="1"/>
  <c r="B16" i="26" s="1"/>
  <c r="B17" i="26" s="1"/>
  <c r="B18" i="26" s="1"/>
  <c r="B19" i="26" s="1"/>
  <c r="B20" i="26" s="1"/>
  <c r="B21" i="26" s="1"/>
  <c r="B22" i="26" s="1"/>
  <c r="B23" i="26" s="1"/>
  <c r="B24" i="26" s="1"/>
  <c r="B25" i="26" s="1"/>
  <c r="B26" i="26" s="1"/>
  <c r="B27" i="26" s="1"/>
  <c r="B28" i="26" s="1"/>
  <c r="B29" i="26" s="1"/>
  <c r="B30" i="26" s="1"/>
  <c r="B31" i="26" s="1"/>
  <c r="B32" i="26" s="1"/>
  <c r="B33" i="26" s="1"/>
  <c r="B34" i="26" s="1"/>
  <c r="B35" i="26" s="1"/>
  <c r="B36" i="26" s="1"/>
  <c r="B37" i="26" s="1"/>
  <c r="B38" i="26" s="1"/>
  <c r="B39" i="26" s="1"/>
  <c r="B40" i="26" s="1"/>
  <c r="B41" i="26" s="1"/>
  <c r="B42" i="26" s="1"/>
  <c r="B43" i="26" s="1"/>
  <c r="B44" i="26" s="1"/>
  <c r="B45" i="26" s="1"/>
  <c r="B46" i="26" s="1"/>
  <c r="B47" i="26" s="1"/>
  <c r="B48" i="26" s="1"/>
  <c r="B49" i="26" s="1"/>
  <c r="B50" i="26" s="1"/>
  <c r="B51" i="26" s="1"/>
  <c r="B52" i="26" s="1"/>
  <c r="B53" i="26" s="1"/>
  <c r="B54" i="26" s="1"/>
  <c r="B55" i="26" s="1"/>
  <c r="B56" i="26" s="1"/>
  <c r="B57" i="26" s="1"/>
  <c r="B58" i="26" s="1"/>
  <c r="B59" i="26" s="1"/>
  <c r="B60" i="26" s="1"/>
  <c r="B61" i="26" s="1"/>
  <c r="B62" i="26" s="1"/>
  <c r="B63" i="26" s="1"/>
  <c r="B64" i="26" s="1"/>
  <c r="B65" i="26" s="1"/>
  <c r="B66" i="26" s="1"/>
  <c r="B67" i="26" s="1"/>
  <c r="B68" i="26" s="1"/>
  <c r="B69" i="26" s="1"/>
  <c r="Y9" i="26" l="1"/>
  <c r="AF10" i="8"/>
  <c r="AF11" i="8"/>
  <c r="AF12" i="8"/>
  <c r="AF13" i="8"/>
  <c r="AF14" i="8"/>
  <c r="AF15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28" i="8"/>
  <c r="AF29" i="8"/>
  <c r="AF30" i="8"/>
  <c r="AF31" i="8"/>
  <c r="AF32" i="8"/>
  <c r="AF33" i="8"/>
  <c r="AF34" i="8"/>
  <c r="AF35" i="8"/>
  <c r="AF36" i="8"/>
  <c r="AF37" i="8"/>
  <c r="AF38" i="8"/>
  <c r="AF39" i="8"/>
  <c r="AF40" i="8"/>
  <c r="AF41" i="8"/>
  <c r="AF42" i="8"/>
  <c r="AF43" i="8"/>
  <c r="AF44" i="8"/>
  <c r="AF45" i="8"/>
  <c r="AF46" i="8"/>
  <c r="AF47" i="8"/>
  <c r="AF48" i="8"/>
  <c r="AF49" i="8"/>
  <c r="AF50" i="8"/>
  <c r="AF51" i="8"/>
  <c r="AF52" i="8"/>
  <c r="AF53" i="8"/>
  <c r="AF54" i="8"/>
  <c r="AF55" i="8"/>
  <c r="AF9" i="8"/>
  <c r="J49" i="8" l="1"/>
  <c r="K49" i="8"/>
  <c r="S49" i="8"/>
  <c r="T49" i="8"/>
  <c r="AB49" i="8"/>
  <c r="AC49" i="8"/>
  <c r="J50" i="8"/>
  <c r="K50" i="8"/>
  <c r="S50" i="8"/>
  <c r="T50" i="8"/>
  <c r="AB50" i="8"/>
  <c r="AC50" i="8"/>
  <c r="J51" i="8"/>
  <c r="K51" i="8"/>
  <c r="S51" i="8"/>
  <c r="T51" i="8"/>
  <c r="AB51" i="8"/>
  <c r="AC51" i="8"/>
  <c r="J52" i="8"/>
  <c r="K52" i="8"/>
  <c r="S52" i="8"/>
  <c r="T52" i="8"/>
  <c r="AB52" i="8"/>
  <c r="AC52" i="8"/>
  <c r="J53" i="8"/>
  <c r="K53" i="8"/>
  <c r="S53" i="8"/>
  <c r="T53" i="8"/>
  <c r="AB53" i="8"/>
  <c r="AC53" i="8"/>
  <c r="J41" i="8"/>
  <c r="K41" i="8"/>
  <c r="S41" i="8"/>
  <c r="T41" i="8"/>
  <c r="AB41" i="8"/>
  <c r="AC41" i="8"/>
  <c r="J42" i="8"/>
  <c r="K42" i="8"/>
  <c r="S42" i="8"/>
  <c r="T42" i="8"/>
  <c r="AB42" i="8"/>
  <c r="AC42" i="8"/>
  <c r="J43" i="8"/>
  <c r="K43" i="8"/>
  <c r="S43" i="8"/>
  <c r="T43" i="8"/>
  <c r="AB43" i="8"/>
  <c r="AC43" i="8"/>
  <c r="J44" i="8"/>
  <c r="K44" i="8"/>
  <c r="S44" i="8"/>
  <c r="T44" i="8"/>
  <c r="AB44" i="8"/>
  <c r="AC44" i="8"/>
  <c r="J45" i="8"/>
  <c r="K45" i="8"/>
  <c r="S45" i="8"/>
  <c r="T45" i="8"/>
  <c r="AB45" i="8"/>
  <c r="AC45" i="8"/>
  <c r="J46" i="8"/>
  <c r="K46" i="8"/>
  <c r="S46" i="8"/>
  <c r="T46" i="8"/>
  <c r="AB46" i="8"/>
  <c r="AC46" i="8"/>
  <c r="J47" i="8"/>
  <c r="K47" i="8"/>
  <c r="S47" i="8"/>
  <c r="T47" i="8"/>
  <c r="AB47" i="8"/>
  <c r="AC47" i="8"/>
  <c r="C69" i="2"/>
  <c r="E69" i="2"/>
  <c r="C68" i="2"/>
  <c r="E68" i="2"/>
  <c r="AH53" i="8"/>
  <c r="AI53" i="8" s="1"/>
  <c r="AH41" i="8"/>
  <c r="AI41" i="8" s="1"/>
  <c r="AH42" i="8"/>
  <c r="AI42" i="8" s="1"/>
  <c r="AH43" i="8"/>
  <c r="AI43" i="8" s="1"/>
  <c r="AH44" i="8"/>
  <c r="AI44" i="8" s="1"/>
  <c r="AH45" i="8"/>
  <c r="AI45" i="8" s="1"/>
  <c r="AH46" i="8"/>
  <c r="AI46" i="8" s="1"/>
  <c r="AH47" i="8"/>
  <c r="AI47" i="8"/>
  <c r="AH48" i="8"/>
  <c r="AI48" i="8" s="1"/>
  <c r="AH49" i="8"/>
  <c r="AI49" i="8" s="1"/>
  <c r="AH50" i="8"/>
  <c r="AH51" i="8"/>
  <c r="AH52" i="8"/>
  <c r="D68" i="2" l="1"/>
  <c r="F68" i="2" s="1"/>
  <c r="D69" i="2"/>
  <c r="F69" i="2" s="1"/>
  <c r="AC8" i="8"/>
  <c r="AB8" i="8"/>
  <c r="T8" i="8"/>
  <c r="S8" i="8"/>
  <c r="J9" i="8"/>
  <c r="K9" i="8"/>
  <c r="J10" i="8"/>
  <c r="K10" i="8"/>
  <c r="J11" i="8"/>
  <c r="K11" i="8"/>
  <c r="J12" i="8"/>
  <c r="K12" i="8"/>
  <c r="J13" i="8"/>
  <c r="K13" i="8"/>
  <c r="J14" i="8"/>
  <c r="K14" i="8"/>
  <c r="J15" i="8"/>
  <c r="K15" i="8"/>
  <c r="J16" i="8"/>
  <c r="K16" i="8"/>
  <c r="J17" i="8"/>
  <c r="K17" i="8"/>
  <c r="J18" i="8"/>
  <c r="K18" i="8"/>
  <c r="J19" i="8"/>
  <c r="K19" i="8"/>
  <c r="J20" i="8"/>
  <c r="K20" i="8"/>
  <c r="J21" i="8"/>
  <c r="K21" i="8"/>
  <c r="J22" i="8"/>
  <c r="K22" i="8"/>
  <c r="J23" i="8"/>
  <c r="K23" i="8"/>
  <c r="J24" i="8"/>
  <c r="K24" i="8"/>
  <c r="J25" i="8"/>
  <c r="K25" i="8"/>
  <c r="J26" i="8"/>
  <c r="K26" i="8"/>
  <c r="J27" i="8"/>
  <c r="K27" i="8"/>
  <c r="J28" i="8"/>
  <c r="K28" i="8"/>
  <c r="J29" i="8"/>
  <c r="K29" i="8"/>
  <c r="J30" i="8"/>
  <c r="K30" i="8"/>
  <c r="J31" i="8"/>
  <c r="K31" i="8"/>
  <c r="J32" i="8"/>
  <c r="K32" i="8"/>
  <c r="J33" i="8"/>
  <c r="K33" i="8"/>
  <c r="J34" i="8"/>
  <c r="K34" i="8"/>
  <c r="J35" i="8"/>
  <c r="K35" i="8"/>
  <c r="J36" i="8"/>
  <c r="K36" i="8"/>
  <c r="J37" i="8"/>
  <c r="K37" i="8"/>
  <c r="J38" i="8"/>
  <c r="K38" i="8"/>
  <c r="J39" i="8"/>
  <c r="K39" i="8"/>
  <c r="J40" i="8"/>
  <c r="K40" i="8"/>
  <c r="J48" i="8"/>
  <c r="K48" i="8"/>
  <c r="J56" i="8"/>
  <c r="K56" i="8"/>
  <c r="J64" i="8"/>
  <c r="K64" i="8"/>
  <c r="J72" i="8"/>
  <c r="K72" i="8"/>
  <c r="J88" i="8"/>
  <c r="K88" i="8"/>
  <c r="J96" i="8"/>
  <c r="K96" i="8"/>
  <c r="K8" i="8"/>
  <c r="J8" i="8"/>
  <c r="S10" i="8"/>
  <c r="T10" i="8"/>
  <c r="S11" i="8"/>
  <c r="T11" i="8"/>
  <c r="S12" i="8"/>
  <c r="T12" i="8"/>
  <c r="S13" i="8"/>
  <c r="T13" i="8"/>
  <c r="S14" i="8"/>
  <c r="T14" i="8"/>
  <c r="S15" i="8"/>
  <c r="T15" i="8"/>
  <c r="S16" i="8"/>
  <c r="T16" i="8"/>
  <c r="S17" i="8"/>
  <c r="T17" i="8"/>
  <c r="S18" i="8"/>
  <c r="T18" i="8"/>
  <c r="S19" i="8"/>
  <c r="T19" i="8"/>
  <c r="S20" i="8"/>
  <c r="T20" i="8"/>
  <c r="S21" i="8"/>
  <c r="T21" i="8"/>
  <c r="S22" i="8"/>
  <c r="T22" i="8"/>
  <c r="S23" i="8"/>
  <c r="T23" i="8"/>
  <c r="S24" i="8"/>
  <c r="T24" i="8"/>
  <c r="S25" i="8"/>
  <c r="T25" i="8"/>
  <c r="S26" i="8"/>
  <c r="T26" i="8"/>
  <c r="S27" i="8"/>
  <c r="T27" i="8"/>
  <c r="S28" i="8"/>
  <c r="T28" i="8"/>
  <c r="S29" i="8"/>
  <c r="T29" i="8"/>
  <c r="S30" i="8"/>
  <c r="T30" i="8"/>
  <c r="S31" i="8"/>
  <c r="T31" i="8"/>
  <c r="S32" i="8"/>
  <c r="T32" i="8"/>
  <c r="S33" i="8"/>
  <c r="T33" i="8"/>
  <c r="S34" i="8"/>
  <c r="T34" i="8"/>
  <c r="S35" i="8"/>
  <c r="T35" i="8"/>
  <c r="S36" i="8"/>
  <c r="T36" i="8"/>
  <c r="S37" i="8"/>
  <c r="T37" i="8"/>
  <c r="S38" i="8"/>
  <c r="T38" i="8"/>
  <c r="S39" i="8"/>
  <c r="T39" i="8"/>
  <c r="S40" i="8"/>
  <c r="T40" i="8"/>
  <c r="S48" i="8"/>
  <c r="T48" i="8"/>
  <c r="S56" i="8"/>
  <c r="T56" i="8"/>
  <c r="S64" i="8"/>
  <c r="T64" i="8"/>
  <c r="S72" i="8"/>
  <c r="T72" i="8"/>
  <c r="S88" i="8"/>
  <c r="T88" i="8"/>
  <c r="S96" i="8"/>
  <c r="T96" i="8"/>
  <c r="T9" i="8"/>
  <c r="S9" i="8"/>
  <c r="AB10" i="8"/>
  <c r="AC10" i="8"/>
  <c r="AB11" i="8"/>
  <c r="AC11" i="8"/>
  <c r="AB12" i="8"/>
  <c r="AC12" i="8"/>
  <c r="AB13" i="8"/>
  <c r="AC13" i="8"/>
  <c r="AB14" i="8"/>
  <c r="AC14" i="8"/>
  <c r="AB15" i="8"/>
  <c r="AC15" i="8"/>
  <c r="AB16" i="8"/>
  <c r="AC16" i="8"/>
  <c r="AB17" i="8"/>
  <c r="AC17" i="8"/>
  <c r="AB18" i="8"/>
  <c r="AC18" i="8"/>
  <c r="AB19" i="8"/>
  <c r="AC19" i="8"/>
  <c r="AB20" i="8"/>
  <c r="AC20" i="8"/>
  <c r="AB21" i="8"/>
  <c r="AC21" i="8"/>
  <c r="AB22" i="8"/>
  <c r="AC22" i="8"/>
  <c r="AB23" i="8"/>
  <c r="AC23" i="8"/>
  <c r="AB24" i="8"/>
  <c r="AC24" i="8"/>
  <c r="AB25" i="8"/>
  <c r="AC25" i="8"/>
  <c r="AB26" i="8"/>
  <c r="AC26" i="8"/>
  <c r="AB27" i="8"/>
  <c r="AC27" i="8"/>
  <c r="AB28" i="8"/>
  <c r="AC28" i="8"/>
  <c r="AB29" i="8"/>
  <c r="AC29" i="8"/>
  <c r="AB30" i="8"/>
  <c r="AC30" i="8"/>
  <c r="AB31" i="8"/>
  <c r="AC31" i="8"/>
  <c r="AB32" i="8"/>
  <c r="AC32" i="8"/>
  <c r="AB33" i="8"/>
  <c r="AC33" i="8"/>
  <c r="AB34" i="8"/>
  <c r="AC34" i="8"/>
  <c r="AB35" i="8"/>
  <c r="AC35" i="8"/>
  <c r="AB36" i="8"/>
  <c r="AC36" i="8"/>
  <c r="AB37" i="8"/>
  <c r="AC37" i="8"/>
  <c r="AB38" i="8"/>
  <c r="AC38" i="8"/>
  <c r="AB39" i="8"/>
  <c r="AC39" i="8"/>
  <c r="AB40" i="8"/>
  <c r="AC40" i="8"/>
  <c r="AB48" i="8"/>
  <c r="AC48" i="8"/>
  <c r="AB56" i="8"/>
  <c r="AC56" i="8"/>
  <c r="AB64" i="8"/>
  <c r="AC64" i="8"/>
  <c r="AB72" i="8"/>
  <c r="AC72" i="8"/>
  <c r="AB88" i="8"/>
  <c r="AC88" i="8"/>
  <c r="AB96" i="8"/>
  <c r="AC96" i="8"/>
  <c r="AC9" i="8"/>
  <c r="AB9" i="8"/>
  <c r="V8" i="8" l="1"/>
  <c r="M8" i="8"/>
  <c r="D8" i="8"/>
  <c r="G8" i="8" l="1"/>
  <c r="P8" i="8"/>
  <c r="O8" i="8"/>
  <c r="X8" i="8"/>
  <c r="Y8" i="8"/>
  <c r="B9" i="2"/>
  <c r="L8" i="8" l="1"/>
  <c r="U8" i="8"/>
  <c r="AH40" i="8"/>
  <c r="AI40" i="8" s="1"/>
  <c r="AH39" i="8"/>
  <c r="AH38" i="8"/>
  <c r="AI38" i="8" s="1"/>
  <c r="AH37" i="8"/>
  <c r="AI37" i="8" s="1"/>
  <c r="AH36" i="8"/>
  <c r="AH35" i="8"/>
  <c r="AI35" i="8" s="1"/>
  <c r="AH34" i="8"/>
  <c r="AI34" i="8" s="1"/>
  <c r="AH33" i="8"/>
  <c r="AI33" i="8" s="1"/>
  <c r="AH32" i="8"/>
  <c r="AI32" i="8" s="1"/>
  <c r="AH31" i="8"/>
  <c r="AI31" i="8" s="1"/>
  <c r="AH30" i="8"/>
  <c r="AI30" i="8" s="1"/>
  <c r="AH29" i="8"/>
  <c r="AI29" i="8" s="1"/>
  <c r="C67" i="2" l="1"/>
  <c r="E67" i="2"/>
  <c r="J34" i="2" l="1"/>
  <c r="I34" i="2" s="1"/>
  <c r="G34" i="2"/>
  <c r="F34" i="2" s="1"/>
  <c r="D33" i="2"/>
  <c r="C33" i="2" s="1"/>
  <c r="D34" i="2"/>
  <c r="C34" i="2" s="1"/>
  <c r="J33" i="2"/>
  <c r="I33" i="2" s="1"/>
  <c r="G33" i="2"/>
  <c r="F33" i="2" s="1"/>
  <c r="D67" i="2"/>
  <c r="F67" i="2" s="1"/>
  <c r="G31" i="2"/>
  <c r="G32" i="2"/>
  <c r="D32" i="2"/>
  <c r="C32" i="2" s="1"/>
  <c r="J30" i="2"/>
  <c r="D31" i="2"/>
  <c r="C31" i="2" s="1"/>
  <c r="J31" i="2"/>
  <c r="D30" i="2"/>
  <c r="C30" i="2" s="1"/>
  <c r="J32" i="2"/>
  <c r="G30" i="2"/>
  <c r="G28" i="2"/>
  <c r="F28" i="2" s="1"/>
  <c r="D29" i="2"/>
  <c r="C29" i="2" s="1"/>
  <c r="D28" i="2"/>
  <c r="C28" i="2" s="1"/>
  <c r="J29" i="2"/>
  <c r="I29" i="2" s="1"/>
  <c r="J28" i="2"/>
  <c r="I28" i="2" s="1"/>
  <c r="G29" i="2"/>
  <c r="F29" i="2" s="1"/>
  <c r="J27" i="2"/>
  <c r="I27" i="2" s="1"/>
  <c r="D27" i="2"/>
  <c r="C27" i="2" s="1"/>
  <c r="G27" i="2"/>
  <c r="F27" i="2" s="1"/>
  <c r="B10" i="25" l="1"/>
  <c r="B11" i="25" s="1"/>
  <c r="B12" i="25" s="1"/>
  <c r="B13" i="25" s="1"/>
  <c r="B14" i="25" s="1"/>
  <c r="B15" i="25" s="1"/>
  <c r="B16" i="25" s="1"/>
  <c r="B17" i="25" s="1"/>
  <c r="B18" i="25" s="1"/>
  <c r="B19" i="25" s="1"/>
  <c r="B20" i="25" s="1"/>
  <c r="B21" i="25" s="1"/>
  <c r="B22" i="25" s="1"/>
  <c r="B23" i="25" s="1"/>
  <c r="B24" i="25" s="1"/>
  <c r="B25" i="25" s="1"/>
  <c r="B26" i="25" s="1"/>
  <c r="B27" i="25" s="1"/>
  <c r="B28" i="25" s="1"/>
  <c r="B29" i="25" s="1"/>
  <c r="B30" i="25" s="1"/>
  <c r="B31" i="25" s="1"/>
  <c r="B32" i="25" s="1"/>
  <c r="B33" i="25" s="1"/>
  <c r="B34" i="25" s="1"/>
  <c r="B35" i="25" s="1"/>
  <c r="B36" i="25" s="1"/>
  <c r="B37" i="25" s="1"/>
  <c r="B38" i="25" s="1"/>
  <c r="B39" i="25" s="1"/>
  <c r="B40" i="25" s="1"/>
  <c r="B41" i="25" s="1"/>
  <c r="B42" i="25" s="1"/>
  <c r="B43" i="25" s="1"/>
  <c r="B44" i="25" s="1"/>
  <c r="B45" i="25" s="1"/>
  <c r="B46" i="25" s="1"/>
  <c r="B47" i="25" s="1"/>
  <c r="B48" i="25" s="1"/>
  <c r="B49" i="25" s="1"/>
  <c r="B50" i="25" s="1"/>
  <c r="B51" i="25" s="1"/>
  <c r="B52" i="25" s="1"/>
  <c r="B53" i="25" s="1"/>
  <c r="B54" i="25" s="1"/>
  <c r="B55" i="25" s="1"/>
  <c r="B56" i="25" s="1"/>
  <c r="B57" i="25" s="1"/>
  <c r="B58" i="25" s="1"/>
  <c r="B59" i="25" s="1"/>
  <c r="B60" i="25" s="1"/>
  <c r="B61" i="25" s="1"/>
  <c r="B62" i="25" s="1"/>
  <c r="B63" i="25" s="1"/>
  <c r="B64" i="25" s="1"/>
  <c r="B65" i="25" s="1"/>
  <c r="B66" i="25" s="1"/>
  <c r="B67" i="25" s="1"/>
  <c r="B68" i="25" s="1"/>
  <c r="B69" i="25" s="1"/>
  <c r="B70" i="25" s="1"/>
  <c r="B71" i="25" s="1"/>
  <c r="B72" i="25" s="1"/>
  <c r="B73" i="25" s="1"/>
  <c r="B74" i="25" s="1"/>
  <c r="B75" i="25" s="1"/>
  <c r="B76" i="25" s="1"/>
  <c r="B77" i="25" s="1"/>
  <c r="B78" i="25" s="1"/>
  <c r="B79" i="25" s="1"/>
  <c r="B80" i="25" s="1"/>
  <c r="B81" i="25" s="1"/>
  <c r="B82" i="25" s="1"/>
  <c r="B83" i="25" s="1"/>
  <c r="B84" i="25" s="1"/>
  <c r="B85" i="25" s="1"/>
  <c r="B86" i="25" s="1"/>
  <c r="B87" i="25" s="1"/>
  <c r="B88" i="25" s="1"/>
  <c r="B89" i="25" s="1"/>
  <c r="B90" i="25" s="1"/>
  <c r="B91" i="25" s="1"/>
  <c r="B92" i="25" s="1"/>
  <c r="B93" i="25" s="1"/>
  <c r="B94" i="25" s="1"/>
  <c r="B95" i="25" s="1"/>
  <c r="B96" i="25" s="1"/>
  <c r="B97" i="25" s="1"/>
  <c r="B98" i="25" s="1"/>
  <c r="B99" i="25" s="1"/>
  <c r="B100" i="25" s="1"/>
  <c r="B101" i="25" s="1"/>
  <c r="B102" i="25" s="1"/>
  <c r="B103" i="25" s="1"/>
  <c r="B104" i="25" s="1"/>
  <c r="B105" i="25" s="1"/>
  <c r="B106" i="25" s="1"/>
  <c r="B107" i="25" s="1"/>
  <c r="B108" i="25" s="1"/>
  <c r="B109" i="25" s="1"/>
  <c r="B110" i="25" s="1"/>
  <c r="B111" i="25" s="1"/>
  <c r="B112" i="25" s="1"/>
  <c r="B113" i="25" s="1"/>
  <c r="B114" i="25" s="1"/>
  <c r="B115" i="25" s="1"/>
  <c r="B116" i="25" s="1"/>
  <c r="B117" i="25" s="1"/>
  <c r="B118" i="25" s="1"/>
  <c r="B119" i="25" s="1"/>
  <c r="B120" i="25" s="1"/>
  <c r="B121" i="25" s="1"/>
  <c r="B122" i="25" s="1"/>
  <c r="B123" i="25" s="1"/>
  <c r="B124" i="25" s="1"/>
  <c r="B125" i="25" s="1"/>
  <c r="B126" i="25" s="1"/>
  <c r="B127" i="25" s="1"/>
  <c r="B128" i="25" s="1"/>
  <c r="B129" i="25" s="1"/>
  <c r="B130" i="25" s="1"/>
  <c r="B131" i="25" s="1"/>
  <c r="B132" i="25" s="1"/>
  <c r="B133" i="25" s="1"/>
  <c r="B134" i="25" s="1"/>
  <c r="B135" i="25" s="1"/>
  <c r="B136" i="25" s="1"/>
  <c r="B137" i="25" s="1"/>
  <c r="B138" i="25" s="1"/>
  <c r="B139" i="25" s="1"/>
  <c r="B140" i="25" s="1"/>
  <c r="B141" i="25" s="1"/>
  <c r="B142" i="25" s="1"/>
  <c r="B143" i="25" s="1"/>
  <c r="B144" i="25" s="1"/>
  <c r="B145" i="25" s="1"/>
  <c r="B146" i="25" s="1"/>
  <c r="B147" i="25" s="1"/>
  <c r="B148" i="25" s="1"/>
  <c r="B149" i="25" s="1"/>
  <c r="B150" i="25" s="1"/>
  <c r="B151" i="25" s="1"/>
  <c r="B152" i="25" s="1"/>
  <c r="B153" i="25" s="1"/>
  <c r="B154" i="25" s="1"/>
  <c r="B155" i="25" s="1"/>
  <c r="B156" i="25" s="1"/>
  <c r="B157" i="25" s="1"/>
  <c r="B158" i="25" s="1"/>
  <c r="B159" i="25" s="1"/>
  <c r="B160" i="25" s="1"/>
  <c r="B161" i="25" s="1"/>
  <c r="B162" i="25" s="1"/>
  <c r="B163" i="25" s="1"/>
  <c r="B164" i="25" s="1"/>
  <c r="B165" i="25" s="1"/>
  <c r="B166" i="25" s="1"/>
  <c r="B167" i="25" s="1"/>
  <c r="B168" i="25" s="1"/>
  <c r="B169" i="25" s="1"/>
  <c r="B170" i="25" s="1"/>
  <c r="B171" i="25" s="1"/>
  <c r="B172" i="25" s="1"/>
  <c r="B173" i="25" s="1"/>
  <c r="B174" i="25" s="1"/>
  <c r="B175" i="25" s="1"/>
  <c r="B176" i="25" s="1"/>
  <c r="B177" i="25" s="1"/>
  <c r="B178" i="25" s="1"/>
  <c r="B179" i="25" s="1"/>
  <c r="B180" i="25" s="1"/>
  <c r="B181" i="25" s="1"/>
  <c r="B182" i="25" s="1"/>
  <c r="B183" i="25" s="1"/>
  <c r="B184" i="25" s="1"/>
  <c r="B185" i="25" s="1"/>
  <c r="B186" i="25" s="1"/>
  <c r="B187" i="25" s="1"/>
  <c r="B188" i="25" s="1"/>
  <c r="B189" i="25" s="1"/>
  <c r="B190" i="25" s="1"/>
  <c r="B191" i="25" s="1"/>
  <c r="B192" i="25" s="1"/>
  <c r="B193" i="25" s="1"/>
  <c r="B194" i="25" s="1"/>
  <c r="B195" i="25" s="1"/>
  <c r="B196" i="25" s="1"/>
  <c r="B197" i="25" s="1"/>
  <c r="B198" i="25" s="1"/>
  <c r="B199" i="25" s="1"/>
  <c r="B200" i="25" s="1"/>
  <c r="B201" i="25" s="1"/>
  <c r="B202" i="25" s="1"/>
  <c r="B203" i="25" s="1"/>
  <c r="B204" i="25" s="1"/>
  <c r="B205" i="25" s="1"/>
  <c r="B206" i="25" s="1"/>
  <c r="B207" i="25" s="1"/>
  <c r="B208" i="25" s="1"/>
  <c r="B209" i="25" s="1"/>
  <c r="B210" i="25" s="1"/>
  <c r="B211" i="25" s="1"/>
  <c r="B212" i="25" s="1"/>
  <c r="B213" i="25" s="1"/>
  <c r="B214" i="25" s="1"/>
  <c r="B215" i="25" s="1"/>
  <c r="B216" i="25" s="1"/>
  <c r="B217" i="25" s="1"/>
  <c r="B218" i="25" s="1"/>
  <c r="B219" i="25" s="1"/>
  <c r="B220" i="25" s="1"/>
  <c r="B221" i="25" s="1"/>
  <c r="B222" i="25" s="1"/>
  <c r="B223" i="25" s="1"/>
  <c r="B224" i="25" s="1"/>
  <c r="B225" i="25" s="1"/>
  <c r="B226" i="25" s="1"/>
  <c r="B227" i="25" s="1"/>
  <c r="B228" i="25" s="1"/>
  <c r="B229" i="25" s="1"/>
  <c r="B230" i="25" s="1"/>
  <c r="B231" i="25" s="1"/>
  <c r="B232" i="25" s="1"/>
  <c r="B233" i="25" s="1"/>
  <c r="B234" i="25" s="1"/>
  <c r="B235" i="25" s="1"/>
  <c r="B236" i="25" s="1"/>
  <c r="B237" i="25" s="1"/>
  <c r="B238" i="25" s="1"/>
  <c r="B239" i="25" s="1"/>
  <c r="B240" i="25" s="1"/>
  <c r="B241" i="25" s="1"/>
  <c r="B242" i="25" s="1"/>
  <c r="B243" i="25" s="1"/>
  <c r="B244" i="25" s="1"/>
  <c r="B245" i="25" s="1"/>
  <c r="B246" i="25" s="1"/>
  <c r="B247" i="25" s="1"/>
  <c r="B248" i="25" s="1"/>
  <c r="B249" i="25" s="1"/>
  <c r="B250" i="25" s="1"/>
  <c r="B251" i="25" s="1"/>
  <c r="B252" i="25" s="1"/>
  <c r="B253" i="25" s="1"/>
  <c r="B254" i="25" s="1"/>
  <c r="B255" i="25" s="1"/>
  <c r="B256" i="25" s="1"/>
  <c r="B257" i="25" s="1"/>
  <c r="B258" i="25" s="1"/>
  <c r="B259" i="25" s="1"/>
  <c r="B260" i="25" s="1"/>
  <c r="B261" i="25" s="1"/>
  <c r="B262" i="25" s="1"/>
  <c r="B263" i="25" s="1"/>
  <c r="B264" i="25" s="1"/>
  <c r="B265" i="25" s="1"/>
  <c r="B266" i="25" s="1"/>
  <c r="B267" i="25" s="1"/>
  <c r="B268" i="25" s="1"/>
  <c r="B269" i="25" s="1"/>
  <c r="B270" i="25" s="1"/>
  <c r="B271" i="25" s="1"/>
  <c r="B272" i="25" s="1"/>
  <c r="B273" i="25" s="1"/>
  <c r="B274" i="25" s="1"/>
  <c r="B275" i="25" s="1"/>
  <c r="B276" i="25" s="1"/>
  <c r="B277" i="25" s="1"/>
  <c r="B278" i="25" s="1"/>
  <c r="B279" i="25" s="1"/>
  <c r="B280" i="25" s="1"/>
  <c r="B281" i="25" s="1"/>
  <c r="B282" i="25" s="1"/>
  <c r="B283" i="25" s="1"/>
  <c r="B284" i="25" s="1"/>
  <c r="B285" i="25" s="1"/>
  <c r="B286" i="25" s="1"/>
  <c r="B287" i="25" s="1"/>
  <c r="B288" i="25" s="1"/>
  <c r="B289" i="25" s="1"/>
  <c r="B290" i="25" s="1"/>
  <c r="B291" i="25" s="1"/>
  <c r="B292" i="25" s="1"/>
  <c r="B293" i="25" s="1"/>
  <c r="B294" i="25" s="1"/>
  <c r="B10" i="24"/>
  <c r="B11" i="24" s="1"/>
  <c r="B12" i="24" s="1"/>
  <c r="B13" i="24" s="1"/>
  <c r="B14" i="24" s="1"/>
  <c r="B15" i="24" s="1"/>
  <c r="B16" i="24" s="1"/>
  <c r="B17" i="24" s="1"/>
  <c r="B18" i="24" s="1"/>
  <c r="B19" i="24" s="1"/>
  <c r="B20" i="24" s="1"/>
  <c r="B21" i="24" s="1"/>
  <c r="B22" i="24" s="1"/>
  <c r="B23" i="24" s="1"/>
  <c r="B24" i="24" s="1"/>
  <c r="B25" i="24" s="1"/>
  <c r="B26" i="24" s="1"/>
  <c r="B27" i="24" s="1"/>
  <c r="B28" i="24" s="1"/>
  <c r="B29" i="24" s="1"/>
  <c r="B30" i="24" s="1"/>
  <c r="B31" i="24" s="1"/>
  <c r="B32" i="24" s="1"/>
  <c r="B33" i="24" s="1"/>
  <c r="B34" i="24" s="1"/>
  <c r="B35" i="24" s="1"/>
  <c r="B36" i="24" s="1"/>
  <c r="B37" i="24" s="1"/>
  <c r="B38" i="24" s="1"/>
  <c r="B39" i="24" s="1"/>
  <c r="B40" i="24" s="1"/>
  <c r="B41" i="24" s="1"/>
  <c r="B42" i="24" s="1"/>
  <c r="B43" i="24" s="1"/>
  <c r="B44" i="24" s="1"/>
  <c r="B45" i="24" s="1"/>
  <c r="B46" i="24" s="1"/>
  <c r="B47" i="24" s="1"/>
  <c r="B48" i="24" s="1"/>
  <c r="B49" i="24" s="1"/>
  <c r="B50" i="24" s="1"/>
  <c r="B51" i="24" s="1"/>
  <c r="B52" i="24" s="1"/>
  <c r="B53" i="24" s="1"/>
  <c r="B54" i="24" s="1"/>
  <c r="B55" i="24" s="1"/>
  <c r="B56" i="24" s="1"/>
  <c r="B57" i="24" s="1"/>
  <c r="B58" i="24" s="1"/>
  <c r="B59" i="24" s="1"/>
  <c r="B60" i="24" s="1"/>
  <c r="B61" i="24" s="1"/>
  <c r="B62" i="24" s="1"/>
  <c r="B63" i="24" s="1"/>
  <c r="B64" i="24" s="1"/>
  <c r="B65" i="24" s="1"/>
  <c r="B66" i="24" s="1"/>
  <c r="B67" i="24" s="1"/>
  <c r="B68" i="24" s="1"/>
  <c r="B69" i="24" s="1"/>
  <c r="B70" i="24" s="1"/>
  <c r="B71" i="24" s="1"/>
  <c r="B72" i="24" s="1"/>
  <c r="B73" i="24" s="1"/>
  <c r="B74" i="24" s="1"/>
  <c r="B75" i="24" s="1"/>
  <c r="B76" i="24" s="1"/>
  <c r="B77" i="24" s="1"/>
  <c r="B78" i="24" s="1"/>
  <c r="B79" i="24" s="1"/>
  <c r="B80" i="24" s="1"/>
  <c r="B81" i="24" s="1"/>
  <c r="B82" i="24" s="1"/>
  <c r="B83" i="24" s="1"/>
  <c r="B84" i="24" s="1"/>
  <c r="B85" i="24" s="1"/>
  <c r="B86" i="24" s="1"/>
  <c r="B87" i="24" s="1"/>
  <c r="B88" i="24" s="1"/>
  <c r="B89" i="24" s="1"/>
  <c r="B90" i="24" s="1"/>
  <c r="B91" i="24" s="1"/>
  <c r="B92" i="24" s="1"/>
  <c r="B93" i="24" s="1"/>
  <c r="B94" i="24" s="1"/>
  <c r="B95" i="24" s="1"/>
  <c r="B96" i="24" s="1"/>
  <c r="B97" i="24" s="1"/>
  <c r="B98" i="24" s="1"/>
  <c r="B99" i="24" s="1"/>
  <c r="B100" i="24" s="1"/>
  <c r="B101" i="24" s="1"/>
  <c r="B102" i="24" s="1"/>
  <c r="B103" i="24" s="1"/>
  <c r="B104" i="24" s="1"/>
  <c r="B105" i="24" s="1"/>
  <c r="B106" i="24" s="1"/>
  <c r="B107" i="24" s="1"/>
  <c r="B108" i="24" s="1"/>
  <c r="B109" i="24" s="1"/>
  <c r="B110" i="24" s="1"/>
  <c r="B111" i="24" s="1"/>
  <c r="B112" i="24" s="1"/>
  <c r="B113" i="24" s="1"/>
  <c r="B114" i="24" s="1"/>
  <c r="B115" i="24" s="1"/>
  <c r="B116" i="24" s="1"/>
  <c r="B117" i="24" s="1"/>
  <c r="B118" i="24" s="1"/>
  <c r="B119" i="24" s="1"/>
  <c r="B120" i="24" s="1"/>
  <c r="B121" i="24" s="1"/>
  <c r="B122" i="24" s="1"/>
  <c r="B123" i="24" s="1"/>
  <c r="B124" i="24" s="1"/>
  <c r="B125" i="24" s="1"/>
  <c r="B126" i="24" s="1"/>
  <c r="B127" i="24" s="1"/>
  <c r="B128" i="24" s="1"/>
  <c r="B129" i="24" s="1"/>
  <c r="B130" i="24" s="1"/>
  <c r="B131" i="24" s="1"/>
  <c r="B132" i="24" s="1"/>
  <c r="B133" i="24" s="1"/>
  <c r="B134" i="24" s="1"/>
  <c r="B135" i="24" s="1"/>
  <c r="B136" i="24" s="1"/>
  <c r="B137" i="24" s="1"/>
  <c r="B138" i="24" s="1"/>
  <c r="B139" i="24" s="1"/>
  <c r="B140" i="24" s="1"/>
  <c r="B141" i="24" s="1"/>
  <c r="B142" i="24" s="1"/>
  <c r="B143" i="24" s="1"/>
  <c r="B144" i="24" s="1"/>
  <c r="B145" i="24" s="1"/>
  <c r="B146" i="24" s="1"/>
  <c r="B147" i="24" s="1"/>
  <c r="B148" i="24" s="1"/>
  <c r="B149" i="24" s="1"/>
  <c r="B150" i="24" s="1"/>
  <c r="B151" i="24" s="1"/>
  <c r="B152" i="24" s="1"/>
  <c r="B153" i="24" s="1"/>
  <c r="B154" i="24" s="1"/>
  <c r="B155" i="24" s="1"/>
  <c r="B156" i="24" s="1"/>
  <c r="B157" i="24" s="1"/>
  <c r="B158" i="24" s="1"/>
  <c r="B159" i="24" s="1"/>
  <c r="B160" i="24" s="1"/>
  <c r="B161" i="24" s="1"/>
  <c r="B162" i="24" s="1"/>
  <c r="B163" i="24" s="1"/>
  <c r="B164" i="24" s="1"/>
  <c r="B165" i="24" s="1"/>
  <c r="B166" i="24" s="1"/>
  <c r="B167" i="24" s="1"/>
  <c r="B168" i="24" s="1"/>
  <c r="B169" i="24" s="1"/>
  <c r="B170" i="24" s="1"/>
  <c r="B171" i="24" s="1"/>
  <c r="B172" i="24" s="1"/>
  <c r="B173" i="24" s="1"/>
  <c r="B174" i="24" s="1"/>
  <c r="B175" i="24" s="1"/>
  <c r="B176" i="24" s="1"/>
  <c r="B177" i="24" s="1"/>
  <c r="B178" i="24" s="1"/>
  <c r="B179" i="24" s="1"/>
  <c r="B180" i="24" s="1"/>
  <c r="B181" i="24" s="1"/>
  <c r="B182" i="24" s="1"/>
  <c r="B183" i="24" s="1"/>
  <c r="B184" i="24" s="1"/>
  <c r="B185" i="24" s="1"/>
  <c r="B186" i="24" s="1"/>
  <c r="B187" i="24" s="1"/>
  <c r="B188" i="24" s="1"/>
  <c r="B189" i="24" s="1"/>
  <c r="B190" i="24" s="1"/>
  <c r="B191" i="24" s="1"/>
  <c r="B192" i="24" s="1"/>
  <c r="B193" i="24" s="1"/>
  <c r="B194" i="24" s="1"/>
  <c r="B195" i="24" s="1"/>
  <c r="B196" i="24" s="1"/>
  <c r="B197" i="24" s="1"/>
  <c r="B198" i="24" s="1"/>
  <c r="B199" i="24" s="1"/>
  <c r="B200" i="24" s="1"/>
  <c r="B201" i="24" s="1"/>
  <c r="B202" i="24" s="1"/>
  <c r="B203" i="24" s="1"/>
  <c r="B204" i="24" s="1"/>
  <c r="B205" i="24" s="1"/>
  <c r="B206" i="24" s="1"/>
  <c r="B207" i="24" s="1"/>
  <c r="B208" i="24" s="1"/>
  <c r="B209" i="24" s="1"/>
  <c r="B210" i="24" s="1"/>
  <c r="B211" i="24" s="1"/>
  <c r="B212" i="24" s="1"/>
  <c r="B213" i="24" s="1"/>
  <c r="B214" i="24" s="1"/>
  <c r="B215" i="24" s="1"/>
  <c r="B216" i="24" s="1"/>
  <c r="B217" i="24" s="1"/>
  <c r="B218" i="24" s="1"/>
  <c r="B219" i="24" s="1"/>
  <c r="B220" i="24" s="1"/>
  <c r="B221" i="24" s="1"/>
  <c r="B222" i="24" s="1"/>
  <c r="B223" i="24" s="1"/>
  <c r="B224" i="24" s="1"/>
  <c r="B225" i="24" s="1"/>
  <c r="B226" i="24" s="1"/>
  <c r="B227" i="24" s="1"/>
  <c r="B228" i="24" s="1"/>
  <c r="B229" i="24" s="1"/>
  <c r="B230" i="24" s="1"/>
  <c r="B231" i="24" s="1"/>
  <c r="B232" i="24" s="1"/>
  <c r="B233" i="24" s="1"/>
  <c r="B234" i="24" s="1"/>
  <c r="B235" i="24" s="1"/>
  <c r="B236" i="24" s="1"/>
  <c r="B237" i="24" s="1"/>
  <c r="B238" i="24" s="1"/>
  <c r="B239" i="24" s="1"/>
  <c r="B240" i="24" s="1"/>
  <c r="B241" i="24" s="1"/>
  <c r="B242" i="24" s="1"/>
  <c r="B243" i="24" s="1"/>
  <c r="B244" i="24" s="1"/>
  <c r="B245" i="24" s="1"/>
  <c r="B246" i="24" s="1"/>
  <c r="B247" i="24" s="1"/>
  <c r="B248" i="24" s="1"/>
  <c r="B249" i="24" s="1"/>
  <c r="B250" i="24" s="1"/>
  <c r="B251" i="24" s="1"/>
  <c r="B252" i="24" s="1"/>
  <c r="B253" i="24" s="1"/>
  <c r="B254" i="24" s="1"/>
  <c r="B255" i="24" s="1"/>
  <c r="B256" i="24" s="1"/>
  <c r="B257" i="24" s="1"/>
  <c r="B258" i="24" s="1"/>
  <c r="B259" i="24" s="1"/>
  <c r="B260" i="24" s="1"/>
  <c r="B261" i="24" s="1"/>
  <c r="B262" i="24" s="1"/>
  <c r="B263" i="24" s="1"/>
  <c r="B264" i="24" s="1"/>
  <c r="B265" i="24" s="1"/>
  <c r="B266" i="24" s="1"/>
  <c r="B267" i="24" s="1"/>
  <c r="B268" i="24" s="1"/>
  <c r="B269" i="24" s="1"/>
  <c r="B270" i="24" s="1"/>
  <c r="B271" i="24" s="1"/>
  <c r="B272" i="24" s="1"/>
  <c r="B273" i="24" s="1"/>
  <c r="B274" i="24" s="1"/>
  <c r="B275" i="24" s="1"/>
  <c r="B276" i="24" s="1"/>
  <c r="B277" i="24" s="1"/>
  <c r="B278" i="24" s="1"/>
  <c r="B279" i="24" s="1"/>
  <c r="B280" i="24" s="1"/>
  <c r="B281" i="24" s="1"/>
  <c r="B282" i="24" s="1"/>
  <c r="B283" i="24" s="1"/>
  <c r="B284" i="24" s="1"/>
  <c r="B285" i="24" s="1"/>
  <c r="B286" i="24" s="1"/>
  <c r="B287" i="24" s="1"/>
  <c r="B288" i="24" s="1"/>
  <c r="B289" i="24" s="1"/>
  <c r="B290" i="24" s="1"/>
  <c r="B291" i="24" s="1"/>
  <c r="B292" i="24" s="1"/>
  <c r="B293" i="24" s="1"/>
  <c r="B294" i="24" s="1"/>
  <c r="B11" i="23"/>
  <c r="D11" i="23"/>
  <c r="E11" i="23"/>
  <c r="F11" i="23"/>
  <c r="G11" i="23"/>
  <c r="H11" i="23"/>
  <c r="I11" i="23"/>
  <c r="J11" i="23"/>
  <c r="K11" i="23"/>
  <c r="C11" i="23"/>
  <c r="B10" i="22"/>
  <c r="B11" i="22" s="1"/>
  <c r="B12" i="22" s="1"/>
  <c r="B13" i="22" s="1"/>
  <c r="B14" i="22" s="1"/>
  <c r="B15" i="22" s="1"/>
  <c r="B16" i="22" s="1"/>
  <c r="B17" i="22" s="1"/>
  <c r="B18" i="22" s="1"/>
  <c r="B19" i="22" s="1"/>
  <c r="B20" i="22" s="1"/>
  <c r="B21" i="22" s="1"/>
  <c r="B22" i="22" s="1"/>
  <c r="B23" i="22" s="1"/>
  <c r="B24" i="22" s="1"/>
  <c r="B25" i="22" s="1"/>
  <c r="B26" i="22" s="1"/>
  <c r="B27" i="22" s="1"/>
  <c r="B28" i="22" s="1"/>
  <c r="B29" i="22" s="1"/>
  <c r="B30" i="22" s="1"/>
  <c r="B31" i="22" s="1"/>
  <c r="B32" i="22" s="1"/>
  <c r="B33" i="22" s="1"/>
  <c r="B34" i="22" s="1"/>
  <c r="B35" i="22" s="1"/>
  <c r="B36" i="22" s="1"/>
  <c r="B37" i="22" s="1"/>
  <c r="B38" i="22" s="1"/>
  <c r="B39" i="22" s="1"/>
  <c r="B40" i="22" s="1"/>
  <c r="B41" i="22" s="1"/>
  <c r="B42" i="22" s="1"/>
  <c r="B43" i="22" s="1"/>
  <c r="B44" i="22" s="1"/>
  <c r="B45" i="22" s="1"/>
  <c r="B46" i="22" s="1"/>
  <c r="B47" i="22" s="1"/>
  <c r="B48" i="22" s="1"/>
  <c r="B49" i="22" s="1"/>
  <c r="B50" i="22" s="1"/>
  <c r="B51" i="22" s="1"/>
  <c r="B52" i="22" s="1"/>
  <c r="B53" i="22" s="1"/>
  <c r="B54" i="22" s="1"/>
  <c r="B55" i="22" s="1"/>
  <c r="B56" i="22" s="1"/>
  <c r="B57" i="22" s="1"/>
  <c r="B58" i="22" s="1"/>
  <c r="B59" i="22" s="1"/>
  <c r="B60" i="22" s="1"/>
  <c r="B61" i="22" s="1"/>
  <c r="B62" i="22" s="1"/>
  <c r="B63" i="22" s="1"/>
  <c r="B64" i="22" s="1"/>
  <c r="B65" i="22" s="1"/>
  <c r="B66" i="22" s="1"/>
  <c r="B67" i="22" s="1"/>
  <c r="B68" i="22" s="1"/>
  <c r="B69" i="22" s="1"/>
  <c r="B70" i="22" s="1"/>
  <c r="B71" i="22" s="1"/>
  <c r="B72" i="22" s="1"/>
  <c r="B73" i="22" s="1"/>
  <c r="B74" i="22" s="1"/>
  <c r="B75" i="22" s="1"/>
  <c r="B76" i="22" s="1"/>
  <c r="B77" i="22" s="1"/>
  <c r="B78" i="22" s="1"/>
  <c r="B79" i="22" s="1"/>
  <c r="B80" i="22" s="1"/>
  <c r="B81" i="22" s="1"/>
  <c r="B82" i="22" s="1"/>
  <c r="B83" i="22" s="1"/>
  <c r="B84" i="22" s="1"/>
  <c r="B85" i="22" s="1"/>
  <c r="B86" i="22" s="1"/>
  <c r="B87" i="22" s="1"/>
  <c r="B88" i="22" s="1"/>
  <c r="B89" i="22" s="1"/>
  <c r="B90" i="22" s="1"/>
  <c r="B91" i="22" s="1"/>
  <c r="B92" i="22" s="1"/>
  <c r="B93" i="22" s="1"/>
  <c r="B94" i="22" s="1"/>
  <c r="B95" i="22" s="1"/>
  <c r="B96" i="22" s="1"/>
  <c r="B97" i="22" s="1"/>
  <c r="B98" i="22" s="1"/>
  <c r="B99" i="22" s="1"/>
  <c r="B100" i="22" s="1"/>
  <c r="B101" i="22" s="1"/>
  <c r="B102" i="22" s="1"/>
  <c r="B103" i="22" s="1"/>
  <c r="B104" i="22" s="1"/>
  <c r="B105" i="22" s="1"/>
  <c r="B106" i="22" s="1"/>
  <c r="B107" i="22" s="1"/>
  <c r="B108" i="22" s="1"/>
  <c r="B109" i="22" s="1"/>
  <c r="B110" i="22" s="1"/>
  <c r="B111" i="22" s="1"/>
  <c r="B112" i="22" s="1"/>
  <c r="B113" i="22" s="1"/>
  <c r="B114" i="22" s="1"/>
  <c r="B115" i="22" s="1"/>
  <c r="B116" i="22" s="1"/>
  <c r="B117" i="22" s="1"/>
  <c r="B118" i="22" s="1"/>
  <c r="B119" i="22" s="1"/>
  <c r="B120" i="22" s="1"/>
  <c r="B121" i="22" s="1"/>
  <c r="B122" i="22" s="1"/>
  <c r="B123" i="22" s="1"/>
  <c r="B124" i="22" s="1"/>
  <c r="B125" i="22" s="1"/>
  <c r="B126" i="22" s="1"/>
  <c r="B127" i="22" s="1"/>
  <c r="B128" i="22" s="1"/>
  <c r="B129" i="22" s="1"/>
  <c r="B130" i="22" s="1"/>
  <c r="B131" i="22" s="1"/>
  <c r="B132" i="22" s="1"/>
  <c r="B133" i="22" s="1"/>
  <c r="B134" i="22" s="1"/>
  <c r="B135" i="22" s="1"/>
  <c r="B136" i="22" s="1"/>
  <c r="B137" i="22" s="1"/>
  <c r="B138" i="22" s="1"/>
  <c r="B139" i="22" s="1"/>
  <c r="B140" i="22" s="1"/>
  <c r="B141" i="22" s="1"/>
  <c r="B142" i="22" s="1"/>
  <c r="B143" i="22" s="1"/>
  <c r="B144" i="22" s="1"/>
  <c r="B145" i="22" s="1"/>
  <c r="B146" i="22" s="1"/>
  <c r="B147" i="22" s="1"/>
  <c r="B148" i="22" s="1"/>
  <c r="B149" i="22" s="1"/>
  <c r="B150" i="22" s="1"/>
  <c r="B151" i="22" s="1"/>
  <c r="B152" i="22" s="1"/>
  <c r="B153" i="22" s="1"/>
  <c r="B154" i="22" s="1"/>
  <c r="B155" i="22" s="1"/>
  <c r="B156" i="22" s="1"/>
  <c r="B157" i="22" s="1"/>
  <c r="B158" i="22" s="1"/>
  <c r="B159" i="22" s="1"/>
  <c r="B160" i="22" s="1"/>
  <c r="B161" i="22" s="1"/>
  <c r="B162" i="22" s="1"/>
  <c r="B163" i="22" s="1"/>
  <c r="B164" i="22" s="1"/>
  <c r="B165" i="22" s="1"/>
  <c r="B166" i="22" s="1"/>
  <c r="B167" i="22" s="1"/>
  <c r="B168" i="22" s="1"/>
  <c r="B169" i="22" s="1"/>
  <c r="B170" i="22" s="1"/>
  <c r="B171" i="22" s="1"/>
  <c r="B172" i="22" s="1"/>
  <c r="B173" i="22" s="1"/>
  <c r="B174" i="22" s="1"/>
  <c r="B175" i="22" s="1"/>
  <c r="B176" i="22" s="1"/>
  <c r="B177" i="22" s="1"/>
  <c r="B178" i="22" s="1"/>
  <c r="B179" i="22" s="1"/>
  <c r="B180" i="22" s="1"/>
  <c r="B181" i="22" s="1"/>
  <c r="B182" i="22" s="1"/>
  <c r="B183" i="22" s="1"/>
  <c r="B184" i="22" s="1"/>
  <c r="B185" i="22" s="1"/>
  <c r="B186" i="22" s="1"/>
  <c r="B187" i="22" s="1"/>
  <c r="B188" i="22" s="1"/>
  <c r="B189" i="22" s="1"/>
  <c r="B190" i="22" s="1"/>
  <c r="B191" i="22" s="1"/>
  <c r="B192" i="22" s="1"/>
  <c r="B193" i="22" s="1"/>
  <c r="B194" i="22" s="1"/>
  <c r="B195" i="22" s="1"/>
  <c r="B196" i="22" s="1"/>
  <c r="B197" i="22" s="1"/>
  <c r="B198" i="22" s="1"/>
  <c r="B199" i="22" s="1"/>
  <c r="B200" i="22" s="1"/>
  <c r="B201" i="22" s="1"/>
  <c r="B202" i="22" s="1"/>
  <c r="B203" i="22" s="1"/>
  <c r="B204" i="22" s="1"/>
  <c r="B205" i="22" s="1"/>
  <c r="B206" i="22" s="1"/>
  <c r="B207" i="22" s="1"/>
  <c r="B208" i="22" s="1"/>
  <c r="B209" i="22" s="1"/>
  <c r="B210" i="22" s="1"/>
  <c r="B211" i="22" s="1"/>
  <c r="B212" i="22" s="1"/>
  <c r="B213" i="22" s="1"/>
  <c r="B214" i="22" s="1"/>
  <c r="B215" i="22" s="1"/>
  <c r="B216" i="22" s="1"/>
  <c r="B217" i="22" s="1"/>
  <c r="B218" i="22" s="1"/>
  <c r="B219" i="22" s="1"/>
  <c r="B220" i="22" s="1"/>
  <c r="B221" i="22" s="1"/>
  <c r="B222" i="22" s="1"/>
  <c r="B223" i="22" s="1"/>
  <c r="B224" i="22" s="1"/>
  <c r="B225" i="22" s="1"/>
  <c r="B226" i="22" s="1"/>
  <c r="B227" i="22" s="1"/>
  <c r="B228" i="22" s="1"/>
  <c r="B229" i="22" s="1"/>
  <c r="B230" i="22" s="1"/>
  <c r="B231" i="22" s="1"/>
  <c r="B232" i="22" s="1"/>
  <c r="B233" i="22" s="1"/>
  <c r="B234" i="22" s="1"/>
  <c r="B235" i="22" s="1"/>
  <c r="B236" i="22" s="1"/>
  <c r="B237" i="22" s="1"/>
  <c r="B238" i="22" s="1"/>
  <c r="B239" i="22" s="1"/>
  <c r="B240" i="22" s="1"/>
  <c r="B241" i="22" s="1"/>
  <c r="B242" i="22" s="1"/>
  <c r="B243" i="22" s="1"/>
  <c r="B244" i="22" s="1"/>
  <c r="B245" i="22" s="1"/>
  <c r="B246" i="22" s="1"/>
  <c r="B247" i="22" s="1"/>
  <c r="B248" i="22" s="1"/>
  <c r="B249" i="22" s="1"/>
  <c r="B250" i="22" s="1"/>
  <c r="B251" i="22" s="1"/>
  <c r="B252" i="22" s="1"/>
  <c r="B253" i="22" s="1"/>
  <c r="B254" i="22" s="1"/>
  <c r="B255" i="22" s="1"/>
  <c r="B256" i="22" s="1"/>
  <c r="B257" i="22" s="1"/>
  <c r="B258" i="22" s="1"/>
  <c r="B259" i="22" s="1"/>
  <c r="B260" i="22" s="1"/>
  <c r="B261" i="22" s="1"/>
  <c r="B262" i="22" s="1"/>
  <c r="B263" i="22" s="1"/>
  <c r="B264" i="22" s="1"/>
  <c r="B265" i="22" s="1"/>
  <c r="B266" i="22" s="1"/>
  <c r="B267" i="22" s="1"/>
  <c r="B268" i="22" s="1"/>
  <c r="B269" i="22" s="1"/>
  <c r="B270" i="22" s="1"/>
  <c r="B271" i="22" s="1"/>
  <c r="B272" i="22" s="1"/>
  <c r="B273" i="22" s="1"/>
  <c r="B274" i="22" s="1"/>
  <c r="B275" i="22" s="1"/>
  <c r="B276" i="22" s="1"/>
  <c r="B277" i="22" s="1"/>
  <c r="B278" i="22" s="1"/>
  <c r="B279" i="22" s="1"/>
  <c r="B280" i="22" s="1"/>
  <c r="B281" i="22" s="1"/>
  <c r="B282" i="22" s="1"/>
  <c r="B283" i="22" s="1"/>
  <c r="B284" i="22" s="1"/>
  <c r="B285" i="22" s="1"/>
  <c r="B286" i="22" s="1"/>
  <c r="B287" i="22" s="1"/>
  <c r="B288" i="22" s="1"/>
  <c r="B289" i="22" s="1"/>
  <c r="B290" i="22" s="1"/>
  <c r="B291" i="22" s="1"/>
  <c r="B292" i="22" s="1"/>
  <c r="B293" i="22" s="1"/>
  <c r="B294" i="22" s="1"/>
  <c r="AH28" i="8" l="1"/>
  <c r="AI28" i="8" s="1"/>
  <c r="AH27" i="8"/>
  <c r="AI27" i="8" s="1"/>
  <c r="AH26" i="8"/>
  <c r="AI26" i="8" s="1"/>
  <c r="AH25" i="8" l="1"/>
  <c r="AI25" i="8" s="1"/>
  <c r="AH24" i="8"/>
  <c r="AI24" i="8" s="1"/>
  <c r="E66" i="2" l="1"/>
  <c r="J26" i="2" s="1"/>
  <c r="I26" i="2" s="1"/>
  <c r="AH19" i="8"/>
  <c r="AI19" i="8" s="1"/>
  <c r="AH20" i="8"/>
  <c r="AI20" i="8" s="1"/>
  <c r="AH21" i="8"/>
  <c r="AI21" i="8" s="1"/>
  <c r="AH22" i="8"/>
  <c r="AI22" i="8" s="1"/>
  <c r="AH23" i="8"/>
  <c r="AI23" i="8" s="1"/>
  <c r="C66" i="2" l="1"/>
  <c r="D66" i="2" s="1"/>
  <c r="F66" i="2" s="1"/>
  <c r="D26" i="2"/>
  <c r="C26" i="2" s="1"/>
  <c r="G26" i="2"/>
  <c r="F26" i="2" s="1"/>
  <c r="E65" i="2"/>
  <c r="D25" i="2" s="1"/>
  <c r="G25" i="2" s="1"/>
  <c r="J25" i="2" s="1"/>
  <c r="AH18" i="8" l="1"/>
  <c r="AI18" i="8" s="1"/>
  <c r="AH17" i="8"/>
  <c r="AI17" i="8" s="1"/>
  <c r="AH16" i="8"/>
  <c r="AI16" i="8" s="1"/>
  <c r="AH15" i="8"/>
  <c r="AI15" i="8" s="1"/>
  <c r="AH14" i="8"/>
  <c r="AI14" i="8" s="1"/>
  <c r="AH13" i="8"/>
  <c r="AI13" i="8" s="1"/>
  <c r="C65" i="2" l="1"/>
  <c r="D65" i="2" s="1"/>
  <c r="AH9" i="8"/>
  <c r="AI9" i="8" s="1"/>
  <c r="AH10" i="8"/>
  <c r="AI10" i="8" s="1"/>
  <c r="AH11" i="8"/>
  <c r="AI11" i="8" s="1"/>
  <c r="AH12" i="8"/>
  <c r="AI12" i="8" s="1"/>
  <c r="F65" i="2" l="1"/>
  <c r="B25" i="2" s="1"/>
  <c r="X5" i="26" s="1"/>
  <c r="J54" i="2"/>
  <c r="I54" i="2" s="1"/>
  <c r="J24" i="2"/>
  <c r="G54" i="2"/>
  <c r="G24" i="2"/>
  <c r="D54" i="2"/>
  <c r="C54" i="2" s="1"/>
  <c r="D24" i="2"/>
  <c r="B9" i="8"/>
  <c r="B10" i="8" s="1"/>
  <c r="B11" i="8" s="1"/>
  <c r="B12" i="8" s="1"/>
  <c r="B13" i="8" s="1"/>
  <c r="B14" i="8" s="1"/>
  <c r="B15" i="8" s="1"/>
  <c r="B16" i="8" s="1"/>
  <c r="B17" i="8" s="1"/>
  <c r="B18" i="8" s="1"/>
  <c r="B19" i="8" s="1"/>
  <c r="B20" i="8" s="1"/>
  <c r="B21" i="8" s="1"/>
  <c r="B22" i="8" s="1"/>
  <c r="B23" i="8" s="1"/>
  <c r="B24" i="8" s="1"/>
  <c r="B25" i="8" s="1"/>
  <c r="B26" i="8" s="1"/>
  <c r="B27" i="8" s="1"/>
  <c r="B28" i="8" s="1"/>
  <c r="B29" i="8" s="1"/>
  <c r="B30" i="8" s="1"/>
  <c r="B31" i="8" s="1"/>
  <c r="B32" i="8" s="1"/>
  <c r="B33" i="8" s="1"/>
  <c r="B34" i="8" s="1"/>
  <c r="B35" i="8" s="1"/>
  <c r="B36" i="8" s="1"/>
  <c r="B37" i="8" s="1"/>
  <c r="B38" i="8" s="1"/>
  <c r="B39" i="8" s="1"/>
  <c r="B40" i="8" s="1"/>
  <c r="B41" i="8" s="1"/>
  <c r="B42" i="8" s="1"/>
  <c r="B43" i="8" s="1"/>
  <c r="B44" i="8" s="1"/>
  <c r="B45" i="8" s="1"/>
  <c r="B46" i="8" s="1"/>
  <c r="B47" i="8" s="1"/>
  <c r="B48" i="8" s="1"/>
  <c r="B49" i="8" s="1"/>
  <c r="B50" i="8" s="1"/>
  <c r="B51" i="8" s="1"/>
  <c r="B52" i="8" s="1"/>
  <c r="B53" i="8" s="1"/>
  <c r="B54" i="8" s="1"/>
  <c r="B55" i="8" s="1"/>
  <c r="B56" i="8" s="1"/>
  <c r="B57" i="8" s="1"/>
  <c r="B58" i="8" s="1"/>
  <c r="B59" i="8" s="1"/>
  <c r="B60" i="8" s="1"/>
  <c r="B61" i="8" s="1"/>
  <c r="B62" i="8" s="1"/>
  <c r="B63" i="8" s="1"/>
  <c r="B64" i="8" s="1"/>
  <c r="B65" i="8" s="1"/>
  <c r="B66" i="8" s="1"/>
  <c r="B67" i="8" s="1"/>
  <c r="B68" i="8" s="1"/>
  <c r="B69" i="8" s="1"/>
  <c r="B70" i="8" s="1"/>
  <c r="B71" i="8" s="1"/>
  <c r="B72" i="8" s="1"/>
  <c r="B73" i="8" s="1"/>
  <c r="B74" i="8" s="1"/>
  <c r="B75" i="8" s="1"/>
  <c r="B76" i="8" s="1"/>
  <c r="B77" i="8" s="1"/>
  <c r="B78" i="8" s="1"/>
  <c r="B79" i="8" s="1"/>
  <c r="B80" i="8" s="1"/>
  <c r="B81" i="8" s="1"/>
  <c r="B82" i="8" s="1"/>
  <c r="B83" i="8" s="1"/>
  <c r="B84" i="8" s="1"/>
  <c r="B85" i="8" s="1"/>
  <c r="B86" i="8" s="1"/>
  <c r="B87" i="8" s="1"/>
  <c r="B88" i="8" s="1"/>
  <c r="B89" i="8" s="1"/>
  <c r="B90" i="8" s="1"/>
  <c r="B91" i="8" s="1"/>
  <c r="B92" i="8" s="1"/>
  <c r="B93" i="8" s="1"/>
  <c r="B94" i="8" s="1"/>
  <c r="B95" i="8" s="1"/>
  <c r="B96" i="8" s="1"/>
  <c r="B97" i="8" s="1"/>
  <c r="B98" i="8" s="1"/>
  <c r="B99" i="8" s="1"/>
  <c r="B100" i="8" s="1"/>
  <c r="B101" i="8" s="1"/>
  <c r="B102" i="8" s="1"/>
  <c r="B103" i="8" s="1"/>
  <c r="B104" i="8" s="1"/>
  <c r="B105" i="8" s="1"/>
  <c r="B106" i="8" s="1"/>
  <c r="B107" i="8" s="1"/>
  <c r="B108" i="8" s="1"/>
  <c r="B109" i="8" s="1"/>
  <c r="B110" i="8" s="1"/>
  <c r="B111" i="8" s="1"/>
  <c r="B112" i="8" s="1"/>
  <c r="B113" i="8" s="1"/>
  <c r="B114" i="8" s="1"/>
  <c r="B115" i="8" s="1"/>
  <c r="B116" i="8" s="1"/>
  <c r="B117" i="8" s="1"/>
  <c r="B118" i="8" s="1"/>
  <c r="B119" i="8" s="1"/>
  <c r="B120" i="8" s="1"/>
  <c r="B121" i="8" s="1"/>
  <c r="B122" i="8" s="1"/>
  <c r="B123" i="8" s="1"/>
  <c r="B124" i="8" s="1"/>
  <c r="B125" i="8" s="1"/>
  <c r="B126" i="8" s="1"/>
  <c r="B127" i="8" s="1"/>
  <c r="B128" i="8" s="1"/>
  <c r="B129" i="8" s="1"/>
  <c r="B130" i="8" s="1"/>
  <c r="B131" i="8" s="1"/>
  <c r="B132" i="8" s="1"/>
  <c r="B133" i="8" s="1"/>
  <c r="B134" i="8" s="1"/>
  <c r="B135" i="8" s="1"/>
  <c r="B136" i="8" s="1"/>
  <c r="B137" i="8" s="1"/>
  <c r="B138" i="8" s="1"/>
  <c r="B139" i="8" s="1"/>
  <c r="B140" i="8" s="1"/>
  <c r="B141" i="8" s="1"/>
  <c r="B142" i="8" s="1"/>
  <c r="B143" i="8" s="1"/>
  <c r="B144" i="8" s="1"/>
  <c r="B145" i="8" s="1"/>
  <c r="B146" i="8" s="1"/>
  <c r="B147" i="8" s="1"/>
  <c r="B148" i="8" s="1"/>
  <c r="B149" i="8" s="1"/>
  <c r="B150" i="8" s="1"/>
  <c r="B151" i="8" s="1"/>
  <c r="B152" i="8" s="1"/>
  <c r="B153" i="8" s="1"/>
  <c r="B154" i="8" s="1"/>
  <c r="B155" i="8" s="1"/>
  <c r="B156" i="8" s="1"/>
  <c r="B157" i="8" s="1"/>
  <c r="B158" i="8" s="1"/>
  <c r="B159" i="8" s="1"/>
  <c r="B160" i="8" s="1"/>
  <c r="B161" i="8" s="1"/>
  <c r="B162" i="8" s="1"/>
  <c r="B163" i="8" s="1"/>
  <c r="B164" i="8" s="1"/>
  <c r="B165" i="8" s="1"/>
  <c r="B166" i="8" s="1"/>
  <c r="B167" i="8" s="1"/>
  <c r="B168" i="8" s="1"/>
  <c r="B169" i="8" s="1"/>
  <c r="B170" i="8" s="1"/>
  <c r="B171" i="8" s="1"/>
  <c r="B172" i="8" s="1"/>
  <c r="B173" i="8" s="1"/>
  <c r="B174" i="8" s="1"/>
  <c r="B175" i="8" s="1"/>
  <c r="B176" i="8" s="1"/>
  <c r="B177" i="8" s="1"/>
  <c r="B178" i="8" s="1"/>
  <c r="B179" i="8" s="1"/>
  <c r="B180" i="8" s="1"/>
  <c r="B181" i="8" s="1"/>
  <c r="B182" i="8" s="1"/>
  <c r="B183" i="8" s="1"/>
  <c r="B184" i="8" s="1"/>
  <c r="B185" i="8" s="1"/>
  <c r="B186" i="8" s="1"/>
  <c r="B187" i="8" s="1"/>
  <c r="B188" i="8" s="1"/>
  <c r="B189" i="8" s="1"/>
  <c r="B190" i="8" s="1"/>
  <c r="B191" i="8" s="1"/>
  <c r="B192" i="8" s="1"/>
  <c r="B193" i="8" s="1"/>
  <c r="B194" i="8" s="1"/>
  <c r="B195" i="8" s="1"/>
  <c r="B196" i="8" s="1"/>
  <c r="B197" i="8" s="1"/>
  <c r="B198" i="8" s="1"/>
  <c r="B199" i="8" s="1"/>
  <c r="B200" i="8" s="1"/>
  <c r="B201" i="8" s="1"/>
  <c r="B202" i="8" s="1"/>
  <c r="B203" i="8" s="1"/>
  <c r="B204" i="8" s="1"/>
  <c r="B205" i="8" s="1"/>
  <c r="B206" i="8" s="1"/>
  <c r="B207" i="8" s="1"/>
  <c r="B208" i="8" s="1"/>
  <c r="B209" i="8" s="1"/>
  <c r="B210" i="8" s="1"/>
  <c r="B211" i="8" s="1"/>
  <c r="B212" i="8" s="1"/>
  <c r="B213" i="8" s="1"/>
  <c r="B214" i="8" s="1"/>
  <c r="B215" i="8" s="1"/>
  <c r="B216" i="8" s="1"/>
  <c r="B217" i="8" s="1"/>
  <c r="B218" i="8" s="1"/>
  <c r="B219" i="8" s="1"/>
  <c r="B220" i="8" s="1"/>
  <c r="B221" i="8" s="1"/>
  <c r="B222" i="8" s="1"/>
  <c r="B223" i="8" s="1"/>
  <c r="B224" i="8" s="1"/>
  <c r="B225" i="8" s="1"/>
  <c r="B226" i="8" s="1"/>
  <c r="B227" i="8" s="1"/>
  <c r="B228" i="8" s="1"/>
  <c r="B229" i="8" s="1"/>
  <c r="B230" i="8" s="1"/>
  <c r="B231" i="8" s="1"/>
  <c r="B232" i="8" s="1"/>
  <c r="B233" i="8" s="1"/>
  <c r="B234" i="8" s="1"/>
  <c r="B235" i="8" s="1"/>
  <c r="B236" i="8" s="1"/>
  <c r="B237" i="8" s="1"/>
  <c r="B238" i="8" s="1"/>
  <c r="B239" i="8" s="1"/>
  <c r="B240" i="8" s="1"/>
  <c r="B241" i="8" s="1"/>
  <c r="B242" i="8" s="1"/>
  <c r="B243" i="8" s="1"/>
  <c r="B244" i="8" s="1"/>
  <c r="B245" i="8" s="1"/>
  <c r="B246" i="8" s="1"/>
  <c r="B247" i="8" s="1"/>
  <c r="B248" i="8" s="1"/>
  <c r="B249" i="8" s="1"/>
  <c r="B250" i="8" s="1"/>
  <c r="B251" i="8" s="1"/>
  <c r="B252" i="8" s="1"/>
  <c r="B253" i="8" s="1"/>
  <c r="B254" i="8" s="1"/>
  <c r="B255" i="8" s="1"/>
  <c r="B256" i="8" s="1"/>
  <c r="B257" i="8" s="1"/>
  <c r="B258" i="8" s="1"/>
  <c r="B259" i="8" s="1"/>
  <c r="B260" i="8" s="1"/>
  <c r="B261" i="8" s="1"/>
  <c r="B262" i="8" s="1"/>
  <c r="B263" i="8" s="1"/>
  <c r="B264" i="8" s="1"/>
  <c r="B265" i="8" s="1"/>
  <c r="B266" i="8" s="1"/>
  <c r="B267" i="8" s="1"/>
  <c r="B268" i="8" s="1"/>
  <c r="B269" i="8" s="1"/>
  <c r="B270" i="8" s="1"/>
  <c r="B271" i="8" s="1"/>
  <c r="B272" i="8" s="1"/>
  <c r="B273" i="8" s="1"/>
  <c r="B274" i="8" s="1"/>
  <c r="B275" i="8" s="1"/>
  <c r="B276" i="8" s="1"/>
  <c r="B277" i="8" s="1"/>
  <c r="B278" i="8" s="1"/>
  <c r="B279" i="8" s="1"/>
  <c r="B280" i="8" s="1"/>
  <c r="B281" i="8" s="1"/>
  <c r="B282" i="8" s="1"/>
  <c r="B283" i="8" s="1"/>
  <c r="B284" i="8" s="1"/>
  <c r="B285" i="8" s="1"/>
  <c r="B286" i="8" s="1"/>
  <c r="B287" i="8" s="1"/>
  <c r="B288" i="8" s="1"/>
  <c r="B289" i="8" s="1"/>
  <c r="B290" i="8" s="1"/>
  <c r="B291" i="8" s="1"/>
  <c r="B292" i="8" s="1"/>
  <c r="B293" i="8" s="1"/>
  <c r="W5" i="26" l="1"/>
  <c r="Y5" i="26" s="1"/>
  <c r="H25" i="2"/>
  <c r="I25" i="2" s="1"/>
  <c r="E25" i="2"/>
  <c r="F25" i="2" s="1"/>
  <c r="C25" i="2"/>
  <c r="E64" i="2"/>
  <c r="Z5" i="26" l="1"/>
  <c r="C64" i="2"/>
  <c r="D64" i="2" s="1"/>
  <c r="F64" i="2" l="1"/>
  <c r="B24" i="2" s="1"/>
  <c r="X4" i="26" s="1"/>
  <c r="W4" i="26" l="1"/>
  <c r="Y4" i="26" s="1"/>
  <c r="H24" i="2"/>
  <c r="E24" i="2"/>
  <c r="F24" i="2" s="1"/>
  <c r="C24" i="2"/>
  <c r="F54" i="2"/>
  <c r="Z4" i="26" l="1"/>
  <c r="I24" i="2"/>
  <c r="C8" i="8" l="1"/>
  <c r="C9" i="25"/>
  <c r="C9" i="24"/>
  <c r="F8" i="8"/>
  <c r="L9" i="8"/>
  <c r="N9" i="8"/>
  <c r="M9" i="8"/>
  <c r="W9" i="8"/>
  <c r="V9" i="8"/>
  <c r="U9" i="8"/>
  <c r="Y9" i="8" l="1"/>
  <c r="P9" i="8"/>
  <c r="V10" i="8"/>
  <c r="D9" i="25"/>
  <c r="M9" i="25" s="1"/>
  <c r="L9" i="25"/>
  <c r="U9" i="25" s="1"/>
  <c r="AG9" i="25" s="1"/>
  <c r="E9" i="25"/>
  <c r="N9" i="25" s="1"/>
  <c r="Z9" i="25" s="1"/>
  <c r="F9" i="25"/>
  <c r="O9" i="25" s="1"/>
  <c r="AA9" i="25" s="1"/>
  <c r="G9" i="25"/>
  <c r="P9" i="25" s="1"/>
  <c r="AB9" i="25" s="1"/>
  <c r="H9" i="25"/>
  <c r="Q9" i="25" s="1"/>
  <c r="AC9" i="25" s="1"/>
  <c r="K9" i="25"/>
  <c r="T9" i="25" s="1"/>
  <c r="AF9" i="25" s="1"/>
  <c r="I9" i="25"/>
  <c r="R9" i="25" s="1"/>
  <c r="AD9" i="25" s="1"/>
  <c r="J9" i="25"/>
  <c r="S9" i="25" s="1"/>
  <c r="AE9" i="25" s="1"/>
  <c r="W10" i="8"/>
  <c r="L10" i="8"/>
  <c r="O10" i="8" s="1"/>
  <c r="M10" i="8"/>
  <c r="N10" i="8"/>
  <c r="U10" i="8"/>
  <c r="K9" i="24"/>
  <c r="T9" i="24" s="1"/>
  <c r="AF9" i="24" s="1"/>
  <c r="D9" i="24"/>
  <c r="M9" i="24" s="1"/>
  <c r="L9" i="24"/>
  <c r="E9" i="24"/>
  <c r="F9" i="24"/>
  <c r="O9" i="24" s="1"/>
  <c r="AA9" i="24" s="1"/>
  <c r="G9" i="24"/>
  <c r="P9" i="24" s="1"/>
  <c r="AB9" i="24" s="1"/>
  <c r="H9" i="24"/>
  <c r="Q9" i="24" s="1"/>
  <c r="AC9" i="24" s="1"/>
  <c r="I9" i="24"/>
  <c r="R9" i="24" s="1"/>
  <c r="AD9" i="24" s="1"/>
  <c r="J9" i="24"/>
  <c r="S9" i="24" s="1"/>
  <c r="AE9" i="24" s="1"/>
  <c r="E9" i="8"/>
  <c r="D9" i="8"/>
  <c r="C9" i="8"/>
  <c r="O9" i="8"/>
  <c r="C10" i="24" s="1"/>
  <c r="C9" i="22"/>
  <c r="X9" i="8"/>
  <c r="C10" i="25" s="1"/>
  <c r="Y9" i="24" l="1"/>
  <c r="Y9" i="25"/>
  <c r="AH9" i="25" s="1"/>
  <c r="V9" i="25"/>
  <c r="P10" i="8"/>
  <c r="Y10" i="8"/>
  <c r="F9" i="8"/>
  <c r="U9" i="24"/>
  <c r="AG9" i="24" s="1"/>
  <c r="N9" i="24"/>
  <c r="Z9" i="24" s="1"/>
  <c r="M11" i="8"/>
  <c r="W11" i="8"/>
  <c r="N11" i="8"/>
  <c r="H9" i="22"/>
  <c r="Q9" i="22" s="1"/>
  <c r="AC9" i="22" s="1"/>
  <c r="I9" i="22"/>
  <c r="R9" i="22" s="1"/>
  <c r="AD9" i="22" s="1"/>
  <c r="J9" i="22"/>
  <c r="S9" i="22" s="1"/>
  <c r="AE9" i="22" s="1"/>
  <c r="K9" i="22"/>
  <c r="T9" i="22" s="1"/>
  <c r="AF9" i="22" s="1"/>
  <c r="D9" i="22"/>
  <c r="M9" i="22" s="1"/>
  <c r="L9" i="22"/>
  <c r="E9" i="22"/>
  <c r="N9" i="22" s="1"/>
  <c r="Z9" i="22" s="1"/>
  <c r="F9" i="22"/>
  <c r="O9" i="22" s="1"/>
  <c r="AA9" i="22" s="1"/>
  <c r="G9" i="22"/>
  <c r="P9" i="22" s="1"/>
  <c r="AB9" i="22" s="1"/>
  <c r="G9" i="8"/>
  <c r="C10" i="22" s="1"/>
  <c r="C10" i="8"/>
  <c r="I10" i="24"/>
  <c r="R10" i="24" s="1"/>
  <c r="AD10" i="24" s="1"/>
  <c r="J10" i="24"/>
  <c r="K10" i="24"/>
  <c r="D10" i="24"/>
  <c r="L10" i="24"/>
  <c r="U10" i="24" s="1"/>
  <c r="AG10" i="24" s="1"/>
  <c r="E10" i="24"/>
  <c r="N10" i="24" s="1"/>
  <c r="Z10" i="24" s="1"/>
  <c r="F10" i="24"/>
  <c r="O10" i="24" s="1"/>
  <c r="AA10" i="24" s="1"/>
  <c r="G10" i="24"/>
  <c r="P10" i="24" s="1"/>
  <c r="AB10" i="24" s="1"/>
  <c r="H10" i="24"/>
  <c r="Q10" i="24" s="1"/>
  <c r="AC10" i="24" s="1"/>
  <c r="D10" i="8"/>
  <c r="E10" i="8"/>
  <c r="L11" i="8"/>
  <c r="J10" i="25"/>
  <c r="K10" i="25"/>
  <c r="T10" i="25" s="1"/>
  <c r="AF10" i="25" s="1"/>
  <c r="D10" i="25"/>
  <c r="M10" i="25" s="1"/>
  <c r="L10" i="25"/>
  <c r="U10" i="25" s="1"/>
  <c r="AG10" i="25" s="1"/>
  <c r="E10" i="25"/>
  <c r="N10" i="25" s="1"/>
  <c r="Z10" i="25" s="1"/>
  <c r="F10" i="25"/>
  <c r="G10" i="25"/>
  <c r="P10" i="25" s="1"/>
  <c r="AB10" i="25" s="1"/>
  <c r="H10" i="25"/>
  <c r="I10" i="25"/>
  <c r="X10" i="8"/>
  <c r="C11" i="25" s="1"/>
  <c r="U11" i="8"/>
  <c r="X11" i="8" s="1"/>
  <c r="C12" i="25" s="1"/>
  <c r="V11" i="8"/>
  <c r="C11" i="24"/>
  <c r="AJ9" i="25" l="1"/>
  <c r="AI21" i="25"/>
  <c r="AH9" i="24"/>
  <c r="Y9" i="22"/>
  <c r="V9" i="24"/>
  <c r="Y10" i="25"/>
  <c r="X9" i="25"/>
  <c r="W21" i="25"/>
  <c r="Y11" i="8"/>
  <c r="P11" i="8"/>
  <c r="M12" i="8"/>
  <c r="N12" i="8"/>
  <c r="F10" i="8"/>
  <c r="U9" i="22"/>
  <c r="AG9" i="22" s="1"/>
  <c r="O10" i="25"/>
  <c r="AA10" i="25" s="1"/>
  <c r="S10" i="24"/>
  <c r="AE10" i="24" s="1"/>
  <c r="Q10" i="25"/>
  <c r="AC10" i="25" s="1"/>
  <c r="M10" i="24"/>
  <c r="T10" i="24"/>
  <c r="AF10" i="24" s="1"/>
  <c r="R10" i="25"/>
  <c r="AD10" i="25" s="1"/>
  <c r="S10" i="25"/>
  <c r="AE10" i="25" s="1"/>
  <c r="H11" i="24"/>
  <c r="Q11" i="24" s="1"/>
  <c r="AC11" i="24" s="1"/>
  <c r="I11" i="24"/>
  <c r="R11" i="24" s="1"/>
  <c r="AD11" i="24" s="1"/>
  <c r="J11" i="24"/>
  <c r="S11" i="24" s="1"/>
  <c r="AE11" i="24" s="1"/>
  <c r="K11" i="24"/>
  <c r="T11" i="24" s="1"/>
  <c r="AF11" i="24" s="1"/>
  <c r="D11" i="24"/>
  <c r="L11" i="24"/>
  <c r="U11" i="24" s="1"/>
  <c r="AG11" i="24" s="1"/>
  <c r="E11" i="24"/>
  <c r="N11" i="24" s="1"/>
  <c r="Z11" i="24" s="1"/>
  <c r="F11" i="24"/>
  <c r="O11" i="24" s="1"/>
  <c r="AA11" i="24" s="1"/>
  <c r="G11" i="24"/>
  <c r="P11" i="24" s="1"/>
  <c r="AB11" i="24" s="1"/>
  <c r="D11" i="8"/>
  <c r="E11" i="8"/>
  <c r="V12" i="8"/>
  <c r="W12" i="8"/>
  <c r="U12" i="8"/>
  <c r="G10" i="8"/>
  <c r="C11" i="22" s="1"/>
  <c r="C11" i="8"/>
  <c r="G11" i="8" s="1"/>
  <c r="C12" i="22" s="1"/>
  <c r="H12" i="25"/>
  <c r="Q12" i="25" s="1"/>
  <c r="AC12" i="25" s="1"/>
  <c r="I12" i="25"/>
  <c r="R12" i="25" s="1"/>
  <c r="AD12" i="25" s="1"/>
  <c r="J12" i="25"/>
  <c r="S12" i="25" s="1"/>
  <c r="AE12" i="25" s="1"/>
  <c r="K12" i="25"/>
  <c r="T12" i="25" s="1"/>
  <c r="AF12" i="25" s="1"/>
  <c r="D12" i="25"/>
  <c r="L12" i="25"/>
  <c r="U12" i="25" s="1"/>
  <c r="AG12" i="25" s="1"/>
  <c r="E12" i="25"/>
  <c r="N12" i="25" s="1"/>
  <c r="Z12" i="25" s="1"/>
  <c r="F12" i="25"/>
  <c r="O12" i="25" s="1"/>
  <c r="AA12" i="25" s="1"/>
  <c r="G12" i="25"/>
  <c r="P12" i="25" s="1"/>
  <c r="AB12" i="25" s="1"/>
  <c r="I11" i="25"/>
  <c r="R11" i="25" s="1"/>
  <c r="AD11" i="25" s="1"/>
  <c r="J11" i="25"/>
  <c r="S11" i="25" s="1"/>
  <c r="AE11" i="25" s="1"/>
  <c r="K11" i="25"/>
  <c r="T11" i="25" s="1"/>
  <c r="AF11" i="25" s="1"/>
  <c r="D11" i="25"/>
  <c r="M11" i="25" s="1"/>
  <c r="L11" i="25"/>
  <c r="U11" i="25" s="1"/>
  <c r="AG11" i="25" s="1"/>
  <c r="E11" i="25"/>
  <c r="N11" i="25" s="1"/>
  <c r="Z11" i="25" s="1"/>
  <c r="F11" i="25"/>
  <c r="O11" i="25" s="1"/>
  <c r="AA11" i="25" s="1"/>
  <c r="G11" i="25"/>
  <c r="P11" i="25" s="1"/>
  <c r="AB11" i="25" s="1"/>
  <c r="H11" i="25"/>
  <c r="Q11" i="25" s="1"/>
  <c r="AC11" i="25" s="1"/>
  <c r="G10" i="22"/>
  <c r="P10" i="22" s="1"/>
  <c r="AB10" i="22" s="1"/>
  <c r="H10" i="22"/>
  <c r="Q10" i="22" s="1"/>
  <c r="AC10" i="22" s="1"/>
  <c r="I10" i="22"/>
  <c r="R10" i="22" s="1"/>
  <c r="AD10" i="22" s="1"/>
  <c r="J10" i="22"/>
  <c r="S10" i="22" s="1"/>
  <c r="AE10" i="22" s="1"/>
  <c r="K10" i="22"/>
  <c r="T10" i="22" s="1"/>
  <c r="AF10" i="22" s="1"/>
  <c r="D10" i="22"/>
  <c r="M10" i="22" s="1"/>
  <c r="L10" i="22"/>
  <c r="U10" i="22" s="1"/>
  <c r="AG10" i="22" s="1"/>
  <c r="E10" i="22"/>
  <c r="N10" i="22" s="1"/>
  <c r="Z10" i="22" s="1"/>
  <c r="F10" i="22"/>
  <c r="O10" i="22" s="1"/>
  <c r="AA10" i="22" s="1"/>
  <c r="L12" i="8"/>
  <c r="O12" i="8" s="1"/>
  <c r="O11" i="8"/>
  <c r="C12" i="24" s="1"/>
  <c r="AH9" i="22" l="1"/>
  <c r="AH10" i="25"/>
  <c r="AI22" i="25" s="1"/>
  <c r="AJ9" i="24"/>
  <c r="R8" i="8" s="1"/>
  <c r="AI21" i="24"/>
  <c r="Y10" i="22"/>
  <c r="AH10" i="22" s="1"/>
  <c r="AI22" i="22" s="1"/>
  <c r="V10" i="22"/>
  <c r="V9" i="22"/>
  <c r="Y10" i="24"/>
  <c r="AH10" i="24" s="1"/>
  <c r="AI22" i="24" s="1"/>
  <c r="V10" i="24"/>
  <c r="X9" i="24"/>
  <c r="Q8" i="8" s="1"/>
  <c r="W21" i="24"/>
  <c r="Y11" i="25"/>
  <c r="AH11" i="25" s="1"/>
  <c r="AI23" i="25" s="1"/>
  <c r="V11" i="25"/>
  <c r="W23" i="25" s="1"/>
  <c r="V10" i="25"/>
  <c r="W22" i="25" s="1"/>
  <c r="P12" i="8"/>
  <c r="Y12" i="8"/>
  <c r="AA8" i="8"/>
  <c r="Z8" i="8"/>
  <c r="N13" i="8"/>
  <c r="F11" i="8"/>
  <c r="W13" i="8"/>
  <c r="M12" i="25"/>
  <c r="M11" i="24"/>
  <c r="U13" i="8"/>
  <c r="V13" i="8"/>
  <c r="E12" i="22"/>
  <c r="N12" i="22" s="1"/>
  <c r="Z12" i="22" s="1"/>
  <c r="F12" i="22"/>
  <c r="O12" i="22" s="1"/>
  <c r="AA12" i="22" s="1"/>
  <c r="G12" i="22"/>
  <c r="P12" i="22" s="1"/>
  <c r="AB12" i="22" s="1"/>
  <c r="H12" i="22"/>
  <c r="Q12" i="22" s="1"/>
  <c r="AC12" i="22" s="1"/>
  <c r="I12" i="22"/>
  <c r="R12" i="22" s="1"/>
  <c r="AD12" i="22" s="1"/>
  <c r="J12" i="22"/>
  <c r="S12" i="22" s="1"/>
  <c r="AE12" i="22" s="1"/>
  <c r="K12" i="22"/>
  <c r="T12" i="22" s="1"/>
  <c r="AF12" i="22" s="1"/>
  <c r="L12" i="22"/>
  <c r="U12" i="22" s="1"/>
  <c r="AG12" i="22" s="1"/>
  <c r="D12" i="22"/>
  <c r="M12" i="22" s="1"/>
  <c r="G12" i="24"/>
  <c r="P12" i="24" s="1"/>
  <c r="AB12" i="24" s="1"/>
  <c r="H12" i="24"/>
  <c r="Q12" i="24" s="1"/>
  <c r="AC12" i="24" s="1"/>
  <c r="I12" i="24"/>
  <c r="R12" i="24" s="1"/>
  <c r="AD12" i="24" s="1"/>
  <c r="J12" i="24"/>
  <c r="S12" i="24" s="1"/>
  <c r="AE12" i="24" s="1"/>
  <c r="K12" i="24"/>
  <c r="D12" i="24"/>
  <c r="M12" i="24" s="1"/>
  <c r="L12" i="24"/>
  <c r="U12" i="24" s="1"/>
  <c r="AG12" i="24" s="1"/>
  <c r="E12" i="24"/>
  <c r="N12" i="24" s="1"/>
  <c r="Z12" i="24" s="1"/>
  <c r="F12" i="24"/>
  <c r="O12" i="24" s="1"/>
  <c r="AA12" i="24" s="1"/>
  <c r="C12" i="8"/>
  <c r="G12" i="8" s="1"/>
  <c r="C13" i="22" s="1"/>
  <c r="D12" i="8"/>
  <c r="E12" i="8"/>
  <c r="F11" i="22"/>
  <c r="O11" i="22" s="1"/>
  <c r="AA11" i="22" s="1"/>
  <c r="G11" i="22"/>
  <c r="P11" i="22" s="1"/>
  <c r="AB11" i="22" s="1"/>
  <c r="H11" i="22"/>
  <c r="I11" i="22"/>
  <c r="R11" i="22" s="1"/>
  <c r="AD11" i="22" s="1"/>
  <c r="J11" i="22"/>
  <c r="S11" i="22" s="1"/>
  <c r="AE11" i="22" s="1"/>
  <c r="K11" i="22"/>
  <c r="T11" i="22" s="1"/>
  <c r="AF11" i="22" s="1"/>
  <c r="D11" i="22"/>
  <c r="M11" i="22" s="1"/>
  <c r="L11" i="22"/>
  <c r="U11" i="22" s="1"/>
  <c r="AG11" i="22" s="1"/>
  <c r="E11" i="22"/>
  <c r="L13" i="8"/>
  <c r="O13" i="8" s="1"/>
  <c r="X12" i="8"/>
  <c r="C13" i="25" s="1"/>
  <c r="M13" i="8"/>
  <c r="C13" i="24"/>
  <c r="X10" i="24" l="1"/>
  <c r="AJ10" i="25"/>
  <c r="AJ11" i="25" s="1"/>
  <c r="AJ10" i="24"/>
  <c r="AJ9" i="22"/>
  <c r="AJ10" i="22" s="1"/>
  <c r="AI21" i="22"/>
  <c r="Y12" i="22"/>
  <c r="AH12" i="22" s="1"/>
  <c r="AI24" i="22" s="1"/>
  <c r="V12" i="22"/>
  <c r="Y11" i="22"/>
  <c r="X9" i="22"/>
  <c r="X10" i="22" s="1"/>
  <c r="W21" i="22"/>
  <c r="W22" i="22"/>
  <c r="Y12" i="24"/>
  <c r="Y11" i="24"/>
  <c r="AH11" i="24" s="1"/>
  <c r="AI23" i="24" s="1"/>
  <c r="V11" i="24"/>
  <c r="W22" i="24"/>
  <c r="Y12" i="25"/>
  <c r="AH12" i="25" s="1"/>
  <c r="AI24" i="25" s="1"/>
  <c r="V12" i="25"/>
  <c r="W24" i="25" s="1"/>
  <c r="X10" i="25"/>
  <c r="X11" i="25" s="1"/>
  <c r="Y13" i="8"/>
  <c r="P13" i="8"/>
  <c r="W14" i="8"/>
  <c r="F12" i="8"/>
  <c r="Q11" i="22"/>
  <c r="AC11" i="22" s="1"/>
  <c r="N11" i="22"/>
  <c r="Z11" i="22" s="1"/>
  <c r="T12" i="24"/>
  <c r="AF12" i="24" s="1"/>
  <c r="U14" i="8"/>
  <c r="X14" i="8" s="1"/>
  <c r="M14" i="8"/>
  <c r="D13" i="22"/>
  <c r="M13" i="22" s="1"/>
  <c r="L13" i="22"/>
  <c r="U13" i="22" s="1"/>
  <c r="AG13" i="22" s="1"/>
  <c r="E13" i="22"/>
  <c r="N13" i="22" s="1"/>
  <c r="Z13" i="22" s="1"/>
  <c r="F13" i="22"/>
  <c r="O13" i="22" s="1"/>
  <c r="AA13" i="22" s="1"/>
  <c r="G13" i="22"/>
  <c r="P13" i="22" s="1"/>
  <c r="AB13" i="22" s="1"/>
  <c r="H13" i="22"/>
  <c r="Q13" i="22" s="1"/>
  <c r="AC13" i="22" s="1"/>
  <c r="I13" i="22"/>
  <c r="R13" i="22" s="1"/>
  <c r="AD13" i="22" s="1"/>
  <c r="J13" i="22"/>
  <c r="S13" i="22" s="1"/>
  <c r="AE13" i="22" s="1"/>
  <c r="K13" i="22"/>
  <c r="T13" i="22" s="1"/>
  <c r="AF13" i="22" s="1"/>
  <c r="F13" i="24"/>
  <c r="G13" i="24"/>
  <c r="H13" i="24"/>
  <c r="Q13" i="24" s="1"/>
  <c r="AC13" i="24" s="1"/>
  <c r="I13" i="24"/>
  <c r="R13" i="24" s="1"/>
  <c r="AD13" i="24" s="1"/>
  <c r="J13" i="24"/>
  <c r="K13" i="24"/>
  <c r="T13" i="24" s="1"/>
  <c r="AF13" i="24" s="1"/>
  <c r="D13" i="24"/>
  <c r="M13" i="24" s="1"/>
  <c r="L13" i="24"/>
  <c r="U13" i="24" s="1"/>
  <c r="AG13" i="24" s="1"/>
  <c r="E13" i="24"/>
  <c r="N13" i="24" s="1"/>
  <c r="Z13" i="24" s="1"/>
  <c r="N14" i="8"/>
  <c r="V14" i="8"/>
  <c r="G13" i="25"/>
  <c r="P13" i="25" s="1"/>
  <c r="AB13" i="25" s="1"/>
  <c r="H13" i="25"/>
  <c r="Q13" i="25" s="1"/>
  <c r="AC13" i="25" s="1"/>
  <c r="I13" i="25"/>
  <c r="R13" i="25" s="1"/>
  <c r="AD13" i="25" s="1"/>
  <c r="J13" i="25"/>
  <c r="K13" i="25"/>
  <c r="T13" i="25" s="1"/>
  <c r="AF13" i="25" s="1"/>
  <c r="D13" i="25"/>
  <c r="M13" i="25" s="1"/>
  <c r="L13" i="25"/>
  <c r="E13" i="25"/>
  <c r="N13" i="25" s="1"/>
  <c r="Z13" i="25" s="1"/>
  <c r="F13" i="25"/>
  <c r="X13" i="8"/>
  <c r="C14" i="25" s="1"/>
  <c r="C13" i="8"/>
  <c r="G13" i="8" s="1"/>
  <c r="C14" i="22" s="1"/>
  <c r="E13" i="8"/>
  <c r="D13" i="8"/>
  <c r="L14" i="8"/>
  <c r="C14" i="24"/>
  <c r="X11" i="24" l="1"/>
  <c r="X12" i="25"/>
  <c r="AH11" i="22"/>
  <c r="AI23" i="22" s="1"/>
  <c r="AH12" i="24"/>
  <c r="AI24" i="24" s="1"/>
  <c r="AJ11" i="24"/>
  <c r="AJ12" i="25"/>
  <c r="V11" i="22"/>
  <c r="X11" i="22" s="1"/>
  <c r="X12" i="22" s="1"/>
  <c r="Y13" i="22"/>
  <c r="AH13" i="22" s="1"/>
  <c r="AI25" i="22" s="1"/>
  <c r="V13" i="22"/>
  <c r="W24" i="22"/>
  <c r="V12" i="24"/>
  <c r="W24" i="24" s="1"/>
  <c r="Y13" i="24"/>
  <c r="W23" i="24"/>
  <c r="Y13" i="25"/>
  <c r="P14" i="8"/>
  <c r="Y14" i="8"/>
  <c r="F13" i="8"/>
  <c r="S13" i="25"/>
  <c r="AE13" i="25" s="1"/>
  <c r="O13" i="25"/>
  <c r="AA13" i="25" s="1"/>
  <c r="S13" i="24"/>
  <c r="AE13" i="24" s="1"/>
  <c r="U13" i="25"/>
  <c r="AG13" i="25" s="1"/>
  <c r="P13" i="24"/>
  <c r="AB13" i="24" s="1"/>
  <c r="O13" i="24"/>
  <c r="AA13" i="24" s="1"/>
  <c r="M15" i="8"/>
  <c r="N15" i="8"/>
  <c r="V15" i="8"/>
  <c r="K14" i="22"/>
  <c r="T14" i="22" s="1"/>
  <c r="AF14" i="22" s="1"/>
  <c r="D14" i="22"/>
  <c r="M14" i="22" s="1"/>
  <c r="L14" i="22"/>
  <c r="U14" i="22" s="1"/>
  <c r="AG14" i="22" s="1"/>
  <c r="E14" i="22"/>
  <c r="N14" i="22" s="1"/>
  <c r="Z14" i="22" s="1"/>
  <c r="F14" i="22"/>
  <c r="O14" i="22" s="1"/>
  <c r="AA14" i="22" s="1"/>
  <c r="G14" i="22"/>
  <c r="P14" i="22" s="1"/>
  <c r="AB14" i="22" s="1"/>
  <c r="H14" i="22"/>
  <c r="Q14" i="22" s="1"/>
  <c r="AC14" i="22" s="1"/>
  <c r="I14" i="22"/>
  <c r="R14" i="22" s="1"/>
  <c r="AD14" i="22" s="1"/>
  <c r="J14" i="22"/>
  <c r="S14" i="22" s="1"/>
  <c r="AE14" i="22" s="1"/>
  <c r="E14" i="24"/>
  <c r="N14" i="24" s="1"/>
  <c r="Z14" i="24" s="1"/>
  <c r="F14" i="24"/>
  <c r="O14" i="24" s="1"/>
  <c r="AA14" i="24" s="1"/>
  <c r="G14" i="24"/>
  <c r="P14" i="24" s="1"/>
  <c r="AB14" i="24" s="1"/>
  <c r="H14" i="24"/>
  <c r="Q14" i="24" s="1"/>
  <c r="AC14" i="24" s="1"/>
  <c r="I14" i="24"/>
  <c r="J14" i="24"/>
  <c r="S14" i="24" s="1"/>
  <c r="AE14" i="24" s="1"/>
  <c r="K14" i="24"/>
  <c r="T14" i="24" s="1"/>
  <c r="AF14" i="24" s="1"/>
  <c r="D14" i="24"/>
  <c r="M14" i="24" s="1"/>
  <c r="L14" i="24"/>
  <c r="F14" i="25"/>
  <c r="O14" i="25" s="1"/>
  <c r="AA14" i="25" s="1"/>
  <c r="G14" i="25"/>
  <c r="P14" i="25" s="1"/>
  <c r="AB14" i="25" s="1"/>
  <c r="H14" i="25"/>
  <c r="I14" i="25"/>
  <c r="R14" i="25" s="1"/>
  <c r="AD14" i="25" s="1"/>
  <c r="J14" i="25"/>
  <c r="S14" i="25" s="1"/>
  <c r="AE14" i="25" s="1"/>
  <c r="K14" i="25"/>
  <c r="T14" i="25" s="1"/>
  <c r="AF14" i="25" s="1"/>
  <c r="D14" i="25"/>
  <c r="M14" i="25" s="1"/>
  <c r="L14" i="25"/>
  <c r="U14" i="25" s="1"/>
  <c r="AG14" i="25" s="1"/>
  <c r="E14" i="25"/>
  <c r="O14" i="8"/>
  <c r="C15" i="24" s="1"/>
  <c r="L15" i="8"/>
  <c r="O15" i="8" s="1"/>
  <c r="W15" i="8"/>
  <c r="U15" i="8"/>
  <c r="X15" i="8" s="1"/>
  <c r="C16" i="25" s="1"/>
  <c r="D14" i="8"/>
  <c r="E14" i="8"/>
  <c r="C14" i="8"/>
  <c r="G14" i="8" s="1"/>
  <c r="C15" i="22" s="1"/>
  <c r="R9" i="8"/>
  <c r="C15" i="25"/>
  <c r="I8" i="8"/>
  <c r="X13" i="22" l="1"/>
  <c r="X12" i="24"/>
  <c r="AH13" i="25"/>
  <c r="AI25" i="25" s="1"/>
  <c r="AH13" i="24"/>
  <c r="AI25" i="24" s="1"/>
  <c r="AJ12" i="24"/>
  <c r="AJ11" i="22"/>
  <c r="AJ12" i="22" s="1"/>
  <c r="AJ13" i="22" s="1"/>
  <c r="Y14" i="22"/>
  <c r="AH14" i="22" s="1"/>
  <c r="AI26" i="22" s="1"/>
  <c r="V14" i="22"/>
  <c r="W25" i="22"/>
  <c r="W23" i="22"/>
  <c r="Y14" i="24"/>
  <c r="V13" i="24"/>
  <c r="Y14" i="25"/>
  <c r="V13" i="25"/>
  <c r="Y15" i="8"/>
  <c r="P15" i="8"/>
  <c r="F14" i="8"/>
  <c r="Q14" i="25"/>
  <c r="AC14" i="25" s="1"/>
  <c r="R14" i="24"/>
  <c r="AD14" i="24" s="1"/>
  <c r="N14" i="25"/>
  <c r="Z14" i="25" s="1"/>
  <c r="U14" i="24"/>
  <c r="AG14" i="24" s="1"/>
  <c r="E15" i="8"/>
  <c r="D15" i="8"/>
  <c r="E15" i="25"/>
  <c r="F15" i="25"/>
  <c r="O15" i="25" s="1"/>
  <c r="AA15" i="25" s="1"/>
  <c r="G15" i="25"/>
  <c r="P15" i="25" s="1"/>
  <c r="AB15" i="25" s="1"/>
  <c r="H15" i="25"/>
  <c r="I15" i="25"/>
  <c r="R15" i="25" s="1"/>
  <c r="AD15" i="25" s="1"/>
  <c r="J15" i="25"/>
  <c r="S15" i="25" s="1"/>
  <c r="AE15" i="25" s="1"/>
  <c r="K15" i="25"/>
  <c r="T15" i="25" s="1"/>
  <c r="AF15" i="25" s="1"/>
  <c r="L15" i="25"/>
  <c r="U15" i="25" s="1"/>
  <c r="AG15" i="25" s="1"/>
  <c r="D15" i="25"/>
  <c r="M15" i="25" s="1"/>
  <c r="J15" i="22"/>
  <c r="S15" i="22" s="1"/>
  <c r="AE15" i="22" s="1"/>
  <c r="K15" i="22"/>
  <c r="T15" i="22" s="1"/>
  <c r="AF15" i="22" s="1"/>
  <c r="D15" i="22"/>
  <c r="M15" i="22" s="1"/>
  <c r="L15" i="22"/>
  <c r="U15" i="22" s="1"/>
  <c r="AG15" i="22" s="1"/>
  <c r="E15" i="22"/>
  <c r="N15" i="22" s="1"/>
  <c r="Z15" i="22" s="1"/>
  <c r="F15" i="22"/>
  <c r="O15" i="22" s="1"/>
  <c r="AA15" i="22" s="1"/>
  <c r="G15" i="22"/>
  <c r="P15" i="22" s="1"/>
  <c r="AB15" i="22" s="1"/>
  <c r="H15" i="22"/>
  <c r="Q15" i="22" s="1"/>
  <c r="AC15" i="22" s="1"/>
  <c r="I15" i="22"/>
  <c r="R15" i="22" s="1"/>
  <c r="AD15" i="22" s="1"/>
  <c r="D16" i="25"/>
  <c r="M16" i="25" s="1"/>
  <c r="L16" i="25"/>
  <c r="U16" i="25" s="1"/>
  <c r="AG16" i="25" s="1"/>
  <c r="E16" i="25"/>
  <c r="N16" i="25" s="1"/>
  <c r="Z16" i="25" s="1"/>
  <c r="F16" i="25"/>
  <c r="O16" i="25" s="1"/>
  <c r="AA16" i="25" s="1"/>
  <c r="G16" i="25"/>
  <c r="P16" i="25" s="1"/>
  <c r="AB16" i="25" s="1"/>
  <c r="H16" i="25"/>
  <c r="Q16" i="25" s="1"/>
  <c r="AC16" i="25" s="1"/>
  <c r="I16" i="25"/>
  <c r="R16" i="25" s="1"/>
  <c r="AD16" i="25" s="1"/>
  <c r="J16" i="25"/>
  <c r="S16" i="25" s="1"/>
  <c r="AE16" i="25" s="1"/>
  <c r="K16" i="25"/>
  <c r="T16" i="25" s="1"/>
  <c r="AF16" i="25" s="1"/>
  <c r="C15" i="8"/>
  <c r="G15" i="8" s="1"/>
  <c r="C16" i="22" s="1"/>
  <c r="D15" i="24"/>
  <c r="L15" i="24"/>
  <c r="U15" i="24" s="1"/>
  <c r="AG15" i="24" s="1"/>
  <c r="E15" i="24"/>
  <c r="N15" i="24" s="1"/>
  <c r="Z15" i="24" s="1"/>
  <c r="F15" i="24"/>
  <c r="O15" i="24" s="1"/>
  <c r="AA15" i="24" s="1"/>
  <c r="G15" i="24"/>
  <c r="H15" i="24"/>
  <c r="Q15" i="24" s="1"/>
  <c r="AC15" i="24" s="1"/>
  <c r="I15" i="24"/>
  <c r="J15" i="24"/>
  <c r="S15" i="24" s="1"/>
  <c r="AE15" i="24" s="1"/>
  <c r="K15" i="24"/>
  <c r="T15" i="24" s="1"/>
  <c r="AF15" i="24" s="1"/>
  <c r="R10" i="8"/>
  <c r="I9" i="8"/>
  <c r="C16" i="24"/>
  <c r="H8" i="8"/>
  <c r="Z10" i="8"/>
  <c r="Z9" i="8"/>
  <c r="AA10" i="8"/>
  <c r="AA9" i="8"/>
  <c r="Q9" i="8"/>
  <c r="Q10" i="8"/>
  <c r="N16" i="8"/>
  <c r="M16" i="8"/>
  <c r="L16" i="8"/>
  <c r="U16" i="8"/>
  <c r="W16" i="8"/>
  <c r="V16" i="8"/>
  <c r="X14" i="22" l="1"/>
  <c r="X13" i="24"/>
  <c r="AH14" i="25"/>
  <c r="AI26" i="25" s="1"/>
  <c r="AJ13" i="25"/>
  <c r="AJ14" i="22"/>
  <c r="AH14" i="24"/>
  <c r="AI26" i="24" s="1"/>
  <c r="AJ13" i="24"/>
  <c r="Y15" i="22"/>
  <c r="AH15" i="22" s="1"/>
  <c r="AI27" i="22" s="1"/>
  <c r="V15" i="22"/>
  <c r="X15" i="22" s="1"/>
  <c r="W26" i="22"/>
  <c r="V14" i="24"/>
  <c r="W25" i="24"/>
  <c r="Y15" i="25"/>
  <c r="W25" i="25"/>
  <c r="X13" i="25"/>
  <c r="Y16" i="25"/>
  <c r="AH16" i="25" s="1"/>
  <c r="AI28" i="25" s="1"/>
  <c r="V16" i="25"/>
  <c r="W28" i="25" s="1"/>
  <c r="V14" i="25"/>
  <c r="W26" i="25" s="1"/>
  <c r="Y16" i="8"/>
  <c r="P16" i="8"/>
  <c r="F15" i="8"/>
  <c r="E16" i="8"/>
  <c r="M15" i="24"/>
  <c r="Q15" i="25"/>
  <c r="AC15" i="25" s="1"/>
  <c r="R15" i="24"/>
  <c r="AD15" i="24" s="1"/>
  <c r="P15" i="24"/>
  <c r="AB15" i="24" s="1"/>
  <c r="N15" i="25"/>
  <c r="Z15" i="25" s="1"/>
  <c r="L17" i="8"/>
  <c r="O17" i="8" s="1"/>
  <c r="I16" i="22"/>
  <c r="R16" i="22" s="1"/>
  <c r="AD16" i="22" s="1"/>
  <c r="J16" i="22"/>
  <c r="S16" i="22" s="1"/>
  <c r="AE16" i="22" s="1"/>
  <c r="K16" i="22"/>
  <c r="T16" i="22" s="1"/>
  <c r="AF16" i="22" s="1"/>
  <c r="D16" i="22"/>
  <c r="M16" i="22" s="1"/>
  <c r="L16" i="22"/>
  <c r="U16" i="22" s="1"/>
  <c r="AG16" i="22" s="1"/>
  <c r="E16" i="22"/>
  <c r="N16" i="22" s="1"/>
  <c r="Z16" i="22" s="1"/>
  <c r="F16" i="22"/>
  <c r="O16" i="22" s="1"/>
  <c r="AA16" i="22" s="1"/>
  <c r="G16" i="22"/>
  <c r="P16" i="22" s="1"/>
  <c r="AB16" i="22" s="1"/>
  <c r="H16" i="22"/>
  <c r="Q16" i="22" s="1"/>
  <c r="AC16" i="22" s="1"/>
  <c r="K16" i="24"/>
  <c r="D16" i="24"/>
  <c r="M16" i="24" s="1"/>
  <c r="L16" i="24"/>
  <c r="U16" i="24" s="1"/>
  <c r="AG16" i="24" s="1"/>
  <c r="E16" i="24"/>
  <c r="F16" i="24"/>
  <c r="G16" i="24"/>
  <c r="H16" i="24"/>
  <c r="Q16" i="24" s="1"/>
  <c r="AC16" i="24" s="1"/>
  <c r="I16" i="24"/>
  <c r="R16" i="24" s="1"/>
  <c r="AD16" i="24" s="1"/>
  <c r="J16" i="24"/>
  <c r="D16" i="8"/>
  <c r="C16" i="8"/>
  <c r="G16" i="8" s="1"/>
  <c r="C17" i="22" s="1"/>
  <c r="V17" i="8"/>
  <c r="W17" i="8"/>
  <c r="M17" i="8"/>
  <c r="N17" i="8"/>
  <c r="U17" i="8"/>
  <c r="X17" i="8" s="1"/>
  <c r="I10" i="8"/>
  <c r="R11" i="8"/>
  <c r="O16" i="8"/>
  <c r="C17" i="24" s="1"/>
  <c r="X16" i="8"/>
  <c r="C17" i="25" s="1"/>
  <c r="H9" i="8"/>
  <c r="H10" i="8"/>
  <c r="AA11" i="8"/>
  <c r="Z11" i="8"/>
  <c r="Q11" i="8"/>
  <c r="X14" i="24" l="1"/>
  <c r="AJ14" i="25"/>
  <c r="AH15" i="25"/>
  <c r="AI27" i="25" s="1"/>
  <c r="AJ14" i="24"/>
  <c r="AJ15" i="22"/>
  <c r="Y16" i="22"/>
  <c r="AH16" i="22" s="1"/>
  <c r="AI28" i="22" s="1"/>
  <c r="V16" i="22"/>
  <c r="X16" i="22" s="1"/>
  <c r="W27" i="22"/>
  <c r="Y16" i="24"/>
  <c r="Y15" i="24"/>
  <c r="AH15" i="24" s="1"/>
  <c r="AI27" i="24" s="1"/>
  <c r="V15" i="24"/>
  <c r="W26" i="24"/>
  <c r="X14" i="25"/>
  <c r="V15" i="25"/>
  <c r="W27" i="25" s="1"/>
  <c r="P17" i="8"/>
  <c r="Y17" i="8"/>
  <c r="E17" i="8"/>
  <c r="F16" i="8"/>
  <c r="C17" i="8"/>
  <c r="G17" i="8" s="1"/>
  <c r="C18" i="22" s="1"/>
  <c r="S16" i="24"/>
  <c r="AE16" i="24" s="1"/>
  <c r="T16" i="24"/>
  <c r="AF16" i="24" s="1"/>
  <c r="P16" i="24"/>
  <c r="AB16" i="24" s="1"/>
  <c r="O16" i="24"/>
  <c r="AA16" i="24" s="1"/>
  <c r="N16" i="24"/>
  <c r="Z16" i="24" s="1"/>
  <c r="H17" i="22"/>
  <c r="Q17" i="22" s="1"/>
  <c r="AC17" i="22" s="1"/>
  <c r="I17" i="22"/>
  <c r="R17" i="22" s="1"/>
  <c r="AD17" i="22" s="1"/>
  <c r="J17" i="22"/>
  <c r="S17" i="22" s="1"/>
  <c r="AE17" i="22" s="1"/>
  <c r="K17" i="22"/>
  <c r="T17" i="22" s="1"/>
  <c r="AF17" i="22" s="1"/>
  <c r="D17" i="22"/>
  <c r="M17" i="22" s="1"/>
  <c r="L17" i="22"/>
  <c r="U17" i="22" s="1"/>
  <c r="AG17" i="22" s="1"/>
  <c r="E17" i="22"/>
  <c r="N17" i="22" s="1"/>
  <c r="Z17" i="22" s="1"/>
  <c r="F17" i="22"/>
  <c r="O17" i="22" s="1"/>
  <c r="AA17" i="22" s="1"/>
  <c r="G17" i="22"/>
  <c r="P17" i="22" s="1"/>
  <c r="AB17" i="22" s="1"/>
  <c r="V18" i="8"/>
  <c r="D17" i="8"/>
  <c r="K17" i="25"/>
  <c r="T17" i="25" s="1"/>
  <c r="AF17" i="25" s="1"/>
  <c r="D17" i="25"/>
  <c r="M17" i="25" s="1"/>
  <c r="L17" i="25"/>
  <c r="U17" i="25" s="1"/>
  <c r="AG17" i="25" s="1"/>
  <c r="E17" i="25"/>
  <c r="N17" i="25" s="1"/>
  <c r="Z17" i="25" s="1"/>
  <c r="F17" i="25"/>
  <c r="G17" i="25"/>
  <c r="P17" i="25" s="1"/>
  <c r="AB17" i="25" s="1"/>
  <c r="H17" i="25"/>
  <c r="Q17" i="25" s="1"/>
  <c r="AC17" i="25" s="1"/>
  <c r="I17" i="25"/>
  <c r="R17" i="25" s="1"/>
  <c r="AD17" i="25" s="1"/>
  <c r="J17" i="25"/>
  <c r="S17" i="25" s="1"/>
  <c r="AE17" i="25" s="1"/>
  <c r="J17" i="24"/>
  <c r="S17" i="24" s="1"/>
  <c r="AE17" i="24" s="1"/>
  <c r="K17" i="24"/>
  <c r="T17" i="24" s="1"/>
  <c r="AF17" i="24" s="1"/>
  <c r="D17" i="24"/>
  <c r="L17" i="24"/>
  <c r="E17" i="24"/>
  <c r="N17" i="24" s="1"/>
  <c r="Z17" i="24" s="1"/>
  <c r="F17" i="24"/>
  <c r="O17" i="24" s="1"/>
  <c r="AA17" i="24" s="1"/>
  <c r="G17" i="24"/>
  <c r="P17" i="24" s="1"/>
  <c r="AB17" i="24" s="1"/>
  <c r="H17" i="24"/>
  <c r="Q17" i="24" s="1"/>
  <c r="AC17" i="24" s="1"/>
  <c r="I17" i="24"/>
  <c r="R17" i="24" s="1"/>
  <c r="AD17" i="24" s="1"/>
  <c r="W18" i="8"/>
  <c r="M18" i="8"/>
  <c r="N18" i="8"/>
  <c r="U18" i="8"/>
  <c r="L18" i="8"/>
  <c r="I11" i="8"/>
  <c r="C18" i="25"/>
  <c r="C18" i="24"/>
  <c r="H11" i="8"/>
  <c r="AA12" i="8"/>
  <c r="Z12" i="8"/>
  <c r="Q12" i="8"/>
  <c r="X15" i="24" l="1"/>
  <c r="AJ16" i="22"/>
  <c r="AJ15" i="24"/>
  <c r="AJ15" i="25"/>
  <c r="AJ16" i="25" s="1"/>
  <c r="AH16" i="24"/>
  <c r="AI28" i="24" s="1"/>
  <c r="Y17" i="22"/>
  <c r="AH17" i="22" s="1"/>
  <c r="AI29" i="22" s="1"/>
  <c r="V17" i="22"/>
  <c r="X17" i="22" s="1"/>
  <c r="W28" i="22"/>
  <c r="W27" i="24"/>
  <c r="V16" i="24"/>
  <c r="Y17" i="25"/>
  <c r="X15" i="25"/>
  <c r="X16" i="25" s="1"/>
  <c r="Y18" i="8"/>
  <c r="P18" i="8"/>
  <c r="C18" i="8"/>
  <c r="G18" i="8" s="1"/>
  <c r="C19" i="22" s="1"/>
  <c r="D18" i="8"/>
  <c r="F17" i="8"/>
  <c r="E18" i="8"/>
  <c r="U17" i="24"/>
  <c r="AG17" i="24" s="1"/>
  <c r="O17" i="25"/>
  <c r="AA17" i="25" s="1"/>
  <c r="M17" i="24"/>
  <c r="V19" i="8"/>
  <c r="W19" i="8"/>
  <c r="I18" i="24"/>
  <c r="R18" i="24" s="1"/>
  <c r="AD18" i="24" s="1"/>
  <c r="J18" i="24"/>
  <c r="S18" i="24" s="1"/>
  <c r="AE18" i="24" s="1"/>
  <c r="K18" i="24"/>
  <c r="T18" i="24" s="1"/>
  <c r="AF18" i="24" s="1"/>
  <c r="D18" i="24"/>
  <c r="M18" i="24" s="1"/>
  <c r="L18" i="24"/>
  <c r="U18" i="24" s="1"/>
  <c r="AG18" i="24" s="1"/>
  <c r="E18" i="24"/>
  <c r="F18" i="24"/>
  <c r="O18" i="24" s="1"/>
  <c r="AA18" i="24" s="1"/>
  <c r="G18" i="24"/>
  <c r="P18" i="24" s="1"/>
  <c r="AB18" i="24" s="1"/>
  <c r="H18" i="24"/>
  <c r="Q18" i="24" s="1"/>
  <c r="AC18" i="24" s="1"/>
  <c r="G18" i="22"/>
  <c r="P18" i="22" s="1"/>
  <c r="AB18" i="22" s="1"/>
  <c r="H18" i="22"/>
  <c r="Q18" i="22" s="1"/>
  <c r="AC18" i="22" s="1"/>
  <c r="I18" i="22"/>
  <c r="R18" i="22" s="1"/>
  <c r="AD18" i="22" s="1"/>
  <c r="J18" i="22"/>
  <c r="S18" i="22" s="1"/>
  <c r="AE18" i="22" s="1"/>
  <c r="K18" i="22"/>
  <c r="T18" i="22" s="1"/>
  <c r="AF18" i="22" s="1"/>
  <c r="D18" i="22"/>
  <c r="M18" i="22" s="1"/>
  <c r="L18" i="22"/>
  <c r="U18" i="22" s="1"/>
  <c r="AG18" i="22" s="1"/>
  <c r="E18" i="22"/>
  <c r="N18" i="22" s="1"/>
  <c r="Z18" i="22" s="1"/>
  <c r="F18" i="22"/>
  <c r="O18" i="22" s="1"/>
  <c r="AA18" i="22" s="1"/>
  <c r="J18" i="25"/>
  <c r="S18" i="25" s="1"/>
  <c r="AE18" i="25" s="1"/>
  <c r="K18" i="25"/>
  <c r="T18" i="25" s="1"/>
  <c r="AF18" i="25" s="1"/>
  <c r="D18" i="25"/>
  <c r="M18" i="25" s="1"/>
  <c r="L18" i="25"/>
  <c r="E18" i="25"/>
  <c r="F18" i="25"/>
  <c r="G18" i="25"/>
  <c r="P18" i="25" s="1"/>
  <c r="AB18" i="25" s="1"/>
  <c r="H18" i="25"/>
  <c r="Q18" i="25" s="1"/>
  <c r="AC18" i="25" s="1"/>
  <c r="I18" i="25"/>
  <c r="R18" i="25" s="1"/>
  <c r="AD18" i="25" s="1"/>
  <c r="R12" i="8"/>
  <c r="R13" i="8"/>
  <c r="I12" i="8"/>
  <c r="L19" i="8"/>
  <c r="O19" i="8" s="1"/>
  <c r="O18" i="8"/>
  <c r="C19" i="24" s="1"/>
  <c r="X18" i="8"/>
  <c r="C19" i="25" s="1"/>
  <c r="U19" i="8"/>
  <c r="X19" i="8" s="1"/>
  <c r="C20" i="25" s="1"/>
  <c r="N19" i="8"/>
  <c r="M19" i="8"/>
  <c r="H12" i="8"/>
  <c r="AA13" i="8"/>
  <c r="Z13" i="8"/>
  <c r="Q13" i="8"/>
  <c r="X16" i="24" l="1"/>
  <c r="AJ16" i="24"/>
  <c r="AJ17" i="22"/>
  <c r="AH17" i="25"/>
  <c r="AI29" i="25" s="1"/>
  <c r="Y18" i="22"/>
  <c r="AH18" i="22" s="1"/>
  <c r="AI30" i="22" s="1"/>
  <c r="V18" i="22"/>
  <c r="X18" i="22" s="1"/>
  <c r="W29" i="22"/>
  <c r="Y18" i="24"/>
  <c r="W28" i="24"/>
  <c r="Y17" i="24"/>
  <c r="AH17" i="24" s="1"/>
  <c r="AI29" i="24" s="1"/>
  <c r="V17" i="24"/>
  <c r="V17" i="25"/>
  <c r="W29" i="25" s="1"/>
  <c r="Y18" i="25"/>
  <c r="P19" i="8"/>
  <c r="Y19" i="8"/>
  <c r="D19" i="8"/>
  <c r="E19" i="8"/>
  <c r="C19" i="8"/>
  <c r="G19" i="8" s="1"/>
  <c r="C20" i="22" s="1"/>
  <c r="W20" i="8"/>
  <c r="F18" i="8"/>
  <c r="O18" i="25"/>
  <c r="AA18" i="25" s="1"/>
  <c r="N18" i="25"/>
  <c r="Z18" i="25" s="1"/>
  <c r="U18" i="25"/>
  <c r="AG18" i="25" s="1"/>
  <c r="N18" i="24"/>
  <c r="Z18" i="24" s="1"/>
  <c r="R14" i="8"/>
  <c r="I13" i="8"/>
  <c r="H19" i="24"/>
  <c r="Q19" i="24" s="1"/>
  <c r="AC19" i="24" s="1"/>
  <c r="I19" i="24"/>
  <c r="R19" i="24" s="1"/>
  <c r="AD19" i="24" s="1"/>
  <c r="J19" i="24"/>
  <c r="S19" i="24" s="1"/>
  <c r="AE19" i="24" s="1"/>
  <c r="K19" i="24"/>
  <c r="T19" i="24" s="1"/>
  <c r="AF19" i="24" s="1"/>
  <c r="D19" i="24"/>
  <c r="M19" i="24" s="1"/>
  <c r="L19" i="24"/>
  <c r="U19" i="24" s="1"/>
  <c r="AG19" i="24" s="1"/>
  <c r="E19" i="24"/>
  <c r="N19" i="24" s="1"/>
  <c r="Z19" i="24" s="1"/>
  <c r="F19" i="24"/>
  <c r="O19" i="24" s="1"/>
  <c r="AA19" i="24" s="1"/>
  <c r="G19" i="24"/>
  <c r="P19" i="24" s="1"/>
  <c r="AB19" i="24" s="1"/>
  <c r="H20" i="25"/>
  <c r="Q20" i="25" s="1"/>
  <c r="AC20" i="25" s="1"/>
  <c r="I20" i="25"/>
  <c r="R20" i="25" s="1"/>
  <c r="AD20" i="25" s="1"/>
  <c r="J20" i="25"/>
  <c r="S20" i="25" s="1"/>
  <c r="AE20" i="25" s="1"/>
  <c r="K20" i="25"/>
  <c r="T20" i="25" s="1"/>
  <c r="AF20" i="25" s="1"/>
  <c r="D20" i="25"/>
  <c r="M20" i="25" s="1"/>
  <c r="L20" i="25"/>
  <c r="E20" i="25"/>
  <c r="N20" i="25" s="1"/>
  <c r="Z20" i="25" s="1"/>
  <c r="F20" i="25"/>
  <c r="O20" i="25" s="1"/>
  <c r="AA20" i="25" s="1"/>
  <c r="G20" i="25"/>
  <c r="P20" i="25" s="1"/>
  <c r="AB20" i="25" s="1"/>
  <c r="F19" i="22"/>
  <c r="O19" i="22" s="1"/>
  <c r="AA19" i="22" s="1"/>
  <c r="G19" i="22"/>
  <c r="P19" i="22" s="1"/>
  <c r="AB19" i="22" s="1"/>
  <c r="H19" i="22"/>
  <c r="Q19" i="22" s="1"/>
  <c r="AC19" i="22" s="1"/>
  <c r="I19" i="22"/>
  <c r="R19" i="22" s="1"/>
  <c r="AD19" i="22" s="1"/>
  <c r="J19" i="22"/>
  <c r="S19" i="22" s="1"/>
  <c r="AE19" i="22" s="1"/>
  <c r="K19" i="22"/>
  <c r="T19" i="22" s="1"/>
  <c r="AF19" i="22" s="1"/>
  <c r="D19" i="22"/>
  <c r="M19" i="22" s="1"/>
  <c r="L19" i="22"/>
  <c r="U19" i="22" s="1"/>
  <c r="AG19" i="22" s="1"/>
  <c r="E19" i="22"/>
  <c r="N19" i="22" s="1"/>
  <c r="Z19" i="22" s="1"/>
  <c r="I19" i="25"/>
  <c r="R19" i="25" s="1"/>
  <c r="AD19" i="25" s="1"/>
  <c r="J19" i="25"/>
  <c r="K19" i="25"/>
  <c r="D19" i="25"/>
  <c r="M19" i="25" s="1"/>
  <c r="L19" i="25"/>
  <c r="U19" i="25" s="1"/>
  <c r="AG19" i="25" s="1"/>
  <c r="E19" i="25"/>
  <c r="F19" i="25"/>
  <c r="O19" i="25" s="1"/>
  <c r="AA19" i="25" s="1"/>
  <c r="G19" i="25"/>
  <c r="H19" i="25"/>
  <c r="V20" i="8"/>
  <c r="N20" i="8"/>
  <c r="M20" i="8"/>
  <c r="L20" i="8"/>
  <c r="U20" i="8"/>
  <c r="C20" i="24"/>
  <c r="H13" i="8"/>
  <c r="AA14" i="8"/>
  <c r="Z14" i="8"/>
  <c r="Q14" i="8"/>
  <c r="X17" i="24" l="1"/>
  <c r="AJ17" i="24"/>
  <c r="AH18" i="24"/>
  <c r="AI30" i="24" s="1"/>
  <c r="AH18" i="25"/>
  <c r="AI30" i="25" s="1"/>
  <c r="AJ17" i="25"/>
  <c r="AJ18" i="22"/>
  <c r="W30" i="22"/>
  <c r="Y19" i="22"/>
  <c r="AH19" i="22" s="1"/>
  <c r="AI31" i="22" s="1"/>
  <c r="V19" i="22"/>
  <c r="X19" i="22" s="1"/>
  <c r="V18" i="24"/>
  <c r="W29" i="24"/>
  <c r="Y19" i="24"/>
  <c r="AH19" i="24" s="1"/>
  <c r="AI31" i="24" s="1"/>
  <c r="V19" i="24"/>
  <c r="Y20" i="25"/>
  <c r="V18" i="25"/>
  <c r="W30" i="25" s="1"/>
  <c r="Y19" i="25"/>
  <c r="X17" i="25"/>
  <c r="Y20" i="8"/>
  <c r="P20" i="8"/>
  <c r="F19" i="8"/>
  <c r="D20" i="8"/>
  <c r="E20" i="8"/>
  <c r="C20" i="8"/>
  <c r="W21" i="8"/>
  <c r="U21" i="8"/>
  <c r="X21" i="8" s="1"/>
  <c r="S19" i="25"/>
  <c r="AE19" i="25" s="1"/>
  <c r="P19" i="25"/>
  <c r="AB19" i="25" s="1"/>
  <c r="N19" i="25"/>
  <c r="Z19" i="25" s="1"/>
  <c r="Q19" i="25"/>
  <c r="AC19" i="25" s="1"/>
  <c r="U20" i="25"/>
  <c r="AG20" i="25" s="1"/>
  <c r="T19" i="25"/>
  <c r="AF19" i="25" s="1"/>
  <c r="R15" i="8"/>
  <c r="I14" i="8"/>
  <c r="X20" i="8"/>
  <c r="C21" i="25" s="1"/>
  <c r="G20" i="24"/>
  <c r="P20" i="24" s="1"/>
  <c r="AB20" i="24" s="1"/>
  <c r="H20" i="24"/>
  <c r="Q20" i="24" s="1"/>
  <c r="AC20" i="24" s="1"/>
  <c r="I20" i="24"/>
  <c r="J20" i="24"/>
  <c r="S20" i="24" s="1"/>
  <c r="AE20" i="24" s="1"/>
  <c r="K20" i="24"/>
  <c r="D20" i="24"/>
  <c r="M20" i="24" s="1"/>
  <c r="L20" i="24"/>
  <c r="U20" i="24" s="1"/>
  <c r="AG20" i="24" s="1"/>
  <c r="E20" i="24"/>
  <c r="N20" i="24" s="1"/>
  <c r="Z20" i="24" s="1"/>
  <c r="F20" i="24"/>
  <c r="O20" i="24" s="1"/>
  <c r="AA20" i="24" s="1"/>
  <c r="E20" i="22"/>
  <c r="N20" i="22" s="1"/>
  <c r="Z20" i="22" s="1"/>
  <c r="F20" i="22"/>
  <c r="O20" i="22" s="1"/>
  <c r="AA20" i="22" s="1"/>
  <c r="G20" i="22"/>
  <c r="P20" i="22" s="1"/>
  <c r="AB20" i="22" s="1"/>
  <c r="H20" i="22"/>
  <c r="Q20" i="22" s="1"/>
  <c r="AC20" i="22" s="1"/>
  <c r="I20" i="22"/>
  <c r="R20" i="22" s="1"/>
  <c r="AD20" i="22" s="1"/>
  <c r="J20" i="22"/>
  <c r="S20" i="22" s="1"/>
  <c r="AE20" i="22" s="1"/>
  <c r="K20" i="22"/>
  <c r="T20" i="22" s="1"/>
  <c r="AF20" i="22" s="1"/>
  <c r="D20" i="22"/>
  <c r="M20" i="22" s="1"/>
  <c r="L20" i="22"/>
  <c r="U20" i="22" s="1"/>
  <c r="AG20" i="22" s="1"/>
  <c r="V21" i="8"/>
  <c r="L21" i="8"/>
  <c r="O21" i="8" s="1"/>
  <c r="O20" i="8"/>
  <c r="C21" i="24" s="1"/>
  <c r="N21" i="8"/>
  <c r="M21" i="8"/>
  <c r="H14" i="8"/>
  <c r="Z15" i="8"/>
  <c r="AA15" i="8"/>
  <c r="Q15" i="8"/>
  <c r="X18" i="24" l="1"/>
  <c r="X19" i="24" s="1"/>
  <c r="AJ18" i="25"/>
  <c r="AJ18" i="24"/>
  <c r="AJ19" i="24" s="1"/>
  <c r="W30" i="24"/>
  <c r="AJ19" i="22"/>
  <c r="AH20" i="25"/>
  <c r="AI32" i="25" s="1"/>
  <c r="X18" i="25"/>
  <c r="AH19" i="25"/>
  <c r="AI31" i="25" s="1"/>
  <c r="W31" i="22"/>
  <c r="Y20" i="22"/>
  <c r="AH20" i="22" s="1"/>
  <c r="AI32" i="22" s="1"/>
  <c r="V20" i="22"/>
  <c r="X20" i="22" s="1"/>
  <c r="W31" i="24"/>
  <c r="Y20" i="24"/>
  <c r="V19" i="25"/>
  <c r="W31" i="25" s="1"/>
  <c r="V20" i="25"/>
  <c r="W32" i="25" s="1"/>
  <c r="E21" i="8"/>
  <c r="C21" i="8"/>
  <c r="G21" i="8" s="1"/>
  <c r="C22" i="22" s="1"/>
  <c r="P21" i="8"/>
  <c r="Y21" i="8"/>
  <c r="D21" i="8"/>
  <c r="G20" i="8"/>
  <c r="C21" i="22" s="1"/>
  <c r="I21" i="22" s="1"/>
  <c r="R21" i="22" s="1"/>
  <c r="AD21" i="22" s="1"/>
  <c r="F20" i="8"/>
  <c r="V22" i="8"/>
  <c r="R20" i="24"/>
  <c r="AD20" i="24" s="1"/>
  <c r="T20" i="24"/>
  <c r="AF20" i="24" s="1"/>
  <c r="R16" i="8"/>
  <c r="I15" i="8"/>
  <c r="U22" i="8"/>
  <c r="F21" i="24"/>
  <c r="O21" i="24" s="1"/>
  <c r="AA21" i="24" s="1"/>
  <c r="G21" i="24"/>
  <c r="P21" i="24" s="1"/>
  <c r="AB21" i="24" s="1"/>
  <c r="H21" i="24"/>
  <c r="Q21" i="24" s="1"/>
  <c r="AC21" i="24" s="1"/>
  <c r="I21" i="24"/>
  <c r="J21" i="24"/>
  <c r="S21" i="24" s="1"/>
  <c r="AE21" i="24" s="1"/>
  <c r="K21" i="24"/>
  <c r="D21" i="24"/>
  <c r="M21" i="24" s="1"/>
  <c r="L21" i="24"/>
  <c r="U21" i="24" s="1"/>
  <c r="AG21" i="24" s="1"/>
  <c r="E21" i="24"/>
  <c r="N21" i="24" s="1"/>
  <c r="Z21" i="24" s="1"/>
  <c r="G21" i="25"/>
  <c r="P21" i="25" s="1"/>
  <c r="AB21" i="25" s="1"/>
  <c r="H21" i="25"/>
  <c r="Q21" i="25" s="1"/>
  <c r="AC21" i="25" s="1"/>
  <c r="I21" i="25"/>
  <c r="R21" i="25" s="1"/>
  <c r="AD21" i="25" s="1"/>
  <c r="J21" i="25"/>
  <c r="K21" i="25"/>
  <c r="T21" i="25" s="1"/>
  <c r="AF21" i="25" s="1"/>
  <c r="D21" i="25"/>
  <c r="L21" i="25"/>
  <c r="U21" i="25" s="1"/>
  <c r="AG21" i="25" s="1"/>
  <c r="E21" i="25"/>
  <c r="N21" i="25" s="1"/>
  <c r="Z21" i="25" s="1"/>
  <c r="F21" i="25"/>
  <c r="O21" i="25" s="1"/>
  <c r="AA21" i="25" s="1"/>
  <c r="W22" i="8"/>
  <c r="N22" i="8"/>
  <c r="M22" i="8"/>
  <c r="L22" i="8"/>
  <c r="C22" i="24"/>
  <c r="C22" i="25"/>
  <c r="H15" i="8"/>
  <c r="AJ19" i="25" l="1"/>
  <c r="AJ20" i="25" s="1"/>
  <c r="AH20" i="24"/>
  <c r="AI32" i="24" s="1"/>
  <c r="AJ20" i="22"/>
  <c r="W32" i="22"/>
  <c r="V20" i="24"/>
  <c r="X20" i="24" s="1"/>
  <c r="Y21" i="24"/>
  <c r="X19" i="25"/>
  <c r="X20" i="25" s="1"/>
  <c r="D22" i="8"/>
  <c r="E22" i="8"/>
  <c r="G21" i="22"/>
  <c r="P21" i="22" s="1"/>
  <c r="AB21" i="22" s="1"/>
  <c r="P22" i="8"/>
  <c r="Y22" i="8"/>
  <c r="H21" i="22"/>
  <c r="Q21" i="22" s="1"/>
  <c r="AC21" i="22" s="1"/>
  <c r="E21" i="22"/>
  <c r="N21" i="22" s="1"/>
  <c r="Z21" i="22" s="1"/>
  <c r="L21" i="22"/>
  <c r="U21" i="22" s="1"/>
  <c r="AG21" i="22" s="1"/>
  <c r="F21" i="22"/>
  <c r="O21" i="22" s="1"/>
  <c r="AA21" i="22" s="1"/>
  <c r="K21" i="22"/>
  <c r="T21" i="22" s="1"/>
  <c r="AF21" i="22" s="1"/>
  <c r="D21" i="22"/>
  <c r="M21" i="22" s="1"/>
  <c r="J21" i="22"/>
  <c r="S21" i="22" s="1"/>
  <c r="AE21" i="22" s="1"/>
  <c r="F21" i="8"/>
  <c r="C22" i="8"/>
  <c r="W23" i="8"/>
  <c r="U23" i="8"/>
  <c r="X23" i="8" s="1"/>
  <c r="C24" i="25" s="1"/>
  <c r="X22" i="8"/>
  <c r="C23" i="25" s="1"/>
  <c r="K23" i="25" s="1"/>
  <c r="T23" i="25" s="1"/>
  <c r="AF23" i="25" s="1"/>
  <c r="M21" i="25"/>
  <c r="R21" i="24"/>
  <c r="AD21" i="24" s="1"/>
  <c r="S21" i="25"/>
  <c r="AE21" i="25" s="1"/>
  <c r="T21" i="24"/>
  <c r="AF21" i="24" s="1"/>
  <c r="R17" i="8"/>
  <c r="I16" i="8"/>
  <c r="V23" i="8"/>
  <c r="D22" i="22"/>
  <c r="M22" i="22" s="1"/>
  <c r="J22" i="22"/>
  <c r="S22" i="22" s="1"/>
  <c r="AE22" i="22" s="1"/>
  <c r="K22" i="22"/>
  <c r="T22" i="22" s="1"/>
  <c r="AF22" i="22" s="1"/>
  <c r="I22" i="22"/>
  <c r="R22" i="22" s="1"/>
  <c r="AD22" i="22" s="1"/>
  <c r="L22" i="22"/>
  <c r="U22" i="22" s="1"/>
  <c r="AG22" i="22" s="1"/>
  <c r="E22" i="22"/>
  <c r="N22" i="22" s="1"/>
  <c r="Z22" i="22" s="1"/>
  <c r="F22" i="22"/>
  <c r="O22" i="22" s="1"/>
  <c r="AA22" i="22" s="1"/>
  <c r="G22" i="22"/>
  <c r="P22" i="22" s="1"/>
  <c r="AB22" i="22" s="1"/>
  <c r="H22" i="22"/>
  <c r="Q22" i="22" s="1"/>
  <c r="AC22" i="22" s="1"/>
  <c r="F22" i="25"/>
  <c r="O22" i="25" s="1"/>
  <c r="AA22" i="25" s="1"/>
  <c r="G22" i="25"/>
  <c r="P22" i="25" s="1"/>
  <c r="AB22" i="25" s="1"/>
  <c r="H22" i="25"/>
  <c r="I22" i="25"/>
  <c r="J22" i="25"/>
  <c r="K22" i="25"/>
  <c r="T22" i="25" s="1"/>
  <c r="AF22" i="25" s="1"/>
  <c r="D22" i="25"/>
  <c r="L22" i="25"/>
  <c r="U22" i="25" s="1"/>
  <c r="AG22" i="25" s="1"/>
  <c r="E22" i="25"/>
  <c r="N22" i="25" s="1"/>
  <c r="Z22" i="25" s="1"/>
  <c r="E22" i="24"/>
  <c r="N22" i="24" s="1"/>
  <c r="Z22" i="24" s="1"/>
  <c r="F22" i="24"/>
  <c r="O22" i="24" s="1"/>
  <c r="AA22" i="24" s="1"/>
  <c r="G22" i="24"/>
  <c r="H22" i="24"/>
  <c r="Q22" i="24" s="1"/>
  <c r="AC22" i="24" s="1"/>
  <c r="I22" i="24"/>
  <c r="R22" i="24" s="1"/>
  <c r="AD22" i="24" s="1"/>
  <c r="J22" i="24"/>
  <c r="S22" i="24" s="1"/>
  <c r="AE22" i="24" s="1"/>
  <c r="K22" i="24"/>
  <c r="T22" i="24" s="1"/>
  <c r="AF22" i="24" s="1"/>
  <c r="D22" i="24"/>
  <c r="M22" i="24" s="1"/>
  <c r="L22" i="24"/>
  <c r="L23" i="8"/>
  <c r="O23" i="8" s="1"/>
  <c r="O22" i="8"/>
  <c r="C23" i="24" s="1"/>
  <c r="N23" i="8"/>
  <c r="M23" i="8"/>
  <c r="AA17" i="8"/>
  <c r="AA16" i="8"/>
  <c r="Z17" i="8"/>
  <c r="Z16" i="8"/>
  <c r="Q16" i="8"/>
  <c r="Q17" i="8"/>
  <c r="AJ20" i="24" l="1"/>
  <c r="AH21" i="24"/>
  <c r="AI33" i="24" s="1"/>
  <c r="Y22" i="22"/>
  <c r="AH22" i="22" s="1"/>
  <c r="AI34" i="22" s="1"/>
  <c r="V22" i="22"/>
  <c r="Y21" i="22"/>
  <c r="AH21" i="22" s="1"/>
  <c r="AI33" i="22" s="1"/>
  <c r="V21" i="22"/>
  <c r="X21" i="22" s="1"/>
  <c r="X22" i="22" s="1"/>
  <c r="Y22" i="24"/>
  <c r="V21" i="24"/>
  <c r="X21" i="24" s="1"/>
  <c r="W32" i="24"/>
  <c r="Y21" i="25"/>
  <c r="AH21" i="25" s="1"/>
  <c r="V21" i="25"/>
  <c r="W33" i="25" s="1"/>
  <c r="E23" i="8"/>
  <c r="F22" i="8"/>
  <c r="D23" i="8"/>
  <c r="Y23" i="8"/>
  <c r="G22" i="8"/>
  <c r="C23" i="22" s="1"/>
  <c r="D23" i="22" s="1"/>
  <c r="M23" i="22" s="1"/>
  <c r="C23" i="8"/>
  <c r="G23" i="8" s="1"/>
  <c r="C24" i="22" s="1"/>
  <c r="P23" i="8"/>
  <c r="J23" i="25"/>
  <c r="S23" i="25" s="1"/>
  <c r="AE23" i="25" s="1"/>
  <c r="I23" i="25"/>
  <c r="R23" i="25" s="1"/>
  <c r="AD23" i="25" s="1"/>
  <c r="L23" i="25"/>
  <c r="U23" i="25" s="1"/>
  <c r="AG23" i="25" s="1"/>
  <c r="G23" i="25"/>
  <c r="P23" i="25" s="1"/>
  <c r="AB23" i="25" s="1"/>
  <c r="H23" i="25"/>
  <c r="Q23" i="25" s="1"/>
  <c r="AC23" i="25" s="1"/>
  <c r="F23" i="25"/>
  <c r="O23" i="25" s="1"/>
  <c r="AA23" i="25" s="1"/>
  <c r="D23" i="25"/>
  <c r="M23" i="25" s="1"/>
  <c r="E23" i="25"/>
  <c r="N23" i="25" s="1"/>
  <c r="Z23" i="25" s="1"/>
  <c r="M22" i="25"/>
  <c r="P22" i="24"/>
  <c r="AB22" i="24" s="1"/>
  <c r="S22" i="25"/>
  <c r="AE22" i="25" s="1"/>
  <c r="R22" i="25"/>
  <c r="AD22" i="25" s="1"/>
  <c r="U22" i="24"/>
  <c r="AG22" i="24" s="1"/>
  <c r="Q22" i="25"/>
  <c r="AC22" i="25" s="1"/>
  <c r="R18" i="8"/>
  <c r="I17" i="8"/>
  <c r="D24" i="25"/>
  <c r="M24" i="25" s="1"/>
  <c r="L24" i="25"/>
  <c r="U24" i="25" s="1"/>
  <c r="AG24" i="25" s="1"/>
  <c r="E24" i="25"/>
  <c r="N24" i="25" s="1"/>
  <c r="Z24" i="25" s="1"/>
  <c r="F24" i="25"/>
  <c r="O24" i="25" s="1"/>
  <c r="AA24" i="25" s="1"/>
  <c r="G24" i="25"/>
  <c r="P24" i="25" s="1"/>
  <c r="AB24" i="25" s="1"/>
  <c r="H24" i="25"/>
  <c r="Q24" i="25" s="1"/>
  <c r="AC24" i="25" s="1"/>
  <c r="I24" i="25"/>
  <c r="R24" i="25" s="1"/>
  <c r="AD24" i="25" s="1"/>
  <c r="J24" i="25"/>
  <c r="S24" i="25" s="1"/>
  <c r="AE24" i="25" s="1"/>
  <c r="K24" i="25"/>
  <c r="T24" i="25" s="1"/>
  <c r="AF24" i="25" s="1"/>
  <c r="D23" i="24"/>
  <c r="M23" i="24" s="1"/>
  <c r="L23" i="24"/>
  <c r="U23" i="24" s="1"/>
  <c r="AG23" i="24" s="1"/>
  <c r="E23" i="24"/>
  <c r="N23" i="24" s="1"/>
  <c r="Z23" i="24" s="1"/>
  <c r="F23" i="24"/>
  <c r="O23" i="24" s="1"/>
  <c r="AA23" i="24" s="1"/>
  <c r="G23" i="24"/>
  <c r="P23" i="24" s="1"/>
  <c r="AB23" i="24" s="1"/>
  <c r="H23" i="24"/>
  <c r="Q23" i="24" s="1"/>
  <c r="AC23" i="24" s="1"/>
  <c r="I23" i="24"/>
  <c r="R23" i="24" s="1"/>
  <c r="AD23" i="24" s="1"/>
  <c r="J23" i="24"/>
  <c r="S23" i="24" s="1"/>
  <c r="AE23" i="24" s="1"/>
  <c r="K23" i="24"/>
  <c r="T23" i="24" s="1"/>
  <c r="AF23" i="24" s="1"/>
  <c r="C24" i="24"/>
  <c r="H16" i="8"/>
  <c r="H17" i="8"/>
  <c r="Z18" i="8"/>
  <c r="AA18" i="8"/>
  <c r="Q18" i="8"/>
  <c r="N24" i="8"/>
  <c r="U24" i="8"/>
  <c r="M24" i="8"/>
  <c r="L24" i="8"/>
  <c r="V24" i="8"/>
  <c r="W24" i="8"/>
  <c r="AH22" i="24" l="1"/>
  <c r="AI34" i="24" s="1"/>
  <c r="X21" i="25"/>
  <c r="AI33" i="25"/>
  <c r="AJ21" i="25"/>
  <c r="AJ21" i="22"/>
  <c r="AJ22" i="22" s="1"/>
  <c r="AJ21" i="24"/>
  <c r="W33" i="22"/>
  <c r="W34" i="22"/>
  <c r="Y23" i="22"/>
  <c r="V22" i="24"/>
  <c r="W34" i="24" s="1"/>
  <c r="Y23" i="24"/>
  <c r="AH23" i="24" s="1"/>
  <c r="AI35" i="24" s="1"/>
  <c r="V23" i="24"/>
  <c r="W33" i="24"/>
  <c r="Y24" i="25"/>
  <c r="AH24" i="25" s="1"/>
  <c r="AI36" i="25" s="1"/>
  <c r="V24" i="25"/>
  <c r="W36" i="25" s="1"/>
  <c r="Y22" i="25"/>
  <c r="AH22" i="25" s="1"/>
  <c r="AI34" i="25" s="1"/>
  <c r="V22" i="25"/>
  <c r="W34" i="25" s="1"/>
  <c r="Y23" i="25"/>
  <c r="AH23" i="25" s="1"/>
  <c r="AI35" i="25" s="1"/>
  <c r="V23" i="25"/>
  <c r="W35" i="25" s="1"/>
  <c r="F23" i="8"/>
  <c r="E24" i="8"/>
  <c r="C24" i="8"/>
  <c r="G24" i="8" s="1"/>
  <c r="C25" i="22" s="1"/>
  <c r="D24" i="8"/>
  <c r="K23" i="22"/>
  <c r="T23" i="22" s="1"/>
  <c r="AF23" i="22" s="1"/>
  <c r="E23" i="22"/>
  <c r="N23" i="22" s="1"/>
  <c r="Z23" i="22" s="1"/>
  <c r="F23" i="22"/>
  <c r="O23" i="22" s="1"/>
  <c r="AA23" i="22" s="1"/>
  <c r="J23" i="22"/>
  <c r="S23" i="22" s="1"/>
  <c r="AE23" i="22" s="1"/>
  <c r="H23" i="22"/>
  <c r="Q23" i="22" s="1"/>
  <c r="AC23" i="22" s="1"/>
  <c r="Y24" i="8"/>
  <c r="P24" i="8"/>
  <c r="G23" i="22"/>
  <c r="P23" i="22" s="1"/>
  <c r="AB23" i="22" s="1"/>
  <c r="I23" i="22"/>
  <c r="R23" i="22" s="1"/>
  <c r="AD23" i="22" s="1"/>
  <c r="L23" i="22"/>
  <c r="U23" i="22" s="1"/>
  <c r="AG23" i="22" s="1"/>
  <c r="R19" i="8"/>
  <c r="I18" i="8"/>
  <c r="L25" i="8"/>
  <c r="O25" i="8" s="1"/>
  <c r="K24" i="24"/>
  <c r="T24" i="24" s="1"/>
  <c r="AF24" i="24" s="1"/>
  <c r="D24" i="24"/>
  <c r="M24" i="24" s="1"/>
  <c r="L24" i="24"/>
  <c r="U24" i="24" s="1"/>
  <c r="AG24" i="24" s="1"/>
  <c r="E24" i="24"/>
  <c r="N24" i="24" s="1"/>
  <c r="Z24" i="24" s="1"/>
  <c r="F24" i="24"/>
  <c r="O24" i="24" s="1"/>
  <c r="AA24" i="24" s="1"/>
  <c r="G24" i="24"/>
  <c r="H24" i="24"/>
  <c r="I24" i="24"/>
  <c r="R24" i="24" s="1"/>
  <c r="AD24" i="24" s="1"/>
  <c r="J24" i="24"/>
  <c r="S24" i="24" s="1"/>
  <c r="AE24" i="24" s="1"/>
  <c r="H24" i="22"/>
  <c r="Q24" i="22" s="1"/>
  <c r="AC24" i="22" s="1"/>
  <c r="I24" i="22"/>
  <c r="R24" i="22" s="1"/>
  <c r="AD24" i="22" s="1"/>
  <c r="J24" i="22"/>
  <c r="S24" i="22" s="1"/>
  <c r="AE24" i="22" s="1"/>
  <c r="K24" i="22"/>
  <c r="T24" i="22" s="1"/>
  <c r="AF24" i="22" s="1"/>
  <c r="G24" i="22"/>
  <c r="P24" i="22" s="1"/>
  <c r="AB24" i="22" s="1"/>
  <c r="D24" i="22"/>
  <c r="M24" i="22" s="1"/>
  <c r="L24" i="22"/>
  <c r="U24" i="22" s="1"/>
  <c r="AG24" i="22" s="1"/>
  <c r="E24" i="22"/>
  <c r="N24" i="22" s="1"/>
  <c r="Z24" i="22" s="1"/>
  <c r="F24" i="22"/>
  <c r="O24" i="22" s="1"/>
  <c r="AA24" i="22" s="1"/>
  <c r="W25" i="8"/>
  <c r="V25" i="8"/>
  <c r="U25" i="8"/>
  <c r="X25" i="8" s="1"/>
  <c r="M25" i="8"/>
  <c r="N25" i="8"/>
  <c r="X24" i="8"/>
  <c r="C25" i="25" s="1"/>
  <c r="O24" i="8"/>
  <c r="C25" i="24" s="1"/>
  <c r="H18" i="8"/>
  <c r="AA19" i="8"/>
  <c r="Z19" i="8"/>
  <c r="Q19" i="8"/>
  <c r="X22" i="24" l="1"/>
  <c r="X23" i="24" s="1"/>
  <c r="X22" i="25"/>
  <c r="X23" i="25" s="1"/>
  <c r="X24" i="25" s="1"/>
  <c r="AJ22" i="24"/>
  <c r="AJ23" i="24" s="1"/>
  <c r="AJ22" i="25"/>
  <c r="AJ23" i="25" s="1"/>
  <c r="AJ24" i="25" s="1"/>
  <c r="AH23" i="22"/>
  <c r="AI35" i="22" s="1"/>
  <c r="V23" i="22"/>
  <c r="X23" i="22" s="1"/>
  <c r="Y24" i="22"/>
  <c r="AH24" i="22" s="1"/>
  <c r="AI36" i="22" s="1"/>
  <c r="V24" i="22"/>
  <c r="Y24" i="24"/>
  <c r="W35" i="24"/>
  <c r="E25" i="8"/>
  <c r="F24" i="8"/>
  <c r="D25" i="8"/>
  <c r="C25" i="8"/>
  <c r="G25" i="8" s="1"/>
  <c r="C26" i="22" s="1"/>
  <c r="P25" i="8"/>
  <c r="Y25" i="8"/>
  <c r="Q24" i="24"/>
  <c r="AC24" i="24" s="1"/>
  <c r="P24" i="24"/>
  <c r="AB24" i="24" s="1"/>
  <c r="R20" i="8"/>
  <c r="I19" i="8"/>
  <c r="K25" i="25"/>
  <c r="T25" i="25" s="1"/>
  <c r="AF25" i="25" s="1"/>
  <c r="D25" i="25"/>
  <c r="M25" i="25" s="1"/>
  <c r="L25" i="25"/>
  <c r="U25" i="25" s="1"/>
  <c r="AG25" i="25" s="1"/>
  <c r="E25" i="25"/>
  <c r="N25" i="25" s="1"/>
  <c r="Z25" i="25" s="1"/>
  <c r="F25" i="25"/>
  <c r="G25" i="25"/>
  <c r="H25" i="25"/>
  <c r="I25" i="25"/>
  <c r="R25" i="25" s="1"/>
  <c r="AD25" i="25" s="1"/>
  <c r="J25" i="25"/>
  <c r="S25" i="25" s="1"/>
  <c r="AE25" i="25" s="1"/>
  <c r="V26" i="8"/>
  <c r="J25" i="24"/>
  <c r="S25" i="24" s="1"/>
  <c r="AE25" i="24" s="1"/>
  <c r="K25" i="24"/>
  <c r="T25" i="24" s="1"/>
  <c r="AF25" i="24" s="1"/>
  <c r="D25" i="24"/>
  <c r="M25" i="24" s="1"/>
  <c r="L25" i="24"/>
  <c r="E25" i="24"/>
  <c r="N25" i="24" s="1"/>
  <c r="Z25" i="24" s="1"/>
  <c r="F25" i="24"/>
  <c r="O25" i="24" s="1"/>
  <c r="AA25" i="24" s="1"/>
  <c r="G25" i="24"/>
  <c r="P25" i="24" s="1"/>
  <c r="AB25" i="24" s="1"/>
  <c r="H25" i="24"/>
  <c r="Q25" i="24" s="1"/>
  <c r="AC25" i="24" s="1"/>
  <c r="I25" i="24"/>
  <c r="R25" i="24" s="1"/>
  <c r="AD25" i="24" s="1"/>
  <c r="G25" i="22"/>
  <c r="P25" i="22" s="1"/>
  <c r="AB25" i="22" s="1"/>
  <c r="F25" i="22"/>
  <c r="O25" i="22" s="1"/>
  <c r="AA25" i="22" s="1"/>
  <c r="H25" i="22"/>
  <c r="Q25" i="22" s="1"/>
  <c r="AC25" i="22" s="1"/>
  <c r="I25" i="22"/>
  <c r="R25" i="22" s="1"/>
  <c r="AD25" i="22" s="1"/>
  <c r="J25" i="22"/>
  <c r="S25" i="22" s="1"/>
  <c r="AE25" i="22" s="1"/>
  <c r="K25" i="22"/>
  <c r="T25" i="22" s="1"/>
  <c r="AF25" i="22" s="1"/>
  <c r="D25" i="22"/>
  <c r="M25" i="22" s="1"/>
  <c r="L25" i="22"/>
  <c r="U25" i="22" s="1"/>
  <c r="AG25" i="22" s="1"/>
  <c r="E25" i="22"/>
  <c r="N25" i="22" s="1"/>
  <c r="Z25" i="22" s="1"/>
  <c r="M26" i="8"/>
  <c r="N26" i="8"/>
  <c r="U26" i="8"/>
  <c r="L26" i="8"/>
  <c r="W26" i="8"/>
  <c r="C26" i="25"/>
  <c r="C26" i="24"/>
  <c r="H19" i="8"/>
  <c r="Z20" i="8"/>
  <c r="AA20" i="8"/>
  <c r="Q20" i="8"/>
  <c r="X24" i="22" l="1"/>
  <c r="AJ23" i="22"/>
  <c r="AJ24" i="22" s="1"/>
  <c r="AH24" i="24"/>
  <c r="AI36" i="24" s="1"/>
  <c r="Y25" i="22"/>
  <c r="AH25" i="22" s="1"/>
  <c r="AI37" i="22" s="1"/>
  <c r="V25" i="22"/>
  <c r="W36" i="22"/>
  <c r="W35" i="22"/>
  <c r="Y25" i="24"/>
  <c r="V24" i="24"/>
  <c r="X24" i="24" s="1"/>
  <c r="Y25" i="25"/>
  <c r="D26" i="8"/>
  <c r="U27" i="8"/>
  <c r="X27" i="8" s="1"/>
  <c r="C26" i="8"/>
  <c r="G26" i="8" s="1"/>
  <c r="C27" i="22" s="1"/>
  <c r="F25" i="8"/>
  <c r="E26" i="8"/>
  <c r="Y26" i="8"/>
  <c r="P26" i="8"/>
  <c r="W27" i="8"/>
  <c r="Q25" i="25"/>
  <c r="AC25" i="25" s="1"/>
  <c r="P25" i="25"/>
  <c r="AB25" i="25" s="1"/>
  <c r="O25" i="25"/>
  <c r="AA25" i="25" s="1"/>
  <c r="U25" i="24"/>
  <c r="AG25" i="24" s="1"/>
  <c r="R21" i="8"/>
  <c r="F26" i="22"/>
  <c r="O26" i="22" s="1"/>
  <c r="AA26" i="22" s="1"/>
  <c r="G26" i="22"/>
  <c r="P26" i="22" s="1"/>
  <c r="AB26" i="22" s="1"/>
  <c r="H26" i="22"/>
  <c r="Q26" i="22" s="1"/>
  <c r="AC26" i="22" s="1"/>
  <c r="K26" i="22"/>
  <c r="T26" i="22" s="1"/>
  <c r="AF26" i="22" s="1"/>
  <c r="I26" i="22"/>
  <c r="R26" i="22" s="1"/>
  <c r="AD26" i="22" s="1"/>
  <c r="J26" i="22"/>
  <c r="S26" i="22" s="1"/>
  <c r="AE26" i="22" s="1"/>
  <c r="E26" i="22"/>
  <c r="N26" i="22" s="1"/>
  <c r="Z26" i="22" s="1"/>
  <c r="D26" i="22"/>
  <c r="M26" i="22" s="1"/>
  <c r="L26" i="22"/>
  <c r="U26" i="22" s="1"/>
  <c r="AG26" i="22" s="1"/>
  <c r="X26" i="8"/>
  <c r="C27" i="25" s="1"/>
  <c r="J26" i="25"/>
  <c r="S26" i="25" s="1"/>
  <c r="AE26" i="25" s="1"/>
  <c r="K26" i="25"/>
  <c r="T26" i="25" s="1"/>
  <c r="AF26" i="25" s="1"/>
  <c r="D26" i="25"/>
  <c r="M26" i="25" s="1"/>
  <c r="L26" i="25"/>
  <c r="U26" i="25" s="1"/>
  <c r="AG26" i="25" s="1"/>
  <c r="E26" i="25"/>
  <c r="F26" i="25"/>
  <c r="G26" i="25"/>
  <c r="P26" i="25" s="1"/>
  <c r="AB26" i="25" s="1"/>
  <c r="H26" i="25"/>
  <c r="Q26" i="25" s="1"/>
  <c r="AC26" i="25" s="1"/>
  <c r="I26" i="25"/>
  <c r="R26" i="25" s="1"/>
  <c r="AD26" i="25" s="1"/>
  <c r="I26" i="24"/>
  <c r="R26" i="24" s="1"/>
  <c r="AD26" i="24" s="1"/>
  <c r="J26" i="24"/>
  <c r="S26" i="24" s="1"/>
  <c r="AE26" i="24" s="1"/>
  <c r="K26" i="24"/>
  <c r="T26" i="24" s="1"/>
  <c r="AF26" i="24" s="1"/>
  <c r="D26" i="24"/>
  <c r="M26" i="24" s="1"/>
  <c r="L26" i="24"/>
  <c r="U26" i="24" s="1"/>
  <c r="AG26" i="24" s="1"/>
  <c r="E26" i="24"/>
  <c r="N26" i="24" s="1"/>
  <c r="Z26" i="24" s="1"/>
  <c r="F26" i="24"/>
  <c r="O26" i="24" s="1"/>
  <c r="AA26" i="24" s="1"/>
  <c r="G26" i="24"/>
  <c r="P26" i="24" s="1"/>
  <c r="AB26" i="24" s="1"/>
  <c r="H26" i="24"/>
  <c r="Q26" i="24" s="1"/>
  <c r="AC26" i="24" s="1"/>
  <c r="V27" i="8"/>
  <c r="L27" i="8"/>
  <c r="O27" i="8" s="1"/>
  <c r="C28" i="24" s="1"/>
  <c r="O26" i="8"/>
  <c r="C27" i="24" s="1"/>
  <c r="M27" i="8"/>
  <c r="N27" i="8"/>
  <c r="H20" i="8"/>
  <c r="AA21" i="8"/>
  <c r="Z21" i="8"/>
  <c r="Q21" i="8"/>
  <c r="X25" i="22" l="1"/>
  <c r="AH25" i="24"/>
  <c r="AI37" i="24" s="1"/>
  <c r="AH25" i="25"/>
  <c r="AJ24" i="24"/>
  <c r="AJ25" i="22"/>
  <c r="Y26" i="22"/>
  <c r="AH26" i="22" s="1"/>
  <c r="AI38" i="22" s="1"/>
  <c r="V26" i="22"/>
  <c r="X26" i="22" s="1"/>
  <c r="W37" i="22"/>
  <c r="W36" i="24"/>
  <c r="V25" i="24"/>
  <c r="X25" i="24" s="1"/>
  <c r="Y26" i="24"/>
  <c r="AH26" i="24" s="1"/>
  <c r="AI38" i="24" s="1"/>
  <c r="V26" i="24"/>
  <c r="Y26" i="25"/>
  <c r="V25" i="25"/>
  <c r="U28" i="8"/>
  <c r="X28" i="8" s="1"/>
  <c r="D27" i="8"/>
  <c r="C27" i="8"/>
  <c r="G27" i="8" s="1"/>
  <c r="C28" i="22" s="1"/>
  <c r="F26" i="8"/>
  <c r="E27" i="8"/>
  <c r="P27" i="8"/>
  <c r="Y27" i="8"/>
  <c r="O26" i="25"/>
  <c r="AA26" i="25" s="1"/>
  <c r="N26" i="25"/>
  <c r="Z26" i="25" s="1"/>
  <c r="R22" i="8"/>
  <c r="I20" i="8"/>
  <c r="H27" i="24"/>
  <c r="Q27" i="24" s="1"/>
  <c r="AC27" i="24" s="1"/>
  <c r="I27" i="24"/>
  <c r="R27" i="24" s="1"/>
  <c r="AD27" i="24" s="1"/>
  <c r="J27" i="24"/>
  <c r="S27" i="24" s="1"/>
  <c r="AE27" i="24" s="1"/>
  <c r="K27" i="24"/>
  <c r="T27" i="24" s="1"/>
  <c r="AF27" i="24" s="1"/>
  <c r="D27" i="24"/>
  <c r="M27" i="24" s="1"/>
  <c r="L27" i="24"/>
  <c r="E27" i="24"/>
  <c r="F27" i="24"/>
  <c r="G27" i="24"/>
  <c r="P27" i="24" s="1"/>
  <c r="AB27" i="24" s="1"/>
  <c r="G28" i="24"/>
  <c r="P28" i="24" s="1"/>
  <c r="AB28" i="24" s="1"/>
  <c r="H28" i="24"/>
  <c r="Q28" i="24" s="1"/>
  <c r="AC28" i="24" s="1"/>
  <c r="I28" i="24"/>
  <c r="R28" i="24" s="1"/>
  <c r="AD28" i="24" s="1"/>
  <c r="J28" i="24"/>
  <c r="S28" i="24" s="1"/>
  <c r="AE28" i="24" s="1"/>
  <c r="K28" i="24"/>
  <c r="T28" i="24" s="1"/>
  <c r="AF28" i="24" s="1"/>
  <c r="D28" i="24"/>
  <c r="M28" i="24" s="1"/>
  <c r="L28" i="24"/>
  <c r="U28" i="24" s="1"/>
  <c r="AG28" i="24" s="1"/>
  <c r="E28" i="24"/>
  <c r="N28" i="24" s="1"/>
  <c r="Z28" i="24" s="1"/>
  <c r="F28" i="24"/>
  <c r="O28" i="24" s="1"/>
  <c r="AA28" i="24" s="1"/>
  <c r="I27" i="25"/>
  <c r="R27" i="25" s="1"/>
  <c r="AD27" i="25" s="1"/>
  <c r="J27" i="25"/>
  <c r="S27" i="25" s="1"/>
  <c r="AE27" i="25" s="1"/>
  <c r="K27" i="25"/>
  <c r="T27" i="25" s="1"/>
  <c r="AF27" i="25" s="1"/>
  <c r="D27" i="25"/>
  <c r="L27" i="25"/>
  <c r="E27" i="25"/>
  <c r="N27" i="25" s="1"/>
  <c r="Z27" i="25" s="1"/>
  <c r="F27" i="25"/>
  <c r="O27" i="25" s="1"/>
  <c r="AA27" i="25" s="1"/>
  <c r="G27" i="25"/>
  <c r="P27" i="25" s="1"/>
  <c r="AB27" i="25" s="1"/>
  <c r="H27" i="25"/>
  <c r="Q27" i="25" s="1"/>
  <c r="AC27" i="25" s="1"/>
  <c r="E27" i="22"/>
  <c r="N27" i="22" s="1"/>
  <c r="Z27" i="22" s="1"/>
  <c r="F27" i="22"/>
  <c r="O27" i="22" s="1"/>
  <c r="AA27" i="22" s="1"/>
  <c r="D27" i="22"/>
  <c r="M27" i="22" s="1"/>
  <c r="G27" i="22"/>
  <c r="P27" i="22" s="1"/>
  <c r="AB27" i="22" s="1"/>
  <c r="H27" i="22"/>
  <c r="Q27" i="22" s="1"/>
  <c r="AC27" i="22" s="1"/>
  <c r="I27" i="22"/>
  <c r="R27" i="22" s="1"/>
  <c r="AD27" i="22" s="1"/>
  <c r="J27" i="22"/>
  <c r="S27" i="22" s="1"/>
  <c r="AE27" i="22" s="1"/>
  <c r="L27" i="22"/>
  <c r="U27" i="22" s="1"/>
  <c r="AG27" i="22" s="1"/>
  <c r="K27" i="22"/>
  <c r="T27" i="22" s="1"/>
  <c r="AF27" i="22" s="1"/>
  <c r="N28" i="8"/>
  <c r="M28" i="8"/>
  <c r="L28" i="8"/>
  <c r="O28" i="8" s="1"/>
  <c r="C29" i="24" s="1"/>
  <c r="W28" i="8"/>
  <c r="V28" i="8"/>
  <c r="C28" i="25"/>
  <c r="H21" i="8"/>
  <c r="Z22" i="8"/>
  <c r="AA22" i="8"/>
  <c r="Q22" i="8"/>
  <c r="X26" i="24" l="1"/>
  <c r="AJ25" i="24"/>
  <c r="AJ26" i="24" s="1"/>
  <c r="AH26" i="25"/>
  <c r="AI38" i="25" s="1"/>
  <c r="AJ26" i="22"/>
  <c r="AI37" i="25"/>
  <c r="AJ25" i="25"/>
  <c r="Y27" i="22"/>
  <c r="AH27" i="22" s="1"/>
  <c r="AI39" i="22" s="1"/>
  <c r="V27" i="22"/>
  <c r="X27" i="22" s="1"/>
  <c r="W38" i="22"/>
  <c r="Y27" i="24"/>
  <c r="W38" i="24"/>
  <c r="W37" i="24"/>
  <c r="Y28" i="24"/>
  <c r="AH28" i="24" s="1"/>
  <c r="AI40" i="24" s="1"/>
  <c r="V28" i="24"/>
  <c r="W37" i="25"/>
  <c r="X25" i="25"/>
  <c r="V26" i="25"/>
  <c r="W38" i="25" s="1"/>
  <c r="U29" i="8"/>
  <c r="X29" i="8" s="1"/>
  <c r="C30" i="25" s="1"/>
  <c r="C28" i="8"/>
  <c r="G28" i="8" s="1"/>
  <c r="C29" i="22" s="1"/>
  <c r="D28" i="8"/>
  <c r="E28" i="8"/>
  <c r="F27" i="8"/>
  <c r="Y28" i="8"/>
  <c r="P28" i="8"/>
  <c r="N27" i="24"/>
  <c r="Z27" i="24" s="1"/>
  <c r="M27" i="25"/>
  <c r="U27" i="24"/>
  <c r="AG27" i="24" s="1"/>
  <c r="U27" i="25"/>
  <c r="AG27" i="25" s="1"/>
  <c r="O27" i="24"/>
  <c r="AA27" i="24" s="1"/>
  <c r="R23" i="8"/>
  <c r="I21" i="8"/>
  <c r="H28" i="25"/>
  <c r="Q28" i="25" s="1"/>
  <c r="AC28" i="25" s="1"/>
  <c r="I28" i="25"/>
  <c r="R28" i="25" s="1"/>
  <c r="AD28" i="25" s="1"/>
  <c r="J28" i="25"/>
  <c r="S28" i="25" s="1"/>
  <c r="AE28" i="25" s="1"/>
  <c r="K28" i="25"/>
  <c r="T28" i="25" s="1"/>
  <c r="AF28" i="25" s="1"/>
  <c r="D28" i="25"/>
  <c r="M28" i="25" s="1"/>
  <c r="L28" i="25"/>
  <c r="U28" i="25" s="1"/>
  <c r="AG28" i="25" s="1"/>
  <c r="E28" i="25"/>
  <c r="N28" i="25" s="1"/>
  <c r="Z28" i="25" s="1"/>
  <c r="F28" i="25"/>
  <c r="O28" i="25" s="1"/>
  <c r="AA28" i="25" s="1"/>
  <c r="G28" i="25"/>
  <c r="P28" i="25" s="1"/>
  <c r="AB28" i="25" s="1"/>
  <c r="F29" i="24"/>
  <c r="O29" i="24" s="1"/>
  <c r="AA29" i="24" s="1"/>
  <c r="G29" i="24"/>
  <c r="P29" i="24" s="1"/>
  <c r="AB29" i="24" s="1"/>
  <c r="H29" i="24"/>
  <c r="Q29" i="24" s="1"/>
  <c r="AC29" i="24" s="1"/>
  <c r="I29" i="24"/>
  <c r="R29" i="24" s="1"/>
  <c r="AD29" i="24" s="1"/>
  <c r="J29" i="24"/>
  <c r="S29" i="24" s="1"/>
  <c r="AE29" i="24" s="1"/>
  <c r="K29" i="24"/>
  <c r="T29" i="24" s="1"/>
  <c r="AF29" i="24" s="1"/>
  <c r="D29" i="24"/>
  <c r="M29" i="24" s="1"/>
  <c r="L29" i="24"/>
  <c r="U29" i="24" s="1"/>
  <c r="AG29" i="24" s="1"/>
  <c r="E29" i="24"/>
  <c r="N29" i="24" s="1"/>
  <c r="Z29" i="24" s="1"/>
  <c r="D28" i="22"/>
  <c r="M28" i="22" s="1"/>
  <c r="L28" i="22"/>
  <c r="U28" i="22" s="1"/>
  <c r="AG28" i="22" s="1"/>
  <c r="E28" i="22"/>
  <c r="N28" i="22" s="1"/>
  <c r="Z28" i="22" s="1"/>
  <c r="F28" i="22"/>
  <c r="O28" i="22" s="1"/>
  <c r="AA28" i="22" s="1"/>
  <c r="K28" i="22"/>
  <c r="T28" i="22" s="1"/>
  <c r="AF28" i="22" s="1"/>
  <c r="G28" i="22"/>
  <c r="P28" i="22" s="1"/>
  <c r="AB28" i="22" s="1"/>
  <c r="H28" i="22"/>
  <c r="Q28" i="22" s="1"/>
  <c r="AC28" i="22" s="1"/>
  <c r="I28" i="22"/>
  <c r="R28" i="22" s="1"/>
  <c r="AD28" i="22" s="1"/>
  <c r="J28" i="22"/>
  <c r="S28" i="22" s="1"/>
  <c r="AE28" i="22" s="1"/>
  <c r="W29" i="8"/>
  <c r="V29" i="8"/>
  <c r="M29" i="8"/>
  <c r="N29" i="8"/>
  <c r="L29" i="8"/>
  <c r="O29" i="8" s="1"/>
  <c r="C30" i="24" s="1"/>
  <c r="C29" i="25"/>
  <c r="H22" i="8"/>
  <c r="AA23" i="8"/>
  <c r="Z23" i="8"/>
  <c r="Q23" i="8"/>
  <c r="AH27" i="24" l="1"/>
  <c r="AI39" i="24" s="1"/>
  <c r="AJ27" i="22"/>
  <c r="AJ26" i="25"/>
  <c r="Y28" i="22"/>
  <c r="AH28" i="22" s="1"/>
  <c r="AI40" i="22" s="1"/>
  <c r="V28" i="22"/>
  <c r="X28" i="22" s="1"/>
  <c r="W39" i="22"/>
  <c r="W40" i="24"/>
  <c r="Y29" i="24"/>
  <c r="AH29" i="24" s="1"/>
  <c r="AI41" i="24" s="1"/>
  <c r="V29" i="24"/>
  <c r="V27" i="24"/>
  <c r="X27" i="24" s="1"/>
  <c r="X28" i="24" s="1"/>
  <c r="Y27" i="25"/>
  <c r="AH27" i="25" s="1"/>
  <c r="AI39" i="25" s="1"/>
  <c r="V27" i="25"/>
  <c r="W39" i="25" s="1"/>
  <c r="Y28" i="25"/>
  <c r="AH28" i="25" s="1"/>
  <c r="AI40" i="25" s="1"/>
  <c r="V28" i="25"/>
  <c r="W40" i="25" s="1"/>
  <c r="X26" i="25"/>
  <c r="E29" i="8"/>
  <c r="D29" i="8"/>
  <c r="F28" i="8"/>
  <c r="C29" i="8"/>
  <c r="G29" i="8" s="1"/>
  <c r="C30" i="22" s="1"/>
  <c r="Y29" i="8"/>
  <c r="P29" i="8"/>
  <c r="R24" i="8"/>
  <c r="I22" i="8"/>
  <c r="K29" i="22"/>
  <c r="T29" i="22" s="1"/>
  <c r="AF29" i="22" s="1"/>
  <c r="L29" i="22"/>
  <c r="U29" i="22" s="1"/>
  <c r="AG29" i="22" s="1"/>
  <c r="D29" i="22"/>
  <c r="M29" i="22" s="1"/>
  <c r="E29" i="22"/>
  <c r="N29" i="22" s="1"/>
  <c r="Z29" i="22" s="1"/>
  <c r="F29" i="22"/>
  <c r="O29" i="22" s="1"/>
  <c r="AA29" i="22" s="1"/>
  <c r="G29" i="22"/>
  <c r="P29" i="22" s="1"/>
  <c r="AB29" i="22" s="1"/>
  <c r="H29" i="22"/>
  <c r="Q29" i="22" s="1"/>
  <c r="AC29" i="22" s="1"/>
  <c r="J29" i="22"/>
  <c r="S29" i="22" s="1"/>
  <c r="AE29" i="22" s="1"/>
  <c r="I29" i="22"/>
  <c r="R29" i="22" s="1"/>
  <c r="AD29" i="22" s="1"/>
  <c r="E30" i="24"/>
  <c r="N30" i="24" s="1"/>
  <c r="Z30" i="24" s="1"/>
  <c r="F30" i="24"/>
  <c r="O30" i="24" s="1"/>
  <c r="AA30" i="24" s="1"/>
  <c r="G30" i="24"/>
  <c r="P30" i="24" s="1"/>
  <c r="AB30" i="24" s="1"/>
  <c r="H30" i="24"/>
  <c r="Q30" i="24" s="1"/>
  <c r="AC30" i="24" s="1"/>
  <c r="I30" i="24"/>
  <c r="R30" i="24" s="1"/>
  <c r="AD30" i="24" s="1"/>
  <c r="J30" i="24"/>
  <c r="S30" i="24" s="1"/>
  <c r="AE30" i="24" s="1"/>
  <c r="K30" i="24"/>
  <c r="T30" i="24" s="1"/>
  <c r="AF30" i="24" s="1"/>
  <c r="D30" i="24"/>
  <c r="M30" i="24" s="1"/>
  <c r="L30" i="24"/>
  <c r="U30" i="24" s="1"/>
  <c r="AG30" i="24" s="1"/>
  <c r="F30" i="25"/>
  <c r="O30" i="25" s="1"/>
  <c r="AA30" i="25" s="1"/>
  <c r="G30" i="25"/>
  <c r="H30" i="25"/>
  <c r="Q30" i="25" s="1"/>
  <c r="AC30" i="25" s="1"/>
  <c r="I30" i="25"/>
  <c r="R30" i="25" s="1"/>
  <c r="AD30" i="25" s="1"/>
  <c r="J30" i="25"/>
  <c r="K30" i="25"/>
  <c r="T30" i="25" s="1"/>
  <c r="AF30" i="25" s="1"/>
  <c r="D30" i="25"/>
  <c r="M30" i="25" s="1"/>
  <c r="L30" i="25"/>
  <c r="U30" i="25" s="1"/>
  <c r="AG30" i="25" s="1"/>
  <c r="E30" i="25"/>
  <c r="N30" i="25" s="1"/>
  <c r="Z30" i="25" s="1"/>
  <c r="G29" i="25"/>
  <c r="H29" i="25"/>
  <c r="Q29" i="25" s="1"/>
  <c r="AC29" i="25" s="1"/>
  <c r="I29" i="25"/>
  <c r="J29" i="25"/>
  <c r="S29" i="25" s="1"/>
  <c r="AE29" i="25" s="1"/>
  <c r="K29" i="25"/>
  <c r="T29" i="25" s="1"/>
  <c r="AF29" i="25" s="1"/>
  <c r="D29" i="25"/>
  <c r="L29" i="25"/>
  <c r="U29" i="25" s="1"/>
  <c r="AG29" i="25" s="1"/>
  <c r="E29" i="25"/>
  <c r="N29" i="25" s="1"/>
  <c r="Z29" i="25" s="1"/>
  <c r="F29" i="25"/>
  <c r="M30" i="8"/>
  <c r="N30" i="8"/>
  <c r="W30" i="8"/>
  <c r="V30" i="8"/>
  <c r="L30" i="8"/>
  <c r="O30" i="8" s="1"/>
  <c r="C31" i="24" s="1"/>
  <c r="U30" i="8"/>
  <c r="H23" i="8"/>
  <c r="X29" i="24" l="1"/>
  <c r="AJ27" i="24"/>
  <c r="AJ28" i="24" s="1"/>
  <c r="AJ29" i="24" s="1"/>
  <c r="AJ28" i="22"/>
  <c r="X27" i="25"/>
  <c r="X28" i="25" s="1"/>
  <c r="AJ27" i="25"/>
  <c r="AJ28" i="25" s="1"/>
  <c r="Y29" i="22"/>
  <c r="AH29" i="22" s="1"/>
  <c r="AI41" i="22" s="1"/>
  <c r="V29" i="22"/>
  <c r="X29" i="22" s="1"/>
  <c r="W40" i="22"/>
  <c r="W39" i="24"/>
  <c r="Y30" i="24"/>
  <c r="AH30" i="24" s="1"/>
  <c r="AI42" i="24" s="1"/>
  <c r="V30" i="24"/>
  <c r="W41" i="24"/>
  <c r="Y30" i="25"/>
  <c r="C30" i="8"/>
  <c r="G30" i="8" s="1"/>
  <c r="C31" i="22" s="1"/>
  <c r="F29" i="8"/>
  <c r="E30" i="8"/>
  <c r="D30" i="8"/>
  <c r="P30" i="8"/>
  <c r="Y30" i="8"/>
  <c r="O29" i="25"/>
  <c r="AA29" i="25" s="1"/>
  <c r="P29" i="25"/>
  <c r="AB29" i="25" s="1"/>
  <c r="P30" i="25"/>
  <c r="AB30" i="25" s="1"/>
  <c r="M29" i="25"/>
  <c r="R29" i="25"/>
  <c r="AD29" i="25" s="1"/>
  <c r="S30" i="25"/>
  <c r="AE30" i="25" s="1"/>
  <c r="R25" i="8"/>
  <c r="I23" i="8"/>
  <c r="D31" i="24"/>
  <c r="M31" i="24" s="1"/>
  <c r="L31" i="24"/>
  <c r="U31" i="24" s="1"/>
  <c r="AG31" i="24" s="1"/>
  <c r="E31" i="24"/>
  <c r="N31" i="24" s="1"/>
  <c r="Z31" i="24" s="1"/>
  <c r="F31" i="24"/>
  <c r="O31" i="24" s="1"/>
  <c r="AA31" i="24" s="1"/>
  <c r="G31" i="24"/>
  <c r="P31" i="24" s="1"/>
  <c r="AB31" i="24" s="1"/>
  <c r="H31" i="24"/>
  <c r="Q31" i="24" s="1"/>
  <c r="AC31" i="24" s="1"/>
  <c r="I31" i="24"/>
  <c r="R31" i="24" s="1"/>
  <c r="AD31" i="24" s="1"/>
  <c r="J31" i="24"/>
  <c r="S31" i="24" s="1"/>
  <c r="AE31" i="24" s="1"/>
  <c r="K31" i="24"/>
  <c r="T31" i="24" s="1"/>
  <c r="AF31" i="24" s="1"/>
  <c r="J30" i="22"/>
  <c r="S30" i="22" s="1"/>
  <c r="AE30" i="22" s="1"/>
  <c r="K30" i="22"/>
  <c r="T30" i="22" s="1"/>
  <c r="AF30" i="22" s="1"/>
  <c r="I30" i="22"/>
  <c r="R30" i="22" s="1"/>
  <c r="AD30" i="22" s="1"/>
  <c r="D30" i="22"/>
  <c r="M30" i="22" s="1"/>
  <c r="L30" i="22"/>
  <c r="U30" i="22" s="1"/>
  <c r="AG30" i="22" s="1"/>
  <c r="E30" i="22"/>
  <c r="N30" i="22" s="1"/>
  <c r="Z30" i="22" s="1"/>
  <c r="F30" i="22"/>
  <c r="O30" i="22" s="1"/>
  <c r="AA30" i="22" s="1"/>
  <c r="G30" i="22"/>
  <c r="P30" i="22" s="1"/>
  <c r="AB30" i="22" s="1"/>
  <c r="H30" i="22"/>
  <c r="Q30" i="22" s="1"/>
  <c r="AC30" i="22" s="1"/>
  <c r="V31" i="8"/>
  <c r="W31" i="8"/>
  <c r="U31" i="8"/>
  <c r="X31" i="8" s="1"/>
  <c r="X30" i="8"/>
  <c r="C31" i="25" s="1"/>
  <c r="N31" i="8"/>
  <c r="M31" i="8"/>
  <c r="L31" i="8"/>
  <c r="O31" i="8" s="1"/>
  <c r="C32" i="24" s="1"/>
  <c r="AA25" i="8"/>
  <c r="AA24" i="8"/>
  <c r="Z25" i="8"/>
  <c r="Z24" i="8"/>
  <c r="Q24" i="8"/>
  <c r="Q25" i="8"/>
  <c r="X30" i="24" l="1"/>
  <c r="AJ29" i="22"/>
  <c r="AJ30" i="24"/>
  <c r="AH30" i="25"/>
  <c r="AI42" i="25" s="1"/>
  <c r="Y30" i="22"/>
  <c r="AH30" i="22" s="1"/>
  <c r="AI42" i="22" s="1"/>
  <c r="V30" i="22"/>
  <c r="X30" i="22" s="1"/>
  <c r="W41" i="22"/>
  <c r="W42" i="24"/>
  <c r="Y31" i="24"/>
  <c r="AH31" i="24" s="1"/>
  <c r="AI43" i="24" s="1"/>
  <c r="V31" i="24"/>
  <c r="Y29" i="25"/>
  <c r="AH29" i="25" s="1"/>
  <c r="AI41" i="25" s="1"/>
  <c r="V29" i="25"/>
  <c r="V30" i="25"/>
  <c r="W42" i="25" s="1"/>
  <c r="C31" i="8"/>
  <c r="G31" i="8" s="1"/>
  <c r="C32" i="22" s="1"/>
  <c r="E31" i="8"/>
  <c r="F30" i="8"/>
  <c r="D31" i="8"/>
  <c r="Y31" i="8"/>
  <c r="P31" i="8"/>
  <c r="R26" i="8"/>
  <c r="I24" i="8"/>
  <c r="E31" i="25"/>
  <c r="N31" i="25" s="1"/>
  <c r="Z31" i="25" s="1"/>
  <c r="F31" i="25"/>
  <c r="O31" i="25" s="1"/>
  <c r="AA31" i="25" s="1"/>
  <c r="G31" i="25"/>
  <c r="P31" i="25" s="1"/>
  <c r="AB31" i="25" s="1"/>
  <c r="H31" i="25"/>
  <c r="Q31" i="25" s="1"/>
  <c r="AC31" i="25" s="1"/>
  <c r="I31" i="25"/>
  <c r="R31" i="25" s="1"/>
  <c r="AD31" i="25" s="1"/>
  <c r="J31" i="25"/>
  <c r="K31" i="25"/>
  <c r="T31" i="25" s="1"/>
  <c r="AF31" i="25" s="1"/>
  <c r="D31" i="25"/>
  <c r="M31" i="25" s="1"/>
  <c r="L31" i="25"/>
  <c r="U31" i="25" s="1"/>
  <c r="AG31" i="25" s="1"/>
  <c r="K32" i="24"/>
  <c r="T32" i="24" s="1"/>
  <c r="AF32" i="24" s="1"/>
  <c r="D32" i="24"/>
  <c r="M32" i="24" s="1"/>
  <c r="L32" i="24"/>
  <c r="U32" i="24" s="1"/>
  <c r="AG32" i="24" s="1"/>
  <c r="E32" i="24"/>
  <c r="N32" i="24" s="1"/>
  <c r="Z32" i="24" s="1"/>
  <c r="F32" i="24"/>
  <c r="O32" i="24" s="1"/>
  <c r="AA32" i="24" s="1"/>
  <c r="G32" i="24"/>
  <c r="P32" i="24" s="1"/>
  <c r="AB32" i="24" s="1"/>
  <c r="H32" i="24"/>
  <c r="Q32" i="24" s="1"/>
  <c r="AC32" i="24" s="1"/>
  <c r="I32" i="24"/>
  <c r="R32" i="24" s="1"/>
  <c r="AD32" i="24" s="1"/>
  <c r="J32" i="24"/>
  <c r="S32" i="24" s="1"/>
  <c r="AE32" i="24" s="1"/>
  <c r="I31" i="22"/>
  <c r="R31" i="22" s="1"/>
  <c r="AD31" i="22" s="1"/>
  <c r="J31" i="22"/>
  <c r="S31" i="22" s="1"/>
  <c r="AE31" i="22" s="1"/>
  <c r="K31" i="22"/>
  <c r="T31" i="22" s="1"/>
  <c r="AF31" i="22" s="1"/>
  <c r="D31" i="22"/>
  <c r="M31" i="22" s="1"/>
  <c r="L31" i="22"/>
  <c r="U31" i="22" s="1"/>
  <c r="AG31" i="22" s="1"/>
  <c r="E31" i="22"/>
  <c r="N31" i="22" s="1"/>
  <c r="Z31" i="22" s="1"/>
  <c r="F31" i="22"/>
  <c r="O31" i="22" s="1"/>
  <c r="AA31" i="22" s="1"/>
  <c r="H31" i="22"/>
  <c r="Q31" i="22" s="1"/>
  <c r="AC31" i="22" s="1"/>
  <c r="G31" i="22"/>
  <c r="P31" i="22" s="1"/>
  <c r="AB31" i="22" s="1"/>
  <c r="M32" i="8"/>
  <c r="N32" i="8"/>
  <c r="C32" i="25"/>
  <c r="U32" i="8"/>
  <c r="L32" i="8"/>
  <c r="V32" i="8"/>
  <c r="W32" i="8"/>
  <c r="H24" i="8"/>
  <c r="H25" i="8"/>
  <c r="Z26" i="8"/>
  <c r="AA26" i="8"/>
  <c r="Q26" i="8"/>
  <c r="X31" i="24" l="1"/>
  <c r="AJ30" i="22"/>
  <c r="AJ31" i="24"/>
  <c r="AJ29" i="25"/>
  <c r="AJ30" i="25" s="1"/>
  <c r="Y31" i="22"/>
  <c r="AH31" i="22" s="1"/>
  <c r="AI43" i="22" s="1"/>
  <c r="V31" i="22"/>
  <c r="X31" i="22" s="1"/>
  <c r="W42" i="22"/>
  <c r="W43" i="24"/>
  <c r="Y32" i="24"/>
  <c r="AH32" i="24" s="1"/>
  <c r="AI44" i="24" s="1"/>
  <c r="V32" i="24"/>
  <c r="Y31" i="25"/>
  <c r="W41" i="25"/>
  <c r="X29" i="25"/>
  <c r="X30" i="25" s="1"/>
  <c r="F31" i="8"/>
  <c r="C32" i="8"/>
  <c r="E32" i="8"/>
  <c r="D32" i="8"/>
  <c r="Y32" i="8"/>
  <c r="P32" i="8"/>
  <c r="S31" i="25"/>
  <c r="AE31" i="25" s="1"/>
  <c r="R27" i="8"/>
  <c r="I25" i="8"/>
  <c r="N33" i="8"/>
  <c r="D32" i="25"/>
  <c r="M32" i="25" s="1"/>
  <c r="L32" i="25"/>
  <c r="U32" i="25" s="1"/>
  <c r="AG32" i="25" s="1"/>
  <c r="E32" i="25"/>
  <c r="N32" i="25" s="1"/>
  <c r="Z32" i="25" s="1"/>
  <c r="F32" i="25"/>
  <c r="O32" i="25" s="1"/>
  <c r="AA32" i="25" s="1"/>
  <c r="G32" i="25"/>
  <c r="P32" i="25" s="1"/>
  <c r="AB32" i="25" s="1"/>
  <c r="H32" i="25"/>
  <c r="Q32" i="25" s="1"/>
  <c r="AC32" i="25" s="1"/>
  <c r="I32" i="25"/>
  <c r="R32" i="25" s="1"/>
  <c r="AD32" i="25" s="1"/>
  <c r="J32" i="25"/>
  <c r="S32" i="25" s="1"/>
  <c r="AE32" i="25" s="1"/>
  <c r="K32" i="25"/>
  <c r="T32" i="25" s="1"/>
  <c r="AF32" i="25" s="1"/>
  <c r="H32" i="22"/>
  <c r="Q32" i="22" s="1"/>
  <c r="AC32" i="22" s="1"/>
  <c r="G32" i="22"/>
  <c r="P32" i="22" s="1"/>
  <c r="AB32" i="22" s="1"/>
  <c r="I32" i="22"/>
  <c r="R32" i="22" s="1"/>
  <c r="AD32" i="22" s="1"/>
  <c r="J32" i="22"/>
  <c r="S32" i="22" s="1"/>
  <c r="AE32" i="22" s="1"/>
  <c r="K32" i="22"/>
  <c r="T32" i="22" s="1"/>
  <c r="AF32" i="22" s="1"/>
  <c r="D32" i="22"/>
  <c r="M32" i="22" s="1"/>
  <c r="L32" i="22"/>
  <c r="U32" i="22" s="1"/>
  <c r="AG32" i="22" s="1"/>
  <c r="E32" i="22"/>
  <c r="N32" i="22" s="1"/>
  <c r="Z32" i="22" s="1"/>
  <c r="F32" i="22"/>
  <c r="O32" i="22" s="1"/>
  <c r="AA32" i="22" s="1"/>
  <c r="V33" i="8"/>
  <c r="W33" i="8"/>
  <c r="X32" i="8"/>
  <c r="C33" i="25" s="1"/>
  <c r="U33" i="8"/>
  <c r="L33" i="8"/>
  <c r="O33" i="8" s="1"/>
  <c r="C34" i="24" s="1"/>
  <c r="M33" i="8"/>
  <c r="O32" i="8"/>
  <c r="C33" i="24" s="1"/>
  <c r="H26" i="8"/>
  <c r="Z27" i="8"/>
  <c r="AA27" i="8"/>
  <c r="Q27" i="8"/>
  <c r="X32" i="24" l="1"/>
  <c r="AH31" i="25"/>
  <c r="AI43" i="25" s="1"/>
  <c r="AJ31" i="22"/>
  <c r="AJ32" i="24"/>
  <c r="Y32" i="22"/>
  <c r="AH32" i="22" s="1"/>
  <c r="AI44" i="22" s="1"/>
  <c r="V32" i="22"/>
  <c r="X32" i="22" s="1"/>
  <c r="W43" i="22"/>
  <c r="W44" i="24"/>
  <c r="Y32" i="25"/>
  <c r="AH32" i="25" s="1"/>
  <c r="AI44" i="25" s="1"/>
  <c r="V32" i="25"/>
  <c r="W44" i="25" s="1"/>
  <c r="V31" i="25"/>
  <c r="W43" i="25" s="1"/>
  <c r="E33" i="8"/>
  <c r="D33" i="8"/>
  <c r="C33" i="8"/>
  <c r="G33" i="8" s="1"/>
  <c r="C34" i="22" s="1"/>
  <c r="G32" i="8"/>
  <c r="C33" i="22" s="1"/>
  <c r="G33" i="22" s="1"/>
  <c r="P33" i="22" s="1"/>
  <c r="AB33" i="22" s="1"/>
  <c r="F32" i="8"/>
  <c r="P33" i="8"/>
  <c r="Y33" i="8"/>
  <c r="R28" i="8"/>
  <c r="I26" i="8"/>
  <c r="M34" i="8"/>
  <c r="W34" i="8"/>
  <c r="K33" i="25"/>
  <c r="T33" i="25" s="1"/>
  <c r="AF33" i="25" s="1"/>
  <c r="D33" i="25"/>
  <c r="M33" i="25" s="1"/>
  <c r="L33" i="25"/>
  <c r="U33" i="25" s="1"/>
  <c r="AG33" i="25" s="1"/>
  <c r="E33" i="25"/>
  <c r="N33" i="25" s="1"/>
  <c r="Z33" i="25" s="1"/>
  <c r="F33" i="25"/>
  <c r="O33" i="25" s="1"/>
  <c r="AA33" i="25" s="1"/>
  <c r="G33" i="25"/>
  <c r="P33" i="25" s="1"/>
  <c r="AB33" i="25" s="1"/>
  <c r="H33" i="25"/>
  <c r="Q33" i="25" s="1"/>
  <c r="AC33" i="25" s="1"/>
  <c r="I33" i="25"/>
  <c r="R33" i="25" s="1"/>
  <c r="AD33" i="25" s="1"/>
  <c r="J33" i="25"/>
  <c r="S33" i="25" s="1"/>
  <c r="AE33" i="25" s="1"/>
  <c r="I34" i="24"/>
  <c r="R34" i="24" s="1"/>
  <c r="AD34" i="24" s="1"/>
  <c r="J34" i="24"/>
  <c r="S34" i="24" s="1"/>
  <c r="AE34" i="24" s="1"/>
  <c r="K34" i="24"/>
  <c r="T34" i="24" s="1"/>
  <c r="AF34" i="24" s="1"/>
  <c r="D34" i="24"/>
  <c r="M34" i="24" s="1"/>
  <c r="L34" i="24"/>
  <c r="U34" i="24" s="1"/>
  <c r="AG34" i="24" s="1"/>
  <c r="E34" i="24"/>
  <c r="N34" i="24" s="1"/>
  <c r="Z34" i="24" s="1"/>
  <c r="F34" i="24"/>
  <c r="O34" i="24" s="1"/>
  <c r="AA34" i="24" s="1"/>
  <c r="G34" i="24"/>
  <c r="P34" i="24" s="1"/>
  <c r="AB34" i="24" s="1"/>
  <c r="H34" i="24"/>
  <c r="Q34" i="24" s="1"/>
  <c r="AC34" i="24" s="1"/>
  <c r="J33" i="24"/>
  <c r="S33" i="24" s="1"/>
  <c r="AE33" i="24" s="1"/>
  <c r="K33" i="24"/>
  <c r="T33" i="24" s="1"/>
  <c r="AF33" i="24" s="1"/>
  <c r="D33" i="24"/>
  <c r="M33" i="24" s="1"/>
  <c r="L33" i="24"/>
  <c r="U33" i="24" s="1"/>
  <c r="AG33" i="24" s="1"/>
  <c r="E33" i="24"/>
  <c r="F33" i="24"/>
  <c r="O33" i="24" s="1"/>
  <c r="AA33" i="24" s="1"/>
  <c r="G33" i="24"/>
  <c r="P33" i="24" s="1"/>
  <c r="AB33" i="24" s="1"/>
  <c r="H33" i="24"/>
  <c r="Q33" i="24" s="1"/>
  <c r="AC33" i="24" s="1"/>
  <c r="I33" i="24"/>
  <c r="R33" i="24" s="1"/>
  <c r="AD33" i="24" s="1"/>
  <c r="U34" i="8"/>
  <c r="X34" i="8" s="1"/>
  <c r="C35" i="25" s="1"/>
  <c r="V34" i="8"/>
  <c r="L34" i="8"/>
  <c r="O34" i="8" s="1"/>
  <c r="C35" i="24" s="1"/>
  <c r="X33" i="8"/>
  <c r="C34" i="25" s="1"/>
  <c r="N34" i="8"/>
  <c r="H27" i="8"/>
  <c r="Z28" i="8"/>
  <c r="AA28" i="8"/>
  <c r="Q28" i="8"/>
  <c r="AJ31" i="25" l="1"/>
  <c r="AJ32" i="25" s="1"/>
  <c r="AJ32" i="22"/>
  <c r="W44" i="22"/>
  <c r="Y33" i="24"/>
  <c r="Y34" i="24"/>
  <c r="AH34" i="24" s="1"/>
  <c r="AI46" i="24" s="1"/>
  <c r="V34" i="24"/>
  <c r="Y33" i="25"/>
  <c r="AH33" i="25" s="1"/>
  <c r="AI45" i="25" s="1"/>
  <c r="V33" i="25"/>
  <c r="W45" i="25" s="1"/>
  <c r="X31" i="25"/>
  <c r="X32" i="25" s="1"/>
  <c r="E34" i="8"/>
  <c r="F33" i="8"/>
  <c r="D34" i="8"/>
  <c r="L33" i="22"/>
  <c r="U33" i="22" s="1"/>
  <c r="AG33" i="22" s="1"/>
  <c r="D33" i="22"/>
  <c r="M33" i="22" s="1"/>
  <c r="K33" i="22"/>
  <c r="T33" i="22" s="1"/>
  <c r="AF33" i="22" s="1"/>
  <c r="F33" i="22"/>
  <c r="O33" i="22" s="1"/>
  <c r="AA33" i="22" s="1"/>
  <c r="J33" i="22"/>
  <c r="S33" i="22" s="1"/>
  <c r="AE33" i="22" s="1"/>
  <c r="I33" i="22"/>
  <c r="R33" i="22" s="1"/>
  <c r="AD33" i="22" s="1"/>
  <c r="H33" i="22"/>
  <c r="Q33" i="22" s="1"/>
  <c r="AC33" i="22" s="1"/>
  <c r="E33" i="22"/>
  <c r="N33" i="22" s="1"/>
  <c r="Z33" i="22" s="1"/>
  <c r="C34" i="8"/>
  <c r="G34" i="8" s="1"/>
  <c r="C35" i="22" s="1"/>
  <c r="Y34" i="8"/>
  <c r="P34" i="8"/>
  <c r="N33" i="24"/>
  <c r="Z33" i="24" s="1"/>
  <c r="R29" i="8"/>
  <c r="I27" i="8"/>
  <c r="N35" i="8"/>
  <c r="H35" i="24"/>
  <c r="Q35" i="24" s="1"/>
  <c r="AC35" i="24" s="1"/>
  <c r="I35" i="24"/>
  <c r="R35" i="24" s="1"/>
  <c r="AD35" i="24" s="1"/>
  <c r="J35" i="24"/>
  <c r="S35" i="24" s="1"/>
  <c r="AE35" i="24" s="1"/>
  <c r="K35" i="24"/>
  <c r="T35" i="24" s="1"/>
  <c r="AF35" i="24" s="1"/>
  <c r="D35" i="24"/>
  <c r="M35" i="24" s="1"/>
  <c r="L35" i="24"/>
  <c r="U35" i="24" s="1"/>
  <c r="AG35" i="24" s="1"/>
  <c r="E35" i="24"/>
  <c r="N35" i="24" s="1"/>
  <c r="Z35" i="24" s="1"/>
  <c r="F35" i="24"/>
  <c r="O35" i="24" s="1"/>
  <c r="AA35" i="24" s="1"/>
  <c r="G35" i="24"/>
  <c r="P35" i="24" s="1"/>
  <c r="AB35" i="24" s="1"/>
  <c r="I35" i="25"/>
  <c r="R35" i="25" s="1"/>
  <c r="AD35" i="25" s="1"/>
  <c r="J35" i="25"/>
  <c r="S35" i="25" s="1"/>
  <c r="AE35" i="25" s="1"/>
  <c r="K35" i="25"/>
  <c r="T35" i="25" s="1"/>
  <c r="AF35" i="25" s="1"/>
  <c r="D35" i="25"/>
  <c r="M35" i="25" s="1"/>
  <c r="L35" i="25"/>
  <c r="U35" i="25" s="1"/>
  <c r="AG35" i="25" s="1"/>
  <c r="E35" i="25"/>
  <c r="F35" i="25"/>
  <c r="G35" i="25"/>
  <c r="P35" i="25" s="1"/>
  <c r="AB35" i="25" s="1"/>
  <c r="H35" i="25"/>
  <c r="Q35" i="25" s="1"/>
  <c r="AC35" i="25" s="1"/>
  <c r="F34" i="22"/>
  <c r="O34" i="22" s="1"/>
  <c r="AA34" i="22" s="1"/>
  <c r="G34" i="22"/>
  <c r="P34" i="22" s="1"/>
  <c r="AB34" i="22" s="1"/>
  <c r="H34" i="22"/>
  <c r="Q34" i="22" s="1"/>
  <c r="AC34" i="22" s="1"/>
  <c r="I34" i="22"/>
  <c r="R34" i="22" s="1"/>
  <c r="AD34" i="22" s="1"/>
  <c r="K34" i="22"/>
  <c r="T34" i="22" s="1"/>
  <c r="AF34" i="22" s="1"/>
  <c r="J34" i="22"/>
  <c r="S34" i="22" s="1"/>
  <c r="AE34" i="22" s="1"/>
  <c r="E34" i="22"/>
  <c r="N34" i="22" s="1"/>
  <c r="Z34" i="22" s="1"/>
  <c r="D34" i="22"/>
  <c r="M34" i="22" s="1"/>
  <c r="L34" i="22"/>
  <c r="U34" i="22" s="1"/>
  <c r="AG34" i="22" s="1"/>
  <c r="J34" i="25"/>
  <c r="K34" i="25"/>
  <c r="D34" i="25"/>
  <c r="M34" i="25" s="1"/>
  <c r="L34" i="25"/>
  <c r="E34" i="25"/>
  <c r="N34" i="25" s="1"/>
  <c r="Z34" i="25" s="1"/>
  <c r="F34" i="25"/>
  <c r="O34" i="25" s="1"/>
  <c r="AA34" i="25" s="1"/>
  <c r="G34" i="25"/>
  <c r="P34" i="25" s="1"/>
  <c r="AB34" i="25" s="1"/>
  <c r="H34" i="25"/>
  <c r="I34" i="25"/>
  <c r="R34" i="25" s="1"/>
  <c r="AD34" i="25" s="1"/>
  <c r="L35" i="8"/>
  <c r="O35" i="8" s="1"/>
  <c r="C36" i="24" s="1"/>
  <c r="W35" i="8"/>
  <c r="V35" i="8"/>
  <c r="M35" i="8"/>
  <c r="U35" i="8"/>
  <c r="H28" i="8"/>
  <c r="AA29" i="8"/>
  <c r="Z29" i="8"/>
  <c r="Q29" i="8"/>
  <c r="AJ33" i="25" l="1"/>
  <c r="AH33" i="24"/>
  <c r="X33" i="25"/>
  <c r="Y34" i="22"/>
  <c r="AH34" i="22" s="1"/>
  <c r="AI46" i="22" s="1"/>
  <c r="V34" i="22"/>
  <c r="Y33" i="22"/>
  <c r="AH33" i="22" s="1"/>
  <c r="V33" i="22"/>
  <c r="X33" i="22" s="1"/>
  <c r="Y35" i="24"/>
  <c r="AH35" i="24" s="1"/>
  <c r="AI47" i="24" s="1"/>
  <c r="V35" i="24"/>
  <c r="W46" i="24"/>
  <c r="V33" i="24"/>
  <c r="X33" i="24" s="1"/>
  <c r="X34" i="24" s="1"/>
  <c r="Y34" i="25"/>
  <c r="Y35" i="25"/>
  <c r="F34" i="8"/>
  <c r="E35" i="8"/>
  <c r="D35" i="8"/>
  <c r="C35" i="8"/>
  <c r="G35" i="8" s="1"/>
  <c r="C36" i="22" s="1"/>
  <c r="Y35" i="8"/>
  <c r="P35" i="8"/>
  <c r="U34" i="25"/>
  <c r="AG34" i="25" s="1"/>
  <c r="N35" i="25"/>
  <c r="Z35" i="25" s="1"/>
  <c r="O35" i="25"/>
  <c r="AA35" i="25" s="1"/>
  <c r="S34" i="25"/>
  <c r="AE34" i="25" s="1"/>
  <c r="T34" i="25"/>
  <c r="AF34" i="25" s="1"/>
  <c r="Q34" i="25"/>
  <c r="AC34" i="25" s="1"/>
  <c r="R30" i="8"/>
  <c r="I28" i="8"/>
  <c r="E35" i="22"/>
  <c r="N35" i="22" s="1"/>
  <c r="Z35" i="22" s="1"/>
  <c r="F35" i="22"/>
  <c r="O35" i="22" s="1"/>
  <c r="AA35" i="22" s="1"/>
  <c r="D35" i="22"/>
  <c r="M35" i="22" s="1"/>
  <c r="G35" i="22"/>
  <c r="P35" i="22" s="1"/>
  <c r="AB35" i="22" s="1"/>
  <c r="L35" i="22"/>
  <c r="U35" i="22" s="1"/>
  <c r="AG35" i="22" s="1"/>
  <c r="H35" i="22"/>
  <c r="Q35" i="22" s="1"/>
  <c r="AC35" i="22" s="1"/>
  <c r="I35" i="22"/>
  <c r="R35" i="22" s="1"/>
  <c r="AD35" i="22" s="1"/>
  <c r="J35" i="22"/>
  <c r="S35" i="22" s="1"/>
  <c r="AE35" i="22" s="1"/>
  <c r="K35" i="22"/>
  <c r="T35" i="22" s="1"/>
  <c r="AF35" i="22" s="1"/>
  <c r="G36" i="24"/>
  <c r="P36" i="24" s="1"/>
  <c r="AB36" i="24" s="1"/>
  <c r="H36" i="24"/>
  <c r="Q36" i="24" s="1"/>
  <c r="AC36" i="24" s="1"/>
  <c r="I36" i="24"/>
  <c r="R36" i="24" s="1"/>
  <c r="AD36" i="24" s="1"/>
  <c r="J36" i="24"/>
  <c r="S36" i="24" s="1"/>
  <c r="AE36" i="24" s="1"/>
  <c r="K36" i="24"/>
  <c r="T36" i="24" s="1"/>
  <c r="AF36" i="24" s="1"/>
  <c r="D36" i="24"/>
  <c r="M36" i="24" s="1"/>
  <c r="L36" i="24"/>
  <c r="U36" i="24" s="1"/>
  <c r="AG36" i="24" s="1"/>
  <c r="E36" i="24"/>
  <c r="N36" i="24" s="1"/>
  <c r="Z36" i="24" s="1"/>
  <c r="F36" i="24"/>
  <c r="O36" i="24" s="1"/>
  <c r="AA36" i="24" s="1"/>
  <c r="M36" i="8"/>
  <c r="N36" i="8"/>
  <c r="V36" i="8"/>
  <c r="W36" i="8"/>
  <c r="X35" i="8"/>
  <c r="C36" i="25" s="1"/>
  <c r="U36" i="8"/>
  <c r="X36" i="8" s="1"/>
  <c r="C37" i="25" s="1"/>
  <c r="L36" i="8"/>
  <c r="O36" i="8" s="1"/>
  <c r="C37" i="24" s="1"/>
  <c r="H29" i="8"/>
  <c r="Z30" i="8"/>
  <c r="AA30" i="8"/>
  <c r="Q30" i="8"/>
  <c r="X34" i="22" l="1"/>
  <c r="X35" i="24"/>
  <c r="AH35" i="25"/>
  <c r="AI47" i="25" s="1"/>
  <c r="AI45" i="24"/>
  <c r="AJ33" i="24"/>
  <c r="AJ34" i="24" s="1"/>
  <c r="AJ35" i="24" s="1"/>
  <c r="AH34" i="25"/>
  <c r="AI45" i="22"/>
  <c r="AJ33" i="22"/>
  <c r="AJ34" i="22" s="1"/>
  <c r="Y35" i="22"/>
  <c r="AH35" i="22" s="1"/>
  <c r="AI47" i="22" s="1"/>
  <c r="V35" i="22"/>
  <c r="W45" i="22"/>
  <c r="W46" i="22"/>
  <c r="Y36" i="24"/>
  <c r="AH36" i="24" s="1"/>
  <c r="AI48" i="24" s="1"/>
  <c r="V36" i="24"/>
  <c r="W47" i="24"/>
  <c r="W45" i="24"/>
  <c r="V35" i="25"/>
  <c r="W47" i="25" s="1"/>
  <c r="V34" i="25"/>
  <c r="E36" i="8"/>
  <c r="C36" i="8"/>
  <c r="G36" i="8" s="1"/>
  <c r="C37" i="22" s="1"/>
  <c r="F35" i="8"/>
  <c r="D36" i="8"/>
  <c r="Y36" i="8"/>
  <c r="P36" i="8"/>
  <c r="R31" i="8"/>
  <c r="I29" i="8"/>
  <c r="D36" i="22"/>
  <c r="M36" i="22" s="1"/>
  <c r="L36" i="22"/>
  <c r="U36" i="22" s="1"/>
  <c r="AG36" i="22" s="1"/>
  <c r="E36" i="22"/>
  <c r="N36" i="22" s="1"/>
  <c r="Z36" i="22" s="1"/>
  <c r="F36" i="22"/>
  <c r="O36" i="22" s="1"/>
  <c r="AA36" i="22" s="1"/>
  <c r="G36" i="22"/>
  <c r="P36" i="22" s="1"/>
  <c r="AB36" i="22" s="1"/>
  <c r="H36" i="22"/>
  <c r="Q36" i="22" s="1"/>
  <c r="AC36" i="22" s="1"/>
  <c r="I36" i="22"/>
  <c r="R36" i="22" s="1"/>
  <c r="AD36" i="22" s="1"/>
  <c r="K36" i="22"/>
  <c r="T36" i="22" s="1"/>
  <c r="AF36" i="22" s="1"/>
  <c r="J36" i="22"/>
  <c r="S36" i="22" s="1"/>
  <c r="AE36" i="22" s="1"/>
  <c r="F37" i="24"/>
  <c r="O37" i="24" s="1"/>
  <c r="AA37" i="24" s="1"/>
  <c r="G37" i="24"/>
  <c r="P37" i="24" s="1"/>
  <c r="AB37" i="24" s="1"/>
  <c r="H37" i="24"/>
  <c r="Q37" i="24" s="1"/>
  <c r="AC37" i="24" s="1"/>
  <c r="I37" i="24"/>
  <c r="R37" i="24" s="1"/>
  <c r="AD37" i="24" s="1"/>
  <c r="J37" i="24"/>
  <c r="S37" i="24" s="1"/>
  <c r="AE37" i="24" s="1"/>
  <c r="K37" i="24"/>
  <c r="T37" i="24" s="1"/>
  <c r="AF37" i="24" s="1"/>
  <c r="D37" i="24"/>
  <c r="M37" i="24" s="1"/>
  <c r="L37" i="24"/>
  <c r="U37" i="24" s="1"/>
  <c r="AG37" i="24" s="1"/>
  <c r="E37" i="24"/>
  <c r="N37" i="24" s="1"/>
  <c r="Z37" i="24" s="1"/>
  <c r="G37" i="25"/>
  <c r="P37" i="25" s="1"/>
  <c r="AB37" i="25" s="1"/>
  <c r="H37" i="25"/>
  <c r="Q37" i="25" s="1"/>
  <c r="AC37" i="25" s="1"/>
  <c r="I37" i="25"/>
  <c r="J37" i="25"/>
  <c r="S37" i="25" s="1"/>
  <c r="AE37" i="25" s="1"/>
  <c r="K37" i="25"/>
  <c r="D37" i="25"/>
  <c r="L37" i="25"/>
  <c r="U37" i="25" s="1"/>
  <c r="AG37" i="25" s="1"/>
  <c r="E37" i="25"/>
  <c r="N37" i="25" s="1"/>
  <c r="Z37" i="25" s="1"/>
  <c r="F37" i="25"/>
  <c r="H36" i="25"/>
  <c r="Q36" i="25" s="1"/>
  <c r="AC36" i="25" s="1"/>
  <c r="I36" i="25"/>
  <c r="R36" i="25" s="1"/>
  <c r="AD36" i="25" s="1"/>
  <c r="J36" i="25"/>
  <c r="S36" i="25" s="1"/>
  <c r="AE36" i="25" s="1"/>
  <c r="K36" i="25"/>
  <c r="T36" i="25" s="1"/>
  <c r="AF36" i="25" s="1"/>
  <c r="D36" i="25"/>
  <c r="M36" i="25" s="1"/>
  <c r="L36" i="25"/>
  <c r="U36" i="25" s="1"/>
  <c r="AG36" i="25" s="1"/>
  <c r="E36" i="25"/>
  <c r="N36" i="25" s="1"/>
  <c r="Z36" i="25" s="1"/>
  <c r="F36" i="25"/>
  <c r="O36" i="25" s="1"/>
  <c r="AA36" i="25" s="1"/>
  <c r="G36" i="25"/>
  <c r="P36" i="25" s="1"/>
  <c r="AB36" i="25" s="1"/>
  <c r="W37" i="8"/>
  <c r="V37" i="8"/>
  <c r="L37" i="8"/>
  <c r="O37" i="8" s="1"/>
  <c r="C38" i="24" s="1"/>
  <c r="M37" i="8"/>
  <c r="N37" i="8"/>
  <c r="U37" i="8"/>
  <c r="X37" i="8" s="1"/>
  <c r="C38" i="25" s="1"/>
  <c r="H30" i="8"/>
  <c r="AA31" i="8"/>
  <c r="Z31" i="8"/>
  <c r="Q31" i="8"/>
  <c r="X36" i="24" l="1"/>
  <c r="X35" i="22"/>
  <c r="AJ35" i="22"/>
  <c r="AI46" i="25"/>
  <c r="AJ34" i="25"/>
  <c r="AJ35" i="25" s="1"/>
  <c r="AJ36" i="24"/>
  <c r="W47" i="22"/>
  <c r="Y36" i="22"/>
  <c r="AH36" i="22" s="1"/>
  <c r="AI48" i="22" s="1"/>
  <c r="V36" i="22"/>
  <c r="W48" i="24"/>
  <c r="Y37" i="24"/>
  <c r="AH37" i="24" s="1"/>
  <c r="AI49" i="24" s="1"/>
  <c r="V37" i="24"/>
  <c r="Y36" i="25"/>
  <c r="AH36" i="25" s="1"/>
  <c r="AI48" i="25" s="1"/>
  <c r="V36" i="25"/>
  <c r="W48" i="25" s="1"/>
  <c r="W46" i="25"/>
  <c r="X34" i="25"/>
  <c r="X35" i="25" s="1"/>
  <c r="E37" i="8"/>
  <c r="C37" i="8"/>
  <c r="D37" i="8"/>
  <c r="F36" i="8"/>
  <c r="Y37" i="8"/>
  <c r="P37" i="8"/>
  <c r="O37" i="25"/>
  <c r="AA37" i="25" s="1"/>
  <c r="M37" i="25"/>
  <c r="T37" i="25"/>
  <c r="AF37" i="25" s="1"/>
  <c r="R37" i="25"/>
  <c r="AD37" i="25" s="1"/>
  <c r="R32" i="8"/>
  <c r="I30" i="8"/>
  <c r="F38" i="25"/>
  <c r="O38" i="25" s="1"/>
  <c r="AA38" i="25" s="1"/>
  <c r="G38" i="25"/>
  <c r="P38" i="25" s="1"/>
  <c r="AB38" i="25" s="1"/>
  <c r="H38" i="25"/>
  <c r="Q38" i="25" s="1"/>
  <c r="AC38" i="25" s="1"/>
  <c r="I38" i="25"/>
  <c r="R38" i="25" s="1"/>
  <c r="AD38" i="25" s="1"/>
  <c r="J38" i="25"/>
  <c r="S38" i="25" s="1"/>
  <c r="AE38" i="25" s="1"/>
  <c r="K38" i="25"/>
  <c r="D38" i="25"/>
  <c r="L38" i="25"/>
  <c r="U38" i="25" s="1"/>
  <c r="AG38" i="25" s="1"/>
  <c r="E38" i="25"/>
  <c r="N38" i="25" s="1"/>
  <c r="Z38" i="25" s="1"/>
  <c r="K37" i="22"/>
  <c r="T37" i="22" s="1"/>
  <c r="AF37" i="22" s="1"/>
  <c r="D37" i="22"/>
  <c r="M37" i="22" s="1"/>
  <c r="J37" i="22"/>
  <c r="S37" i="22" s="1"/>
  <c r="AE37" i="22" s="1"/>
  <c r="L37" i="22"/>
  <c r="U37" i="22" s="1"/>
  <c r="AG37" i="22" s="1"/>
  <c r="E37" i="22"/>
  <c r="N37" i="22" s="1"/>
  <c r="Z37" i="22" s="1"/>
  <c r="H37" i="22"/>
  <c r="Q37" i="22" s="1"/>
  <c r="AC37" i="22" s="1"/>
  <c r="F37" i="22"/>
  <c r="O37" i="22" s="1"/>
  <c r="AA37" i="22" s="1"/>
  <c r="G37" i="22"/>
  <c r="P37" i="22" s="1"/>
  <c r="AB37" i="22" s="1"/>
  <c r="I37" i="22"/>
  <c r="R37" i="22" s="1"/>
  <c r="AD37" i="22" s="1"/>
  <c r="E38" i="24"/>
  <c r="N38" i="24" s="1"/>
  <c r="Z38" i="24" s="1"/>
  <c r="F38" i="24"/>
  <c r="O38" i="24" s="1"/>
  <c r="AA38" i="24" s="1"/>
  <c r="G38" i="24"/>
  <c r="P38" i="24" s="1"/>
  <c r="AB38" i="24" s="1"/>
  <c r="H38" i="24"/>
  <c r="Q38" i="24" s="1"/>
  <c r="AC38" i="24" s="1"/>
  <c r="I38" i="24"/>
  <c r="R38" i="24" s="1"/>
  <c r="AD38" i="24" s="1"/>
  <c r="J38" i="24"/>
  <c r="S38" i="24" s="1"/>
  <c r="AE38" i="24" s="1"/>
  <c r="K38" i="24"/>
  <c r="T38" i="24" s="1"/>
  <c r="AF38" i="24" s="1"/>
  <c r="L38" i="24"/>
  <c r="U38" i="24" s="1"/>
  <c r="AG38" i="24" s="1"/>
  <c r="D38" i="24"/>
  <c r="M38" i="24" s="1"/>
  <c r="M38" i="8"/>
  <c r="N38" i="8"/>
  <c r="L38" i="8"/>
  <c r="V38" i="8"/>
  <c r="W38" i="8"/>
  <c r="U38" i="8"/>
  <c r="X38" i="8" s="1"/>
  <c r="C39" i="25" s="1"/>
  <c r="H31" i="8"/>
  <c r="Z32" i="8"/>
  <c r="AA32" i="8"/>
  <c r="Q32" i="8"/>
  <c r="X37" i="24" l="1"/>
  <c r="X36" i="22"/>
  <c r="X36" i="25"/>
  <c r="AJ36" i="22"/>
  <c r="AJ37" i="24"/>
  <c r="AJ36" i="25"/>
  <c r="W48" i="22"/>
  <c r="Y37" i="22"/>
  <c r="AH37" i="22" s="1"/>
  <c r="AI49" i="22" s="1"/>
  <c r="V37" i="22"/>
  <c r="W49" i="24"/>
  <c r="Y38" i="24"/>
  <c r="AH38" i="24" s="1"/>
  <c r="AI50" i="24" s="1"/>
  <c r="V38" i="24"/>
  <c r="Y37" i="25"/>
  <c r="AH37" i="25" s="1"/>
  <c r="AI49" i="25" s="1"/>
  <c r="V37" i="25"/>
  <c r="W49" i="25" s="1"/>
  <c r="E38" i="8"/>
  <c r="F37" i="8"/>
  <c r="D38" i="8"/>
  <c r="G37" i="8"/>
  <c r="C38" i="22" s="1"/>
  <c r="D38" i="22" s="1"/>
  <c r="M38" i="22" s="1"/>
  <c r="C38" i="8"/>
  <c r="G38" i="8" s="1"/>
  <c r="C39" i="22" s="1"/>
  <c r="Y38" i="8"/>
  <c r="P38" i="8"/>
  <c r="M38" i="25"/>
  <c r="T38" i="25"/>
  <c r="AF38" i="25" s="1"/>
  <c r="R33" i="8"/>
  <c r="I31" i="8"/>
  <c r="E39" i="25"/>
  <c r="N39" i="25" s="1"/>
  <c r="Z39" i="25" s="1"/>
  <c r="F39" i="25"/>
  <c r="O39" i="25" s="1"/>
  <c r="AA39" i="25" s="1"/>
  <c r="G39" i="25"/>
  <c r="P39" i="25" s="1"/>
  <c r="AB39" i="25" s="1"/>
  <c r="H39" i="25"/>
  <c r="Q39" i="25" s="1"/>
  <c r="AC39" i="25" s="1"/>
  <c r="I39" i="25"/>
  <c r="R39" i="25" s="1"/>
  <c r="AD39" i="25" s="1"/>
  <c r="J39" i="25"/>
  <c r="S39" i="25" s="1"/>
  <c r="AE39" i="25" s="1"/>
  <c r="K39" i="25"/>
  <c r="T39" i="25" s="1"/>
  <c r="AF39" i="25" s="1"/>
  <c r="D39" i="25"/>
  <c r="M39" i="25" s="1"/>
  <c r="L39" i="25"/>
  <c r="U39" i="25" s="1"/>
  <c r="AG39" i="25" s="1"/>
  <c r="O38" i="8"/>
  <c r="C39" i="24" s="1"/>
  <c r="L39" i="8"/>
  <c r="N39" i="8"/>
  <c r="M39" i="8"/>
  <c r="U39" i="8"/>
  <c r="V39" i="8"/>
  <c r="W39" i="8"/>
  <c r="H32" i="8"/>
  <c r="Z33" i="8"/>
  <c r="AA33" i="8"/>
  <c r="Q33" i="8"/>
  <c r="X38" i="24" l="1"/>
  <c r="X37" i="22"/>
  <c r="AJ37" i="22"/>
  <c r="AJ37" i="25"/>
  <c r="AJ38" i="24"/>
  <c r="Y38" i="22"/>
  <c r="W49" i="22"/>
  <c r="I38" i="22"/>
  <c r="R38" i="22" s="1"/>
  <c r="AD38" i="22" s="1"/>
  <c r="K38" i="22"/>
  <c r="T38" i="22" s="1"/>
  <c r="AF38" i="22" s="1"/>
  <c r="W50" i="24"/>
  <c r="X37" i="25"/>
  <c r="Y39" i="25"/>
  <c r="AH39" i="25" s="1"/>
  <c r="AI51" i="25" s="1"/>
  <c r="V39" i="25"/>
  <c r="W51" i="25" s="1"/>
  <c r="Y38" i="25"/>
  <c r="AH38" i="25" s="1"/>
  <c r="AI50" i="25" s="1"/>
  <c r="V38" i="25"/>
  <c r="W50" i="25" s="1"/>
  <c r="F38" i="8"/>
  <c r="J38" i="22"/>
  <c r="S38" i="22" s="1"/>
  <c r="AE38" i="22" s="1"/>
  <c r="H38" i="22"/>
  <c r="Q38" i="22" s="1"/>
  <c r="AC38" i="22" s="1"/>
  <c r="G38" i="22"/>
  <c r="P38" i="22" s="1"/>
  <c r="AB38" i="22" s="1"/>
  <c r="F38" i="22"/>
  <c r="O38" i="22" s="1"/>
  <c r="AA38" i="22" s="1"/>
  <c r="E38" i="22"/>
  <c r="N38" i="22" s="1"/>
  <c r="Z38" i="22" s="1"/>
  <c r="L38" i="22"/>
  <c r="U38" i="22" s="1"/>
  <c r="AG38" i="22" s="1"/>
  <c r="E39" i="8"/>
  <c r="D39" i="8"/>
  <c r="C39" i="8"/>
  <c r="G39" i="8" s="1"/>
  <c r="C40" i="22" s="1"/>
  <c r="Y39" i="8"/>
  <c r="P39" i="8"/>
  <c r="N40" i="8"/>
  <c r="M40" i="8"/>
  <c r="O39" i="8"/>
  <c r="C40" i="24" s="1"/>
  <c r="D40" i="24" s="1"/>
  <c r="M40" i="24" s="1"/>
  <c r="L40" i="8"/>
  <c r="X39" i="8"/>
  <c r="C40" i="25" s="1"/>
  <c r="I40" i="25" s="1"/>
  <c r="R40" i="25" s="1"/>
  <c r="AD40" i="25" s="1"/>
  <c r="U40" i="8"/>
  <c r="V40" i="8"/>
  <c r="W40" i="8"/>
  <c r="R34" i="8"/>
  <c r="I32" i="8"/>
  <c r="I39" i="22"/>
  <c r="R39" i="22" s="1"/>
  <c r="AD39" i="22" s="1"/>
  <c r="J39" i="22"/>
  <c r="S39" i="22" s="1"/>
  <c r="AE39" i="22" s="1"/>
  <c r="K39" i="22"/>
  <c r="T39" i="22" s="1"/>
  <c r="AF39" i="22" s="1"/>
  <c r="D39" i="22"/>
  <c r="M39" i="22" s="1"/>
  <c r="L39" i="22"/>
  <c r="U39" i="22" s="1"/>
  <c r="AG39" i="22" s="1"/>
  <c r="F39" i="22"/>
  <c r="O39" i="22" s="1"/>
  <c r="AA39" i="22" s="1"/>
  <c r="E39" i="22"/>
  <c r="N39" i="22" s="1"/>
  <c r="Z39" i="22" s="1"/>
  <c r="H39" i="22"/>
  <c r="Q39" i="22" s="1"/>
  <c r="AC39" i="22" s="1"/>
  <c r="G39" i="22"/>
  <c r="P39" i="22" s="1"/>
  <c r="AB39" i="22" s="1"/>
  <c r="D39" i="24"/>
  <c r="M39" i="24" s="1"/>
  <c r="L39" i="24"/>
  <c r="U39" i="24" s="1"/>
  <c r="AG39" i="24" s="1"/>
  <c r="E39" i="24"/>
  <c r="F39" i="24"/>
  <c r="G39" i="24"/>
  <c r="P39" i="24" s="1"/>
  <c r="AB39" i="24" s="1"/>
  <c r="H39" i="24"/>
  <c r="Q39" i="24" s="1"/>
  <c r="AC39" i="24" s="1"/>
  <c r="I39" i="24"/>
  <c r="R39" i="24" s="1"/>
  <c r="AD39" i="24" s="1"/>
  <c r="J39" i="24"/>
  <c r="S39" i="24" s="1"/>
  <c r="AE39" i="24" s="1"/>
  <c r="K39" i="24"/>
  <c r="T39" i="24" s="1"/>
  <c r="AF39" i="24" s="1"/>
  <c r="H33" i="8"/>
  <c r="AA34" i="8"/>
  <c r="Z34" i="8"/>
  <c r="Q34" i="8"/>
  <c r="AH38" i="22" l="1"/>
  <c r="AI50" i="22" s="1"/>
  <c r="AJ38" i="25"/>
  <c r="AJ39" i="25" s="1"/>
  <c r="Y39" i="22"/>
  <c r="AH39" i="22" s="1"/>
  <c r="AI51" i="22" s="1"/>
  <c r="V39" i="22"/>
  <c r="V38" i="22"/>
  <c r="X38" i="22" s="1"/>
  <c r="Y39" i="24"/>
  <c r="Y40" i="24"/>
  <c r="X38" i="25"/>
  <c r="X39" i="25" s="1"/>
  <c r="D40" i="8"/>
  <c r="F39" i="8"/>
  <c r="E40" i="8"/>
  <c r="C40" i="8"/>
  <c r="G40" i="8" s="1"/>
  <c r="C41" i="22" s="1"/>
  <c r="Y40" i="8"/>
  <c r="P40" i="8"/>
  <c r="H40" i="25"/>
  <c r="Q40" i="25" s="1"/>
  <c r="AC40" i="25" s="1"/>
  <c r="J40" i="24"/>
  <c r="S40" i="24" s="1"/>
  <c r="AE40" i="24" s="1"/>
  <c r="E40" i="24"/>
  <c r="N40" i="24" s="1"/>
  <c r="Z40" i="24" s="1"/>
  <c r="I40" i="24"/>
  <c r="R40" i="24" s="1"/>
  <c r="AD40" i="24" s="1"/>
  <c r="H40" i="24"/>
  <c r="Q40" i="24" s="1"/>
  <c r="AC40" i="24" s="1"/>
  <c r="G40" i="24"/>
  <c r="P40" i="24" s="1"/>
  <c r="AB40" i="24" s="1"/>
  <c r="L40" i="24"/>
  <c r="U40" i="24" s="1"/>
  <c r="AG40" i="24" s="1"/>
  <c r="K40" i="24"/>
  <c r="T40" i="24" s="1"/>
  <c r="AF40" i="24" s="1"/>
  <c r="M41" i="8"/>
  <c r="N41" i="8"/>
  <c r="G40" i="25"/>
  <c r="P40" i="25" s="1"/>
  <c r="AB40" i="25" s="1"/>
  <c r="L41" i="8"/>
  <c r="F40" i="25"/>
  <c r="O40" i="25" s="1"/>
  <c r="AA40" i="25" s="1"/>
  <c r="L40" i="25"/>
  <c r="U40" i="25" s="1"/>
  <c r="AG40" i="25" s="1"/>
  <c r="F40" i="24"/>
  <c r="O40" i="24" s="1"/>
  <c r="AA40" i="24" s="1"/>
  <c r="K40" i="25"/>
  <c r="D40" i="25"/>
  <c r="M40" i="25" s="1"/>
  <c r="V41" i="8"/>
  <c r="W41" i="8"/>
  <c r="E40" i="25"/>
  <c r="N40" i="25" s="1"/>
  <c r="Z40" i="25" s="1"/>
  <c r="J40" i="25"/>
  <c r="S40" i="25" s="1"/>
  <c r="AE40" i="25" s="1"/>
  <c r="U41" i="8"/>
  <c r="O40" i="8"/>
  <c r="C41" i="24" s="1"/>
  <c r="L41" i="24" s="1"/>
  <c r="U41" i="24" s="1"/>
  <c r="AG41" i="24" s="1"/>
  <c r="O39" i="24"/>
  <c r="AA39" i="24" s="1"/>
  <c r="N39" i="24"/>
  <c r="Z39" i="24" s="1"/>
  <c r="R35" i="8"/>
  <c r="I33" i="8"/>
  <c r="H40" i="22"/>
  <c r="Q40" i="22" s="1"/>
  <c r="AC40" i="22" s="1"/>
  <c r="I40" i="22"/>
  <c r="R40" i="22" s="1"/>
  <c r="AD40" i="22" s="1"/>
  <c r="J40" i="22"/>
  <c r="S40" i="22" s="1"/>
  <c r="AE40" i="22" s="1"/>
  <c r="E40" i="22"/>
  <c r="N40" i="22" s="1"/>
  <c r="Z40" i="22" s="1"/>
  <c r="K40" i="22"/>
  <c r="T40" i="22" s="1"/>
  <c r="AF40" i="22" s="1"/>
  <c r="D40" i="22"/>
  <c r="M40" i="22" s="1"/>
  <c r="L40" i="22"/>
  <c r="U40" i="22" s="1"/>
  <c r="AG40" i="22" s="1"/>
  <c r="G40" i="22"/>
  <c r="P40" i="22" s="1"/>
  <c r="AB40" i="22" s="1"/>
  <c r="F40" i="22"/>
  <c r="O40" i="22" s="1"/>
  <c r="AA40" i="22" s="1"/>
  <c r="X40" i="8"/>
  <c r="C41" i="25" s="1"/>
  <c r="H34" i="8"/>
  <c r="Z35" i="8"/>
  <c r="AA35" i="8"/>
  <c r="Q35" i="8"/>
  <c r="X39" i="22" l="1"/>
  <c r="AJ38" i="22"/>
  <c r="AJ39" i="22" s="1"/>
  <c r="AH39" i="24"/>
  <c r="AH40" i="24"/>
  <c r="AI52" i="24" s="1"/>
  <c r="W50" i="22"/>
  <c r="Y40" i="22"/>
  <c r="AH40" i="22" s="1"/>
  <c r="AI52" i="22" s="1"/>
  <c r="V40" i="22"/>
  <c r="W51" i="22"/>
  <c r="V40" i="24"/>
  <c r="V39" i="24"/>
  <c r="X39" i="24" s="1"/>
  <c r="Y40" i="25"/>
  <c r="E41" i="8"/>
  <c r="F40" i="8"/>
  <c r="D41" i="8"/>
  <c r="C41" i="8"/>
  <c r="G41" i="8" s="1"/>
  <c r="C42" i="22" s="1"/>
  <c r="Y41" i="8"/>
  <c r="P41" i="8"/>
  <c r="L42" i="8"/>
  <c r="O42" i="8" s="1"/>
  <c r="C43" i="24" s="1"/>
  <c r="N42" i="8"/>
  <c r="M42" i="8"/>
  <c r="X41" i="8"/>
  <c r="C42" i="25" s="1"/>
  <c r="D42" i="25" s="1"/>
  <c r="M42" i="25" s="1"/>
  <c r="U42" i="8"/>
  <c r="X42" i="8" s="1"/>
  <c r="C43" i="25" s="1"/>
  <c r="T40" i="25"/>
  <c r="AF40" i="25" s="1"/>
  <c r="V42" i="8"/>
  <c r="W42" i="8"/>
  <c r="O41" i="8"/>
  <c r="C42" i="24" s="1"/>
  <c r="E42" i="24" s="1"/>
  <c r="N42" i="24" s="1"/>
  <c r="Z42" i="24" s="1"/>
  <c r="D41" i="24"/>
  <c r="M41" i="24" s="1"/>
  <c r="K41" i="24"/>
  <c r="T41" i="24" s="1"/>
  <c r="AF41" i="24" s="1"/>
  <c r="J41" i="24"/>
  <c r="S41" i="24" s="1"/>
  <c r="AE41" i="24" s="1"/>
  <c r="I41" i="24"/>
  <c r="R41" i="24" s="1"/>
  <c r="AD41" i="24" s="1"/>
  <c r="H41" i="24"/>
  <c r="Q41" i="24" s="1"/>
  <c r="AC41" i="24" s="1"/>
  <c r="G41" i="24"/>
  <c r="P41" i="24" s="1"/>
  <c r="AB41" i="24" s="1"/>
  <c r="E41" i="24"/>
  <c r="N41" i="24" s="1"/>
  <c r="Z41" i="24" s="1"/>
  <c r="F41" i="24"/>
  <c r="O41" i="24" s="1"/>
  <c r="AA41" i="24" s="1"/>
  <c r="R36" i="8"/>
  <c r="I34" i="8"/>
  <c r="K41" i="25"/>
  <c r="T41" i="25" s="1"/>
  <c r="AF41" i="25" s="1"/>
  <c r="D41" i="25"/>
  <c r="M41" i="25" s="1"/>
  <c r="L41" i="25"/>
  <c r="U41" i="25" s="1"/>
  <c r="AG41" i="25" s="1"/>
  <c r="E41" i="25"/>
  <c r="N41" i="25" s="1"/>
  <c r="Z41" i="25" s="1"/>
  <c r="F41" i="25"/>
  <c r="O41" i="25" s="1"/>
  <c r="AA41" i="25" s="1"/>
  <c r="G41" i="25"/>
  <c r="P41" i="25" s="1"/>
  <c r="AB41" i="25" s="1"/>
  <c r="H41" i="25"/>
  <c r="Q41" i="25" s="1"/>
  <c r="AC41" i="25" s="1"/>
  <c r="I41" i="25"/>
  <c r="R41" i="25" s="1"/>
  <c r="AD41" i="25" s="1"/>
  <c r="J41" i="25"/>
  <c r="S41" i="25" s="1"/>
  <c r="AE41" i="25" s="1"/>
  <c r="D41" i="22"/>
  <c r="M41" i="22" s="1"/>
  <c r="L41" i="22"/>
  <c r="U41" i="22" s="1"/>
  <c r="AG41" i="22" s="1"/>
  <c r="E41" i="22"/>
  <c r="N41" i="22" s="1"/>
  <c r="Z41" i="22" s="1"/>
  <c r="F41" i="22"/>
  <c r="O41" i="22" s="1"/>
  <c r="AA41" i="22" s="1"/>
  <c r="G41" i="22"/>
  <c r="P41" i="22" s="1"/>
  <c r="AB41" i="22" s="1"/>
  <c r="H41" i="22"/>
  <c r="Q41" i="22" s="1"/>
  <c r="AC41" i="22" s="1"/>
  <c r="I41" i="22"/>
  <c r="R41" i="22" s="1"/>
  <c r="AD41" i="22" s="1"/>
  <c r="J41" i="22"/>
  <c r="S41" i="22" s="1"/>
  <c r="AE41" i="22" s="1"/>
  <c r="K41" i="22"/>
  <c r="T41" i="22" s="1"/>
  <c r="AF41" i="22" s="1"/>
  <c r="H35" i="8"/>
  <c r="AA36" i="8"/>
  <c r="Z36" i="8"/>
  <c r="Q36" i="8"/>
  <c r="X40" i="22" l="1"/>
  <c r="X40" i="24"/>
  <c r="AH40" i="25"/>
  <c r="AI52" i="25" s="1"/>
  <c r="AJ40" i="22"/>
  <c r="AI51" i="24"/>
  <c r="AJ39" i="24"/>
  <c r="AJ40" i="24" s="1"/>
  <c r="W52" i="22"/>
  <c r="Y41" i="22"/>
  <c r="AH41" i="22" s="1"/>
  <c r="AI53" i="22" s="1"/>
  <c r="V41" i="22"/>
  <c r="X41" i="22" s="1"/>
  <c r="Y41" i="24"/>
  <c r="AH41" i="24" s="1"/>
  <c r="AI53" i="24" s="1"/>
  <c r="V41" i="24"/>
  <c r="W51" i="24"/>
  <c r="W52" i="24"/>
  <c r="V40" i="25"/>
  <c r="Y42" i="25"/>
  <c r="Y41" i="25"/>
  <c r="AH41" i="25" s="1"/>
  <c r="AI53" i="25" s="1"/>
  <c r="V41" i="25"/>
  <c r="W53" i="25" s="1"/>
  <c r="E42" i="8"/>
  <c r="C42" i="8"/>
  <c r="G42" i="8" s="1"/>
  <c r="C43" i="22" s="1"/>
  <c r="D42" i="8"/>
  <c r="F41" i="8"/>
  <c r="Y42" i="8"/>
  <c r="P42" i="8"/>
  <c r="D42" i="24"/>
  <c r="M42" i="24" s="1"/>
  <c r="L42" i="24"/>
  <c r="U42" i="24" s="1"/>
  <c r="AG42" i="24" s="1"/>
  <c r="E42" i="25"/>
  <c r="N42" i="25" s="1"/>
  <c r="Z42" i="25" s="1"/>
  <c r="J42" i="24"/>
  <c r="S42" i="24" s="1"/>
  <c r="AE42" i="24" s="1"/>
  <c r="K42" i="24"/>
  <c r="T42" i="24" s="1"/>
  <c r="AF42" i="24" s="1"/>
  <c r="K42" i="25"/>
  <c r="T42" i="25" s="1"/>
  <c r="AF42" i="25" s="1"/>
  <c r="I42" i="24"/>
  <c r="R42" i="24" s="1"/>
  <c r="AD42" i="24" s="1"/>
  <c r="J42" i="25"/>
  <c r="S42" i="25" s="1"/>
  <c r="AE42" i="25" s="1"/>
  <c r="H42" i="24"/>
  <c r="Q42" i="24" s="1"/>
  <c r="AC42" i="24" s="1"/>
  <c r="I42" i="25"/>
  <c r="R42" i="25" s="1"/>
  <c r="AD42" i="25" s="1"/>
  <c r="G42" i="24"/>
  <c r="P42" i="24" s="1"/>
  <c r="AB42" i="24" s="1"/>
  <c r="H42" i="25"/>
  <c r="Q42" i="25" s="1"/>
  <c r="AC42" i="25" s="1"/>
  <c r="L42" i="25"/>
  <c r="U42" i="25" s="1"/>
  <c r="AG42" i="25" s="1"/>
  <c r="F42" i="24"/>
  <c r="O42" i="24" s="1"/>
  <c r="AA42" i="24" s="1"/>
  <c r="G42" i="25"/>
  <c r="P42" i="25" s="1"/>
  <c r="AB42" i="25" s="1"/>
  <c r="F42" i="25"/>
  <c r="U43" i="8"/>
  <c r="W43" i="8"/>
  <c r="V43" i="8"/>
  <c r="L43" i="8"/>
  <c r="O43" i="8" s="1"/>
  <c r="C44" i="24" s="1"/>
  <c r="N43" i="8"/>
  <c r="M43" i="8"/>
  <c r="R37" i="8"/>
  <c r="I35" i="8"/>
  <c r="I43" i="25"/>
  <c r="R43" i="25" s="1"/>
  <c r="AD43" i="25" s="1"/>
  <c r="J43" i="25"/>
  <c r="S43" i="25" s="1"/>
  <c r="AE43" i="25" s="1"/>
  <c r="K43" i="25"/>
  <c r="T43" i="25" s="1"/>
  <c r="AF43" i="25" s="1"/>
  <c r="D43" i="25"/>
  <c r="M43" i="25" s="1"/>
  <c r="L43" i="25"/>
  <c r="U43" i="25" s="1"/>
  <c r="AG43" i="25" s="1"/>
  <c r="E43" i="25"/>
  <c r="N43" i="25" s="1"/>
  <c r="Z43" i="25" s="1"/>
  <c r="F43" i="25"/>
  <c r="O43" i="25" s="1"/>
  <c r="AA43" i="25" s="1"/>
  <c r="G43" i="25"/>
  <c r="P43" i="25" s="1"/>
  <c r="AB43" i="25" s="1"/>
  <c r="H43" i="25"/>
  <c r="Q43" i="25" s="1"/>
  <c r="AC43" i="25" s="1"/>
  <c r="J43" i="24"/>
  <c r="S43" i="24" s="1"/>
  <c r="AE43" i="24" s="1"/>
  <c r="K43" i="24"/>
  <c r="T43" i="24" s="1"/>
  <c r="AF43" i="24" s="1"/>
  <c r="D43" i="24"/>
  <c r="M43" i="24" s="1"/>
  <c r="L43" i="24"/>
  <c r="U43" i="24" s="1"/>
  <c r="AG43" i="24" s="1"/>
  <c r="E43" i="24"/>
  <c r="N43" i="24" s="1"/>
  <c r="Z43" i="24" s="1"/>
  <c r="F43" i="24"/>
  <c r="O43" i="24" s="1"/>
  <c r="AA43" i="24" s="1"/>
  <c r="G43" i="24"/>
  <c r="P43" i="24" s="1"/>
  <c r="AB43" i="24" s="1"/>
  <c r="H43" i="24"/>
  <c r="Q43" i="24" s="1"/>
  <c r="AC43" i="24" s="1"/>
  <c r="I43" i="24"/>
  <c r="R43" i="24" s="1"/>
  <c r="AD43" i="24" s="1"/>
  <c r="K42" i="22"/>
  <c r="T42" i="22" s="1"/>
  <c r="AF42" i="22" s="1"/>
  <c r="D42" i="22"/>
  <c r="M42" i="22" s="1"/>
  <c r="L42" i="22"/>
  <c r="U42" i="22" s="1"/>
  <c r="AG42" i="22" s="1"/>
  <c r="E42" i="22"/>
  <c r="N42" i="22" s="1"/>
  <c r="Z42" i="22" s="1"/>
  <c r="F42" i="22"/>
  <c r="O42" i="22" s="1"/>
  <c r="AA42" i="22" s="1"/>
  <c r="G42" i="22"/>
  <c r="P42" i="22" s="1"/>
  <c r="AB42" i="22" s="1"/>
  <c r="H42" i="22"/>
  <c r="Q42" i="22" s="1"/>
  <c r="AC42" i="22" s="1"/>
  <c r="I42" i="22"/>
  <c r="R42" i="22" s="1"/>
  <c r="AD42" i="22" s="1"/>
  <c r="J42" i="22"/>
  <c r="S42" i="22" s="1"/>
  <c r="AE42" i="22" s="1"/>
  <c r="H36" i="8"/>
  <c r="AA37" i="8"/>
  <c r="Z37" i="8"/>
  <c r="Q37" i="8"/>
  <c r="X41" i="24" l="1"/>
  <c r="E43" i="8"/>
  <c r="AJ41" i="24"/>
  <c r="AJ41" i="22"/>
  <c r="AJ40" i="25"/>
  <c r="AJ41" i="25" s="1"/>
  <c r="W53" i="22"/>
  <c r="Y42" i="22"/>
  <c r="AH42" i="22" s="1"/>
  <c r="AI54" i="22" s="1"/>
  <c r="V42" i="22"/>
  <c r="X42" i="22" s="1"/>
  <c r="Y43" i="24"/>
  <c r="AH43" i="24" s="1"/>
  <c r="AI55" i="24" s="1"/>
  <c r="V43" i="24"/>
  <c r="W53" i="24"/>
  <c r="Y42" i="24"/>
  <c r="AH42" i="24" s="1"/>
  <c r="AI54" i="24" s="1"/>
  <c r="V42" i="24"/>
  <c r="Y43" i="25"/>
  <c r="AH43" i="25" s="1"/>
  <c r="AI55" i="25" s="1"/>
  <c r="V43" i="25"/>
  <c r="W55" i="25" s="1"/>
  <c r="W52" i="25"/>
  <c r="X40" i="25"/>
  <c r="X41" i="25" s="1"/>
  <c r="F42" i="8"/>
  <c r="C43" i="8"/>
  <c r="G43" i="8" s="1"/>
  <c r="C44" i="22" s="1"/>
  <c r="D43" i="8"/>
  <c r="Y43" i="8"/>
  <c r="P43" i="8"/>
  <c r="O42" i="25"/>
  <c r="AA42" i="25" s="1"/>
  <c r="AH42" i="25" s="1"/>
  <c r="AI54" i="25" s="1"/>
  <c r="R38" i="8"/>
  <c r="V44" i="8"/>
  <c r="W44" i="8"/>
  <c r="X43" i="8"/>
  <c r="C44" i="25" s="1"/>
  <c r="H44" i="25" s="1"/>
  <c r="Q44" i="25" s="1"/>
  <c r="AC44" i="25" s="1"/>
  <c r="U44" i="8"/>
  <c r="M44" i="8"/>
  <c r="N44" i="8"/>
  <c r="L44" i="8"/>
  <c r="O44" i="8" s="1"/>
  <c r="C45" i="24" s="1"/>
  <c r="I36" i="8"/>
  <c r="I44" i="24"/>
  <c r="R44" i="24" s="1"/>
  <c r="AD44" i="24" s="1"/>
  <c r="J44" i="24"/>
  <c r="S44" i="24" s="1"/>
  <c r="AE44" i="24" s="1"/>
  <c r="K44" i="24"/>
  <c r="T44" i="24" s="1"/>
  <c r="AF44" i="24" s="1"/>
  <c r="D44" i="24"/>
  <c r="M44" i="24" s="1"/>
  <c r="L44" i="24"/>
  <c r="U44" i="24" s="1"/>
  <c r="AG44" i="24" s="1"/>
  <c r="E44" i="24"/>
  <c r="N44" i="24" s="1"/>
  <c r="Z44" i="24" s="1"/>
  <c r="F44" i="24"/>
  <c r="O44" i="24" s="1"/>
  <c r="AA44" i="24" s="1"/>
  <c r="G44" i="24"/>
  <c r="P44" i="24" s="1"/>
  <c r="AB44" i="24" s="1"/>
  <c r="H44" i="24"/>
  <c r="Q44" i="24" s="1"/>
  <c r="AC44" i="24" s="1"/>
  <c r="J43" i="22"/>
  <c r="S43" i="22" s="1"/>
  <c r="AE43" i="22" s="1"/>
  <c r="K43" i="22"/>
  <c r="T43" i="22" s="1"/>
  <c r="AF43" i="22" s="1"/>
  <c r="D43" i="22"/>
  <c r="M43" i="22" s="1"/>
  <c r="L43" i="22"/>
  <c r="U43" i="22" s="1"/>
  <c r="AG43" i="22" s="1"/>
  <c r="E43" i="22"/>
  <c r="N43" i="22" s="1"/>
  <c r="Z43" i="22" s="1"/>
  <c r="F43" i="22"/>
  <c r="O43" i="22" s="1"/>
  <c r="AA43" i="22" s="1"/>
  <c r="G43" i="22"/>
  <c r="P43" i="22" s="1"/>
  <c r="AB43" i="22" s="1"/>
  <c r="H43" i="22"/>
  <c r="Q43" i="22" s="1"/>
  <c r="AC43" i="22" s="1"/>
  <c r="I43" i="22"/>
  <c r="R43" i="22" s="1"/>
  <c r="AD43" i="22" s="1"/>
  <c r="H37" i="8"/>
  <c r="Z38" i="8"/>
  <c r="AA38" i="8"/>
  <c r="Q38" i="8"/>
  <c r="X42" i="24" l="1"/>
  <c r="X43" i="24" s="1"/>
  <c r="F43" i="8"/>
  <c r="AJ42" i="24"/>
  <c r="AJ43" i="24" s="1"/>
  <c r="E44" i="8"/>
  <c r="AJ42" i="25"/>
  <c r="AJ43" i="25" s="1"/>
  <c r="AJ42" i="22"/>
  <c r="W54" i="22"/>
  <c r="Y43" i="22"/>
  <c r="AH43" i="22" s="1"/>
  <c r="AI55" i="22" s="1"/>
  <c r="V43" i="22"/>
  <c r="X43" i="22" s="1"/>
  <c r="Y44" i="24"/>
  <c r="AH44" i="24" s="1"/>
  <c r="AI56" i="24" s="1"/>
  <c r="V44" i="24"/>
  <c r="W54" i="24"/>
  <c r="W55" i="24"/>
  <c r="V42" i="25"/>
  <c r="W54" i="25" s="1"/>
  <c r="D44" i="8"/>
  <c r="C44" i="8"/>
  <c r="G44" i="8" s="1"/>
  <c r="Y44" i="8"/>
  <c r="P44" i="8"/>
  <c r="R39" i="8"/>
  <c r="F44" i="25"/>
  <c r="E44" i="25"/>
  <c r="L44" i="25"/>
  <c r="U44" i="25" s="1"/>
  <c r="AG44" i="25" s="1"/>
  <c r="D44" i="25"/>
  <c r="M44" i="25" s="1"/>
  <c r="N45" i="8"/>
  <c r="M45" i="8"/>
  <c r="X44" i="8"/>
  <c r="C45" i="25" s="1"/>
  <c r="U45" i="8"/>
  <c r="X45" i="8" s="1"/>
  <c r="C46" i="25" s="1"/>
  <c r="K44" i="25"/>
  <c r="T44" i="25" s="1"/>
  <c r="AF44" i="25" s="1"/>
  <c r="J44" i="25"/>
  <c r="S44" i="25" s="1"/>
  <c r="AE44" i="25" s="1"/>
  <c r="W45" i="8"/>
  <c r="V45" i="8"/>
  <c r="I44" i="25"/>
  <c r="R44" i="25" s="1"/>
  <c r="AD44" i="25" s="1"/>
  <c r="G44" i="25"/>
  <c r="P44" i="25" s="1"/>
  <c r="AB44" i="25" s="1"/>
  <c r="L45" i="8"/>
  <c r="I37" i="8"/>
  <c r="H45" i="24"/>
  <c r="Q45" i="24" s="1"/>
  <c r="AC45" i="24" s="1"/>
  <c r="I45" i="24"/>
  <c r="R45" i="24" s="1"/>
  <c r="AD45" i="24" s="1"/>
  <c r="J45" i="24"/>
  <c r="S45" i="24" s="1"/>
  <c r="AE45" i="24" s="1"/>
  <c r="K45" i="24"/>
  <c r="T45" i="24" s="1"/>
  <c r="AF45" i="24" s="1"/>
  <c r="D45" i="24"/>
  <c r="M45" i="24" s="1"/>
  <c r="L45" i="24"/>
  <c r="U45" i="24" s="1"/>
  <c r="AG45" i="24" s="1"/>
  <c r="E45" i="24"/>
  <c r="N45" i="24" s="1"/>
  <c r="Z45" i="24" s="1"/>
  <c r="F45" i="24"/>
  <c r="O45" i="24" s="1"/>
  <c r="AA45" i="24" s="1"/>
  <c r="G45" i="24"/>
  <c r="P45" i="24" s="1"/>
  <c r="AB45" i="24" s="1"/>
  <c r="I44" i="22"/>
  <c r="R44" i="22" s="1"/>
  <c r="AD44" i="22" s="1"/>
  <c r="J44" i="22"/>
  <c r="S44" i="22" s="1"/>
  <c r="AE44" i="22" s="1"/>
  <c r="K44" i="22"/>
  <c r="T44" i="22" s="1"/>
  <c r="AF44" i="22" s="1"/>
  <c r="D44" i="22"/>
  <c r="M44" i="22" s="1"/>
  <c r="L44" i="22"/>
  <c r="U44" i="22" s="1"/>
  <c r="AG44" i="22" s="1"/>
  <c r="E44" i="22"/>
  <c r="N44" i="22" s="1"/>
  <c r="Z44" i="22" s="1"/>
  <c r="F44" i="22"/>
  <c r="O44" i="22" s="1"/>
  <c r="AA44" i="22" s="1"/>
  <c r="G44" i="22"/>
  <c r="P44" i="22" s="1"/>
  <c r="AB44" i="22" s="1"/>
  <c r="H44" i="22"/>
  <c r="Q44" i="22" s="1"/>
  <c r="AC44" i="22" s="1"/>
  <c r="H38" i="8"/>
  <c r="AA39" i="8"/>
  <c r="Z39" i="8"/>
  <c r="Q39" i="8"/>
  <c r="X44" i="24" l="1"/>
  <c r="E45" i="8"/>
  <c r="AJ44" i="24"/>
  <c r="AJ43" i="22"/>
  <c r="W55" i="22"/>
  <c r="Y44" i="22"/>
  <c r="AH44" i="22" s="1"/>
  <c r="AI56" i="22" s="1"/>
  <c r="V44" i="22"/>
  <c r="X44" i="22" s="1"/>
  <c r="Y45" i="24"/>
  <c r="AH45" i="24" s="1"/>
  <c r="AI57" i="24" s="1"/>
  <c r="V45" i="24"/>
  <c r="X45" i="24" s="1"/>
  <c r="W56" i="24"/>
  <c r="Y44" i="25"/>
  <c r="X42" i="25"/>
  <c r="X43" i="25" s="1"/>
  <c r="C45" i="8"/>
  <c r="G45" i="8" s="1"/>
  <c r="C46" i="22" s="1"/>
  <c r="D45" i="8"/>
  <c r="F44" i="8"/>
  <c r="Y45" i="8"/>
  <c r="P45" i="8"/>
  <c r="R40" i="8"/>
  <c r="N44" i="25"/>
  <c r="Z44" i="25" s="1"/>
  <c r="O44" i="25"/>
  <c r="AA44" i="25" s="1"/>
  <c r="L46" i="8"/>
  <c r="U46" i="8"/>
  <c r="V46" i="8"/>
  <c r="W46" i="8"/>
  <c r="O45" i="8"/>
  <c r="C46" i="24" s="1"/>
  <c r="L46" i="24" s="1"/>
  <c r="U46" i="24" s="1"/>
  <c r="AG46" i="24" s="1"/>
  <c r="N46" i="8"/>
  <c r="M46" i="8"/>
  <c r="I38" i="8"/>
  <c r="F46" i="25"/>
  <c r="O46" i="25" s="1"/>
  <c r="AA46" i="25" s="1"/>
  <c r="G46" i="25"/>
  <c r="P46" i="25" s="1"/>
  <c r="AB46" i="25" s="1"/>
  <c r="H46" i="25"/>
  <c r="Q46" i="25" s="1"/>
  <c r="AC46" i="25" s="1"/>
  <c r="I46" i="25"/>
  <c r="R46" i="25" s="1"/>
  <c r="AD46" i="25" s="1"/>
  <c r="J46" i="25"/>
  <c r="K46" i="25"/>
  <c r="T46" i="25" s="1"/>
  <c r="AF46" i="25" s="1"/>
  <c r="D46" i="25"/>
  <c r="L46" i="25"/>
  <c r="U46" i="25" s="1"/>
  <c r="AG46" i="25" s="1"/>
  <c r="E46" i="25"/>
  <c r="N46" i="25" s="1"/>
  <c r="Z46" i="25" s="1"/>
  <c r="G45" i="25"/>
  <c r="P45" i="25" s="1"/>
  <c r="AB45" i="25" s="1"/>
  <c r="H45" i="25"/>
  <c r="Q45" i="25" s="1"/>
  <c r="AC45" i="25" s="1"/>
  <c r="I45" i="25"/>
  <c r="R45" i="25" s="1"/>
  <c r="AD45" i="25" s="1"/>
  <c r="J45" i="25"/>
  <c r="S45" i="25" s="1"/>
  <c r="AE45" i="25" s="1"/>
  <c r="K45" i="25"/>
  <c r="T45" i="25" s="1"/>
  <c r="AF45" i="25" s="1"/>
  <c r="D45" i="25"/>
  <c r="M45" i="25" s="1"/>
  <c r="L45" i="25"/>
  <c r="U45" i="25" s="1"/>
  <c r="AG45" i="25" s="1"/>
  <c r="E45" i="25"/>
  <c r="N45" i="25" s="1"/>
  <c r="Z45" i="25" s="1"/>
  <c r="F45" i="25"/>
  <c r="O45" i="25" s="1"/>
  <c r="AA45" i="25" s="1"/>
  <c r="C45" i="22"/>
  <c r="H39" i="8"/>
  <c r="F45" i="8" l="1"/>
  <c r="AH44" i="25"/>
  <c r="AJ44" i="22"/>
  <c r="AJ45" i="24"/>
  <c r="W56" i="22"/>
  <c r="W57" i="24"/>
  <c r="Y45" i="25"/>
  <c r="AH45" i="25" s="1"/>
  <c r="AI57" i="25" s="1"/>
  <c r="V45" i="25"/>
  <c r="W57" i="25" s="1"/>
  <c r="V44" i="25"/>
  <c r="W56" i="25" s="1"/>
  <c r="C46" i="8"/>
  <c r="G46" i="8" s="1"/>
  <c r="C47" i="22" s="1"/>
  <c r="E46" i="8"/>
  <c r="D46" i="8"/>
  <c r="Y46" i="8"/>
  <c r="P46" i="8"/>
  <c r="R41" i="8"/>
  <c r="F46" i="24"/>
  <c r="O46" i="24" s="1"/>
  <c r="AA46" i="24" s="1"/>
  <c r="D46" i="24"/>
  <c r="M46" i="24" s="1"/>
  <c r="L47" i="8"/>
  <c r="O47" i="8" s="1"/>
  <c r="C48" i="24" s="1"/>
  <c r="K46" i="24"/>
  <c r="T46" i="24" s="1"/>
  <c r="AF46" i="24" s="1"/>
  <c r="G46" i="24"/>
  <c r="P46" i="24" s="1"/>
  <c r="AB46" i="24" s="1"/>
  <c r="J46" i="24"/>
  <c r="S46" i="24" s="1"/>
  <c r="AE46" i="24" s="1"/>
  <c r="X46" i="8"/>
  <c r="C47" i="25" s="1"/>
  <c r="U47" i="8"/>
  <c r="X47" i="8" s="1"/>
  <c r="V47" i="8"/>
  <c r="W47" i="8"/>
  <c r="I46" i="24"/>
  <c r="R46" i="24" s="1"/>
  <c r="AD46" i="24" s="1"/>
  <c r="M47" i="8"/>
  <c r="N47" i="8"/>
  <c r="O46" i="8"/>
  <c r="C47" i="24" s="1"/>
  <c r="F47" i="24" s="1"/>
  <c r="O47" i="24" s="1"/>
  <c r="AA47" i="24" s="1"/>
  <c r="H46" i="24"/>
  <c r="Q46" i="24" s="1"/>
  <c r="AC46" i="24" s="1"/>
  <c r="E46" i="24"/>
  <c r="N46" i="24" s="1"/>
  <c r="Z46" i="24" s="1"/>
  <c r="S46" i="25"/>
  <c r="AE46" i="25" s="1"/>
  <c r="M46" i="25"/>
  <c r="I39" i="8"/>
  <c r="H45" i="22"/>
  <c r="Q45" i="22" s="1"/>
  <c r="AC45" i="22" s="1"/>
  <c r="I45" i="22"/>
  <c r="R45" i="22" s="1"/>
  <c r="AD45" i="22" s="1"/>
  <c r="J45" i="22"/>
  <c r="S45" i="22" s="1"/>
  <c r="AE45" i="22" s="1"/>
  <c r="K45" i="22"/>
  <c r="T45" i="22" s="1"/>
  <c r="AF45" i="22" s="1"/>
  <c r="D45" i="22"/>
  <c r="M45" i="22" s="1"/>
  <c r="L45" i="22"/>
  <c r="E45" i="22"/>
  <c r="N45" i="22" s="1"/>
  <c r="Z45" i="22" s="1"/>
  <c r="F45" i="22"/>
  <c r="O45" i="22" s="1"/>
  <c r="AA45" i="22" s="1"/>
  <c r="G45" i="22"/>
  <c r="P45" i="22" s="1"/>
  <c r="AB45" i="22" s="1"/>
  <c r="G46" i="22"/>
  <c r="P46" i="22" s="1"/>
  <c r="AB46" i="22" s="1"/>
  <c r="H46" i="22"/>
  <c r="Q46" i="22" s="1"/>
  <c r="AC46" i="22" s="1"/>
  <c r="I46" i="22"/>
  <c r="R46" i="22" s="1"/>
  <c r="AD46" i="22" s="1"/>
  <c r="J46" i="22"/>
  <c r="S46" i="22" s="1"/>
  <c r="AE46" i="22" s="1"/>
  <c r="K46" i="22"/>
  <c r="T46" i="22" s="1"/>
  <c r="AF46" i="22" s="1"/>
  <c r="D46" i="22"/>
  <c r="M46" i="22" s="1"/>
  <c r="L46" i="22"/>
  <c r="U46" i="22" s="1"/>
  <c r="AG46" i="22" s="1"/>
  <c r="E46" i="22"/>
  <c r="N46" i="22" s="1"/>
  <c r="Z46" i="22" s="1"/>
  <c r="F46" i="22"/>
  <c r="O46" i="22" s="1"/>
  <c r="AA46" i="22" s="1"/>
  <c r="AA41" i="8"/>
  <c r="AA40" i="8"/>
  <c r="Z41" i="8"/>
  <c r="Z40" i="8"/>
  <c r="Q40" i="8"/>
  <c r="Q41" i="8"/>
  <c r="E47" i="8" l="1"/>
  <c r="F46" i="8"/>
  <c r="AI56" i="25"/>
  <c r="AJ44" i="25"/>
  <c r="AJ45" i="25" s="1"/>
  <c r="Y45" i="22"/>
  <c r="Y46" i="22"/>
  <c r="AH46" i="22" s="1"/>
  <c r="AI58" i="22" s="1"/>
  <c r="V46" i="22"/>
  <c r="Y46" i="24"/>
  <c r="AH46" i="24" s="1"/>
  <c r="AI58" i="24" s="1"/>
  <c r="V46" i="24"/>
  <c r="X46" i="24" s="1"/>
  <c r="X44" i="25"/>
  <c r="X45" i="25" s="1"/>
  <c r="Y46" i="25"/>
  <c r="AH46" i="25" s="1"/>
  <c r="AI58" i="25" s="1"/>
  <c r="V46" i="25"/>
  <c r="W58" i="25" s="1"/>
  <c r="D47" i="8"/>
  <c r="C47" i="8"/>
  <c r="R42" i="8"/>
  <c r="P47" i="8"/>
  <c r="Y47" i="8"/>
  <c r="H47" i="24"/>
  <c r="Q47" i="24" s="1"/>
  <c r="AC47" i="24" s="1"/>
  <c r="D47" i="24"/>
  <c r="M47" i="24" s="1"/>
  <c r="L48" i="8"/>
  <c r="O48" i="8" s="1"/>
  <c r="C49" i="24" s="1"/>
  <c r="L47" i="24"/>
  <c r="U47" i="24" s="1"/>
  <c r="AG47" i="24" s="1"/>
  <c r="K47" i="24"/>
  <c r="T47" i="24" s="1"/>
  <c r="AF47" i="24" s="1"/>
  <c r="W48" i="8"/>
  <c r="V48" i="8"/>
  <c r="J47" i="24"/>
  <c r="S47" i="24" s="1"/>
  <c r="AE47" i="24" s="1"/>
  <c r="U48" i="8"/>
  <c r="X48" i="8" s="1"/>
  <c r="C49" i="25" s="1"/>
  <c r="I47" i="24"/>
  <c r="R47" i="24" s="1"/>
  <c r="AD47" i="24" s="1"/>
  <c r="G47" i="24"/>
  <c r="P47" i="24" s="1"/>
  <c r="AB47" i="24" s="1"/>
  <c r="E47" i="24"/>
  <c r="N47" i="24" s="1"/>
  <c r="Z47" i="24" s="1"/>
  <c r="N48" i="8"/>
  <c r="M48" i="8"/>
  <c r="U45" i="22"/>
  <c r="AG45" i="22" s="1"/>
  <c r="I40" i="8"/>
  <c r="I41" i="8"/>
  <c r="E47" i="25"/>
  <c r="N47" i="25" s="1"/>
  <c r="Z47" i="25" s="1"/>
  <c r="F47" i="25"/>
  <c r="O47" i="25" s="1"/>
  <c r="AA47" i="25" s="1"/>
  <c r="G47" i="25"/>
  <c r="P47" i="25" s="1"/>
  <c r="AB47" i="25" s="1"/>
  <c r="H47" i="25"/>
  <c r="Q47" i="25" s="1"/>
  <c r="AC47" i="25" s="1"/>
  <c r="I47" i="25"/>
  <c r="R47" i="25" s="1"/>
  <c r="AD47" i="25" s="1"/>
  <c r="J47" i="25"/>
  <c r="S47" i="25" s="1"/>
  <c r="AE47" i="25" s="1"/>
  <c r="K47" i="25"/>
  <c r="T47" i="25" s="1"/>
  <c r="AF47" i="25" s="1"/>
  <c r="D47" i="25"/>
  <c r="M47" i="25" s="1"/>
  <c r="L47" i="25"/>
  <c r="U47" i="25" s="1"/>
  <c r="AG47" i="25" s="1"/>
  <c r="C48" i="25"/>
  <c r="E48" i="24"/>
  <c r="F48" i="24"/>
  <c r="G48" i="24"/>
  <c r="P48" i="24" s="1"/>
  <c r="AB48" i="24" s="1"/>
  <c r="H48" i="24"/>
  <c r="I48" i="24"/>
  <c r="R48" i="24" s="1"/>
  <c r="AD48" i="24" s="1"/>
  <c r="J48" i="24"/>
  <c r="S48" i="24" s="1"/>
  <c r="AE48" i="24" s="1"/>
  <c r="K48" i="24"/>
  <c r="D48" i="24"/>
  <c r="L48" i="24"/>
  <c r="U48" i="24" s="1"/>
  <c r="AG48" i="24" s="1"/>
  <c r="F47" i="22"/>
  <c r="O47" i="22" s="1"/>
  <c r="AA47" i="22" s="1"/>
  <c r="G47" i="22"/>
  <c r="P47" i="22" s="1"/>
  <c r="AB47" i="22" s="1"/>
  <c r="H47" i="22"/>
  <c r="Q47" i="22" s="1"/>
  <c r="AC47" i="22" s="1"/>
  <c r="I47" i="22"/>
  <c r="R47" i="22" s="1"/>
  <c r="AD47" i="22" s="1"/>
  <c r="J47" i="22"/>
  <c r="S47" i="22" s="1"/>
  <c r="AE47" i="22" s="1"/>
  <c r="K47" i="22"/>
  <c r="T47" i="22" s="1"/>
  <c r="AF47" i="22" s="1"/>
  <c r="D47" i="22"/>
  <c r="M47" i="22" s="1"/>
  <c r="L47" i="22"/>
  <c r="U47" i="22" s="1"/>
  <c r="AG47" i="22" s="1"/>
  <c r="E47" i="22"/>
  <c r="N47" i="22" s="1"/>
  <c r="Z47" i="22" s="1"/>
  <c r="H40" i="8"/>
  <c r="H41" i="8"/>
  <c r="AA42" i="8"/>
  <c r="Z42" i="8"/>
  <c r="Q42" i="8"/>
  <c r="E48" i="8" l="1"/>
  <c r="F47" i="8"/>
  <c r="C48" i="8"/>
  <c r="AJ46" i="25"/>
  <c r="D48" i="8"/>
  <c r="F48" i="8" s="1"/>
  <c r="AH45" i="22"/>
  <c r="AJ46" i="24"/>
  <c r="W58" i="22"/>
  <c r="Y47" i="22"/>
  <c r="AH47" i="22" s="1"/>
  <c r="AI59" i="22" s="1"/>
  <c r="V47" i="22"/>
  <c r="V45" i="22"/>
  <c r="X45" i="22" s="1"/>
  <c r="X46" i="22" s="1"/>
  <c r="Y47" i="24"/>
  <c r="AH47" i="24" s="1"/>
  <c r="AI59" i="24" s="1"/>
  <c r="V47" i="24"/>
  <c r="X47" i="24" s="1"/>
  <c r="W58" i="24"/>
  <c r="Y47" i="25"/>
  <c r="AH47" i="25" s="1"/>
  <c r="AI59" i="25" s="1"/>
  <c r="V47" i="25"/>
  <c r="W59" i="25" s="1"/>
  <c r="X46" i="25"/>
  <c r="G47" i="8"/>
  <c r="C48" i="22" s="1"/>
  <c r="F48" i="22" s="1"/>
  <c r="O48" i="22" s="1"/>
  <c r="AA48" i="22" s="1"/>
  <c r="R43" i="8"/>
  <c r="Y48" i="8"/>
  <c r="P48" i="8"/>
  <c r="U49" i="8"/>
  <c r="X49" i="8" s="1"/>
  <c r="M49" i="8"/>
  <c r="N49" i="8"/>
  <c r="V49" i="8"/>
  <c r="W49" i="8"/>
  <c r="L49" i="8"/>
  <c r="T48" i="24"/>
  <c r="AF48" i="24" s="1"/>
  <c r="Q48" i="24"/>
  <c r="AC48" i="24" s="1"/>
  <c r="O48" i="24"/>
  <c r="AA48" i="24" s="1"/>
  <c r="N48" i="24"/>
  <c r="Z48" i="24" s="1"/>
  <c r="M48" i="24"/>
  <c r="I42" i="8"/>
  <c r="D48" i="25"/>
  <c r="L48" i="25"/>
  <c r="E48" i="25"/>
  <c r="N48" i="25" s="1"/>
  <c r="Z48" i="25" s="1"/>
  <c r="F48" i="25"/>
  <c r="G48" i="25"/>
  <c r="P48" i="25" s="1"/>
  <c r="AB48" i="25" s="1"/>
  <c r="H48" i="25"/>
  <c r="Q48" i="25" s="1"/>
  <c r="AC48" i="25" s="1"/>
  <c r="I48" i="25"/>
  <c r="J48" i="25"/>
  <c r="K48" i="25"/>
  <c r="T48" i="25" s="1"/>
  <c r="AF48" i="25" s="1"/>
  <c r="K49" i="25"/>
  <c r="T49" i="25" s="1"/>
  <c r="AF49" i="25" s="1"/>
  <c r="D49" i="25"/>
  <c r="M49" i="25" s="1"/>
  <c r="L49" i="25"/>
  <c r="U49" i="25" s="1"/>
  <c r="AG49" i="25" s="1"/>
  <c r="E49" i="25"/>
  <c r="N49" i="25" s="1"/>
  <c r="Z49" i="25" s="1"/>
  <c r="F49" i="25"/>
  <c r="O49" i="25" s="1"/>
  <c r="AA49" i="25" s="1"/>
  <c r="G49" i="25"/>
  <c r="P49" i="25" s="1"/>
  <c r="AB49" i="25" s="1"/>
  <c r="H49" i="25"/>
  <c r="Q49" i="25" s="1"/>
  <c r="AC49" i="25" s="1"/>
  <c r="I49" i="25"/>
  <c r="R49" i="25" s="1"/>
  <c r="AD49" i="25" s="1"/>
  <c r="J49" i="25"/>
  <c r="S49" i="25" s="1"/>
  <c r="AE49" i="25" s="1"/>
  <c r="D49" i="24"/>
  <c r="M49" i="24" s="1"/>
  <c r="L49" i="24"/>
  <c r="U49" i="24" s="1"/>
  <c r="AG49" i="24" s="1"/>
  <c r="E49" i="24"/>
  <c r="N49" i="24" s="1"/>
  <c r="Z49" i="24" s="1"/>
  <c r="F49" i="24"/>
  <c r="O49" i="24" s="1"/>
  <c r="AA49" i="24" s="1"/>
  <c r="G49" i="24"/>
  <c r="P49" i="24" s="1"/>
  <c r="AB49" i="24" s="1"/>
  <c r="H49" i="24"/>
  <c r="Q49" i="24" s="1"/>
  <c r="AC49" i="24" s="1"/>
  <c r="I49" i="24"/>
  <c r="R49" i="24" s="1"/>
  <c r="AD49" i="24" s="1"/>
  <c r="J49" i="24"/>
  <c r="S49" i="24" s="1"/>
  <c r="AE49" i="24" s="1"/>
  <c r="K49" i="24"/>
  <c r="T49" i="24" s="1"/>
  <c r="AF49" i="24" s="1"/>
  <c r="G48" i="8"/>
  <c r="C49" i="22" s="1"/>
  <c r="H42" i="8"/>
  <c r="AA43" i="8"/>
  <c r="Z43" i="8"/>
  <c r="Q43" i="8"/>
  <c r="X47" i="22" l="1"/>
  <c r="D49" i="8"/>
  <c r="C49" i="8"/>
  <c r="G49" i="8" s="1"/>
  <c r="C50" i="22" s="1"/>
  <c r="E49" i="8"/>
  <c r="AJ47" i="24"/>
  <c r="AJ47" i="25"/>
  <c r="AI57" i="22"/>
  <c r="AJ45" i="22"/>
  <c r="AJ46" i="22" s="1"/>
  <c r="AJ47" i="22" s="1"/>
  <c r="W57" i="22"/>
  <c r="W59" i="22"/>
  <c r="E48" i="22"/>
  <c r="N48" i="22" s="1"/>
  <c r="Z48" i="22" s="1"/>
  <c r="L48" i="22"/>
  <c r="U48" i="22" s="1"/>
  <c r="AG48" i="22" s="1"/>
  <c r="Y49" i="24"/>
  <c r="AH49" i="24" s="1"/>
  <c r="AI61" i="24" s="1"/>
  <c r="V49" i="24"/>
  <c r="Y48" i="24"/>
  <c r="AH48" i="24" s="1"/>
  <c r="AI60" i="24" s="1"/>
  <c r="V48" i="24"/>
  <c r="X48" i="24" s="1"/>
  <c r="W59" i="24"/>
  <c r="X47" i="25"/>
  <c r="Y49" i="25"/>
  <c r="AH49" i="25" s="1"/>
  <c r="AI61" i="25" s="1"/>
  <c r="V49" i="25"/>
  <c r="W61" i="25" s="1"/>
  <c r="D48" i="22"/>
  <c r="M48" i="22" s="1"/>
  <c r="K48" i="22"/>
  <c r="T48" i="22" s="1"/>
  <c r="AF48" i="22" s="1"/>
  <c r="H48" i="22"/>
  <c r="Q48" i="22" s="1"/>
  <c r="AC48" i="22" s="1"/>
  <c r="G48" i="22"/>
  <c r="P48" i="22" s="1"/>
  <c r="AB48" i="22" s="1"/>
  <c r="J48" i="22"/>
  <c r="S48" i="22" s="1"/>
  <c r="AE48" i="22" s="1"/>
  <c r="I48" i="22"/>
  <c r="R48" i="22" s="1"/>
  <c r="AD48" i="22" s="1"/>
  <c r="R44" i="8"/>
  <c r="Y49" i="8"/>
  <c r="P49" i="8"/>
  <c r="L50" i="8"/>
  <c r="O50" i="8" s="1"/>
  <c r="C51" i="24" s="1"/>
  <c r="M50" i="8"/>
  <c r="N50" i="8"/>
  <c r="O49" i="8"/>
  <c r="C50" i="24" s="1"/>
  <c r="G50" i="24" s="1"/>
  <c r="P50" i="24" s="1"/>
  <c r="AB50" i="24" s="1"/>
  <c r="U50" i="8"/>
  <c r="V50" i="8"/>
  <c r="W50" i="8"/>
  <c r="U48" i="25"/>
  <c r="AG48" i="25" s="1"/>
  <c r="M48" i="25"/>
  <c r="S48" i="25"/>
  <c r="AE48" i="25" s="1"/>
  <c r="R48" i="25"/>
  <c r="AD48" i="25" s="1"/>
  <c r="O48" i="25"/>
  <c r="AA48" i="25" s="1"/>
  <c r="I43" i="8"/>
  <c r="D49" i="22"/>
  <c r="M49" i="22" s="1"/>
  <c r="L49" i="22"/>
  <c r="U49" i="22" s="1"/>
  <c r="AG49" i="22" s="1"/>
  <c r="E49" i="22"/>
  <c r="N49" i="22" s="1"/>
  <c r="Z49" i="22" s="1"/>
  <c r="F49" i="22"/>
  <c r="O49" i="22" s="1"/>
  <c r="AA49" i="22" s="1"/>
  <c r="G49" i="22"/>
  <c r="P49" i="22" s="1"/>
  <c r="AB49" i="22" s="1"/>
  <c r="H49" i="22"/>
  <c r="Q49" i="22" s="1"/>
  <c r="AC49" i="22" s="1"/>
  <c r="I49" i="22"/>
  <c r="R49" i="22" s="1"/>
  <c r="AD49" i="22" s="1"/>
  <c r="J49" i="22"/>
  <c r="S49" i="22" s="1"/>
  <c r="AE49" i="22" s="1"/>
  <c r="K49" i="22"/>
  <c r="T49" i="22" s="1"/>
  <c r="AF49" i="22" s="1"/>
  <c r="C50" i="25"/>
  <c r="H43" i="8"/>
  <c r="Z44" i="8"/>
  <c r="AA44" i="8"/>
  <c r="Q44" i="8"/>
  <c r="C50" i="8" l="1"/>
  <c r="G50" i="8" s="1"/>
  <c r="C51" i="22" s="1"/>
  <c r="E50" i="8"/>
  <c r="X49" i="24"/>
  <c r="F49" i="8"/>
  <c r="D50" i="8"/>
  <c r="AJ48" i="24"/>
  <c r="AJ49" i="24" s="1"/>
  <c r="Y48" i="22"/>
  <c r="AH48" i="22" s="1"/>
  <c r="AI60" i="22" s="1"/>
  <c r="V48" i="22"/>
  <c r="X48" i="22" s="1"/>
  <c r="Y49" i="22"/>
  <c r="AH49" i="22" s="1"/>
  <c r="AI61" i="22" s="1"/>
  <c r="V49" i="22"/>
  <c r="W60" i="24"/>
  <c r="W61" i="24"/>
  <c r="Y48" i="25"/>
  <c r="AH48" i="25" s="1"/>
  <c r="AI60" i="25" s="1"/>
  <c r="V48" i="25"/>
  <c r="R45" i="8"/>
  <c r="Y50" i="8"/>
  <c r="P50" i="8"/>
  <c r="E50" i="24"/>
  <c r="N50" i="24" s="1"/>
  <c r="Z50" i="24" s="1"/>
  <c r="D50" i="24"/>
  <c r="M50" i="24" s="1"/>
  <c r="L50" i="24"/>
  <c r="U50" i="24" s="1"/>
  <c r="AG50" i="24" s="1"/>
  <c r="K50" i="24"/>
  <c r="T50" i="24" s="1"/>
  <c r="AF50" i="24" s="1"/>
  <c r="J50" i="24"/>
  <c r="S50" i="24" s="1"/>
  <c r="AE50" i="24" s="1"/>
  <c r="I50" i="24"/>
  <c r="R50" i="24" s="1"/>
  <c r="AD50" i="24" s="1"/>
  <c r="H50" i="24"/>
  <c r="Q50" i="24" s="1"/>
  <c r="AC50" i="24" s="1"/>
  <c r="F50" i="24"/>
  <c r="O50" i="24" s="1"/>
  <c r="AA50" i="24" s="1"/>
  <c r="U51" i="8"/>
  <c r="X51" i="8" s="1"/>
  <c r="X50" i="8"/>
  <c r="C51" i="25" s="1"/>
  <c r="V51" i="8"/>
  <c r="W51" i="8"/>
  <c r="N51" i="8"/>
  <c r="M51" i="8"/>
  <c r="L51" i="8"/>
  <c r="O51" i="8" s="1"/>
  <c r="C52" i="24" s="1"/>
  <c r="I44" i="8"/>
  <c r="J50" i="25"/>
  <c r="S50" i="25" s="1"/>
  <c r="AE50" i="25" s="1"/>
  <c r="K50" i="25"/>
  <c r="T50" i="25" s="1"/>
  <c r="AF50" i="25" s="1"/>
  <c r="D50" i="25"/>
  <c r="M50" i="25" s="1"/>
  <c r="L50" i="25"/>
  <c r="U50" i="25" s="1"/>
  <c r="AG50" i="25" s="1"/>
  <c r="E50" i="25"/>
  <c r="N50" i="25" s="1"/>
  <c r="Z50" i="25" s="1"/>
  <c r="F50" i="25"/>
  <c r="O50" i="25" s="1"/>
  <c r="AA50" i="25" s="1"/>
  <c r="G50" i="25"/>
  <c r="P50" i="25" s="1"/>
  <c r="AB50" i="25" s="1"/>
  <c r="H50" i="25"/>
  <c r="Q50" i="25" s="1"/>
  <c r="AC50" i="25" s="1"/>
  <c r="I50" i="25"/>
  <c r="R50" i="25" s="1"/>
  <c r="AD50" i="25" s="1"/>
  <c r="J51" i="24"/>
  <c r="S51" i="24" s="1"/>
  <c r="AE51" i="24" s="1"/>
  <c r="K51" i="24"/>
  <c r="T51" i="24" s="1"/>
  <c r="AF51" i="24" s="1"/>
  <c r="D51" i="24"/>
  <c r="M51" i="24" s="1"/>
  <c r="L51" i="24"/>
  <c r="U51" i="24" s="1"/>
  <c r="AG51" i="24" s="1"/>
  <c r="E51" i="24"/>
  <c r="N51" i="24" s="1"/>
  <c r="Z51" i="24" s="1"/>
  <c r="F51" i="24"/>
  <c r="O51" i="24" s="1"/>
  <c r="AA51" i="24" s="1"/>
  <c r="G51" i="24"/>
  <c r="P51" i="24" s="1"/>
  <c r="AB51" i="24" s="1"/>
  <c r="H51" i="24"/>
  <c r="Q51" i="24" s="1"/>
  <c r="AC51" i="24" s="1"/>
  <c r="I51" i="24"/>
  <c r="R51" i="24" s="1"/>
  <c r="AD51" i="24" s="1"/>
  <c r="K50" i="22"/>
  <c r="T50" i="22" s="1"/>
  <c r="AF50" i="22" s="1"/>
  <c r="D50" i="22"/>
  <c r="M50" i="22" s="1"/>
  <c r="L50" i="22"/>
  <c r="U50" i="22" s="1"/>
  <c r="AG50" i="22" s="1"/>
  <c r="E50" i="22"/>
  <c r="N50" i="22" s="1"/>
  <c r="Z50" i="22" s="1"/>
  <c r="F50" i="22"/>
  <c r="O50" i="22" s="1"/>
  <c r="AA50" i="22" s="1"/>
  <c r="G50" i="22"/>
  <c r="P50" i="22" s="1"/>
  <c r="AB50" i="22" s="1"/>
  <c r="H50" i="22"/>
  <c r="Q50" i="22" s="1"/>
  <c r="AC50" i="22" s="1"/>
  <c r="I50" i="22"/>
  <c r="R50" i="22" s="1"/>
  <c r="AD50" i="22" s="1"/>
  <c r="J50" i="22"/>
  <c r="S50" i="22" s="1"/>
  <c r="AE50" i="22" s="1"/>
  <c r="H44" i="8"/>
  <c r="Z45" i="8"/>
  <c r="AA45" i="8"/>
  <c r="Q45" i="8"/>
  <c r="C51" i="8" l="1"/>
  <c r="X49" i="22"/>
  <c r="E51" i="8"/>
  <c r="F50" i="8"/>
  <c r="D51" i="8"/>
  <c r="AJ48" i="25"/>
  <c r="AJ49" i="25" s="1"/>
  <c r="AJ48" i="22"/>
  <c r="AJ49" i="22" s="1"/>
  <c r="Y50" i="22"/>
  <c r="AH50" i="22" s="1"/>
  <c r="AI62" i="22" s="1"/>
  <c r="V50" i="22"/>
  <c r="W61" i="22"/>
  <c r="W60" i="22"/>
  <c r="Y50" i="24"/>
  <c r="AH50" i="24" s="1"/>
  <c r="AI62" i="24" s="1"/>
  <c r="V50" i="24"/>
  <c r="X50" i="24" s="1"/>
  <c r="Y51" i="24"/>
  <c r="AH51" i="24" s="1"/>
  <c r="AI63" i="24" s="1"/>
  <c r="V51" i="24"/>
  <c r="Y50" i="25"/>
  <c r="AH50" i="25" s="1"/>
  <c r="AI62" i="25" s="1"/>
  <c r="V50" i="25"/>
  <c r="W62" i="25" s="1"/>
  <c r="W60" i="25"/>
  <c r="X48" i="25"/>
  <c r="X49" i="25" s="1"/>
  <c r="R47" i="8"/>
  <c r="Y51" i="8"/>
  <c r="P51" i="8"/>
  <c r="W52" i="8"/>
  <c r="V52" i="8"/>
  <c r="G51" i="8"/>
  <c r="C52" i="22" s="1"/>
  <c r="L52" i="8"/>
  <c r="O52" i="8" s="1"/>
  <c r="C53" i="24" s="1"/>
  <c r="M52" i="8"/>
  <c r="N52" i="8"/>
  <c r="U52" i="8"/>
  <c r="I45" i="8"/>
  <c r="I51" i="25"/>
  <c r="R51" i="25" s="1"/>
  <c r="AD51" i="25" s="1"/>
  <c r="J51" i="25"/>
  <c r="S51" i="25" s="1"/>
  <c r="AE51" i="25" s="1"/>
  <c r="K51" i="25"/>
  <c r="T51" i="25" s="1"/>
  <c r="AF51" i="25" s="1"/>
  <c r="D51" i="25"/>
  <c r="M51" i="25" s="1"/>
  <c r="L51" i="25"/>
  <c r="U51" i="25" s="1"/>
  <c r="AG51" i="25" s="1"/>
  <c r="E51" i="25"/>
  <c r="N51" i="25" s="1"/>
  <c r="Z51" i="25" s="1"/>
  <c r="F51" i="25"/>
  <c r="O51" i="25" s="1"/>
  <c r="AA51" i="25" s="1"/>
  <c r="G51" i="25"/>
  <c r="P51" i="25" s="1"/>
  <c r="AB51" i="25" s="1"/>
  <c r="H51" i="25"/>
  <c r="Q51" i="25" s="1"/>
  <c r="AC51" i="25" s="1"/>
  <c r="I52" i="24"/>
  <c r="R52" i="24" s="1"/>
  <c r="AD52" i="24" s="1"/>
  <c r="J52" i="24"/>
  <c r="S52" i="24" s="1"/>
  <c r="AE52" i="24" s="1"/>
  <c r="K52" i="24"/>
  <c r="T52" i="24" s="1"/>
  <c r="AF52" i="24" s="1"/>
  <c r="D52" i="24"/>
  <c r="M52" i="24" s="1"/>
  <c r="L52" i="24"/>
  <c r="U52" i="24" s="1"/>
  <c r="AG52" i="24" s="1"/>
  <c r="E52" i="24"/>
  <c r="N52" i="24" s="1"/>
  <c r="Z52" i="24" s="1"/>
  <c r="F52" i="24"/>
  <c r="O52" i="24" s="1"/>
  <c r="AA52" i="24" s="1"/>
  <c r="G52" i="24"/>
  <c r="P52" i="24" s="1"/>
  <c r="AB52" i="24" s="1"/>
  <c r="H52" i="24"/>
  <c r="Q52" i="24" s="1"/>
  <c r="AC52" i="24" s="1"/>
  <c r="J51" i="22"/>
  <c r="S51" i="22" s="1"/>
  <c r="AE51" i="22" s="1"/>
  <c r="K51" i="22"/>
  <c r="T51" i="22" s="1"/>
  <c r="AF51" i="22" s="1"/>
  <c r="D51" i="22"/>
  <c r="M51" i="22" s="1"/>
  <c r="L51" i="22"/>
  <c r="U51" i="22" s="1"/>
  <c r="AG51" i="22" s="1"/>
  <c r="E51" i="22"/>
  <c r="N51" i="22" s="1"/>
  <c r="Z51" i="22" s="1"/>
  <c r="F51" i="22"/>
  <c r="O51" i="22" s="1"/>
  <c r="AA51" i="22" s="1"/>
  <c r="G51" i="22"/>
  <c r="P51" i="22" s="1"/>
  <c r="AB51" i="22" s="1"/>
  <c r="H51" i="22"/>
  <c r="Q51" i="22" s="1"/>
  <c r="AC51" i="22" s="1"/>
  <c r="I51" i="22"/>
  <c r="R51" i="22" s="1"/>
  <c r="AD51" i="22" s="1"/>
  <c r="C52" i="25"/>
  <c r="H45" i="8"/>
  <c r="AA46" i="8"/>
  <c r="Z46" i="8"/>
  <c r="Q46" i="8"/>
  <c r="C52" i="8" l="1"/>
  <c r="G52" i="8" s="1"/>
  <c r="X51" i="24"/>
  <c r="X50" i="22"/>
  <c r="D52" i="8"/>
  <c r="E52" i="8"/>
  <c r="F51" i="8"/>
  <c r="AJ50" i="25"/>
  <c r="AJ50" i="22"/>
  <c r="X50" i="25"/>
  <c r="AJ50" i="24"/>
  <c r="AJ51" i="24" s="1"/>
  <c r="Y51" i="22"/>
  <c r="AH51" i="22" s="1"/>
  <c r="AI63" i="22" s="1"/>
  <c r="V51" i="22"/>
  <c r="W62" i="22"/>
  <c r="Y52" i="24"/>
  <c r="AH52" i="24" s="1"/>
  <c r="AI64" i="24" s="1"/>
  <c r="V52" i="24"/>
  <c r="W63" i="24"/>
  <c r="W62" i="24"/>
  <c r="Y51" i="25"/>
  <c r="AH51" i="25" s="1"/>
  <c r="AI63" i="25" s="1"/>
  <c r="V51" i="25"/>
  <c r="W63" i="25" s="1"/>
  <c r="R46" i="8"/>
  <c r="Y52" i="8"/>
  <c r="P52" i="8"/>
  <c r="W53" i="8"/>
  <c r="R48" i="8"/>
  <c r="U53" i="8"/>
  <c r="X52" i="8"/>
  <c r="C53" i="25" s="1"/>
  <c r="L53" i="8"/>
  <c r="V53" i="8"/>
  <c r="M53" i="8"/>
  <c r="N53" i="8"/>
  <c r="I46" i="8"/>
  <c r="H52" i="25"/>
  <c r="Q52" i="25" s="1"/>
  <c r="AC52" i="25" s="1"/>
  <c r="I52" i="25"/>
  <c r="R52" i="25" s="1"/>
  <c r="AD52" i="25" s="1"/>
  <c r="J52" i="25"/>
  <c r="S52" i="25" s="1"/>
  <c r="AE52" i="25" s="1"/>
  <c r="K52" i="25"/>
  <c r="T52" i="25" s="1"/>
  <c r="AF52" i="25" s="1"/>
  <c r="D52" i="25"/>
  <c r="M52" i="25" s="1"/>
  <c r="L52" i="25"/>
  <c r="U52" i="25" s="1"/>
  <c r="AG52" i="25" s="1"/>
  <c r="E52" i="25"/>
  <c r="N52" i="25" s="1"/>
  <c r="Z52" i="25" s="1"/>
  <c r="F52" i="25"/>
  <c r="O52" i="25" s="1"/>
  <c r="AA52" i="25" s="1"/>
  <c r="G52" i="25"/>
  <c r="P52" i="25" s="1"/>
  <c r="AB52" i="25" s="1"/>
  <c r="H53" i="24"/>
  <c r="Q53" i="24" s="1"/>
  <c r="AC53" i="24" s="1"/>
  <c r="I53" i="24"/>
  <c r="R53" i="24" s="1"/>
  <c r="AD53" i="24" s="1"/>
  <c r="J53" i="24"/>
  <c r="S53" i="24" s="1"/>
  <c r="AE53" i="24" s="1"/>
  <c r="K53" i="24"/>
  <c r="T53" i="24" s="1"/>
  <c r="AF53" i="24" s="1"/>
  <c r="D53" i="24"/>
  <c r="M53" i="24" s="1"/>
  <c r="L53" i="24"/>
  <c r="U53" i="24" s="1"/>
  <c r="AG53" i="24" s="1"/>
  <c r="E53" i="24"/>
  <c r="N53" i="24" s="1"/>
  <c r="Z53" i="24" s="1"/>
  <c r="F53" i="24"/>
  <c r="O53" i="24" s="1"/>
  <c r="AA53" i="24" s="1"/>
  <c r="G53" i="24"/>
  <c r="P53" i="24" s="1"/>
  <c r="AB53" i="24" s="1"/>
  <c r="I52" i="22"/>
  <c r="R52" i="22" s="1"/>
  <c r="AD52" i="22" s="1"/>
  <c r="J52" i="22"/>
  <c r="S52" i="22" s="1"/>
  <c r="AE52" i="22" s="1"/>
  <c r="K52" i="22"/>
  <c r="T52" i="22" s="1"/>
  <c r="AF52" i="22" s="1"/>
  <c r="D52" i="22"/>
  <c r="M52" i="22" s="1"/>
  <c r="L52" i="22"/>
  <c r="U52" i="22" s="1"/>
  <c r="AG52" i="22" s="1"/>
  <c r="E52" i="22"/>
  <c r="N52" i="22" s="1"/>
  <c r="Z52" i="22" s="1"/>
  <c r="F52" i="22"/>
  <c r="O52" i="22" s="1"/>
  <c r="AA52" i="22" s="1"/>
  <c r="G52" i="22"/>
  <c r="P52" i="22" s="1"/>
  <c r="AB52" i="22" s="1"/>
  <c r="H52" i="22"/>
  <c r="Q52" i="22" s="1"/>
  <c r="AC52" i="22" s="1"/>
  <c r="H46" i="8"/>
  <c r="AA47" i="8"/>
  <c r="Z47" i="8"/>
  <c r="Q47" i="8"/>
  <c r="C53" i="8" l="1"/>
  <c r="G53" i="8" s="1"/>
  <c r="C54" i="22" s="1"/>
  <c r="X51" i="22"/>
  <c r="X52" i="24"/>
  <c r="E53" i="8"/>
  <c r="AJ52" i="24"/>
  <c r="F52" i="8"/>
  <c r="D53" i="8"/>
  <c r="AJ51" i="25"/>
  <c r="AJ51" i="22"/>
  <c r="Y52" i="22"/>
  <c r="AH52" i="22" s="1"/>
  <c r="AI64" i="22" s="1"/>
  <c r="V52" i="22"/>
  <c r="W63" i="22"/>
  <c r="Y53" i="24"/>
  <c r="AH53" i="24" s="1"/>
  <c r="AI65" i="24" s="1"/>
  <c r="V53" i="24"/>
  <c r="W64" i="24"/>
  <c r="X51" i="25"/>
  <c r="Y52" i="25"/>
  <c r="AH52" i="25" s="1"/>
  <c r="AI64" i="25" s="1"/>
  <c r="V52" i="25"/>
  <c r="W64" i="25" s="1"/>
  <c r="P53" i="8"/>
  <c r="Y53" i="8"/>
  <c r="R49" i="8"/>
  <c r="M54" i="8"/>
  <c r="N54" i="8"/>
  <c r="V54" i="8"/>
  <c r="W54" i="8"/>
  <c r="O53" i="8"/>
  <c r="C54" i="24" s="1"/>
  <c r="I54" i="24" s="1"/>
  <c r="R54" i="24" s="1"/>
  <c r="AD54" i="24" s="1"/>
  <c r="L54" i="8"/>
  <c r="X53" i="8"/>
  <c r="C54" i="25" s="1"/>
  <c r="U54" i="8"/>
  <c r="I47" i="8"/>
  <c r="G53" i="25"/>
  <c r="P53" i="25" s="1"/>
  <c r="AB53" i="25" s="1"/>
  <c r="H53" i="25"/>
  <c r="Q53" i="25" s="1"/>
  <c r="AC53" i="25" s="1"/>
  <c r="I53" i="25"/>
  <c r="R53" i="25" s="1"/>
  <c r="AD53" i="25" s="1"/>
  <c r="J53" i="25"/>
  <c r="S53" i="25" s="1"/>
  <c r="AE53" i="25" s="1"/>
  <c r="K53" i="25"/>
  <c r="T53" i="25" s="1"/>
  <c r="AF53" i="25" s="1"/>
  <c r="D53" i="25"/>
  <c r="M53" i="25" s="1"/>
  <c r="L53" i="25"/>
  <c r="U53" i="25" s="1"/>
  <c r="AG53" i="25" s="1"/>
  <c r="E53" i="25"/>
  <c r="N53" i="25" s="1"/>
  <c r="Z53" i="25" s="1"/>
  <c r="F53" i="25"/>
  <c r="O53" i="25" s="1"/>
  <c r="AA53" i="25" s="1"/>
  <c r="C53" i="22"/>
  <c r="H47" i="8"/>
  <c r="D54" i="8" l="1"/>
  <c r="E54" i="8"/>
  <c r="C54" i="8"/>
  <c r="X52" i="22"/>
  <c r="X53" i="24"/>
  <c r="F53" i="8"/>
  <c r="X52" i="25"/>
  <c r="AJ52" i="22"/>
  <c r="AJ52" i="25"/>
  <c r="AJ53" i="24"/>
  <c r="W64" i="22"/>
  <c r="W65" i="24"/>
  <c r="Y53" i="25"/>
  <c r="AH53" i="25" s="1"/>
  <c r="AI65" i="25" s="1"/>
  <c r="V53" i="25"/>
  <c r="W65" i="25" s="1"/>
  <c r="Y54" i="8"/>
  <c r="P54" i="8"/>
  <c r="R50" i="8"/>
  <c r="G54" i="24"/>
  <c r="P54" i="24" s="1"/>
  <c r="AB54" i="24" s="1"/>
  <c r="F54" i="24"/>
  <c r="O54" i="24" s="1"/>
  <c r="AA54" i="24" s="1"/>
  <c r="E54" i="24"/>
  <c r="N54" i="24" s="1"/>
  <c r="Z54" i="24" s="1"/>
  <c r="L54" i="24"/>
  <c r="U54" i="24" s="1"/>
  <c r="AG54" i="24" s="1"/>
  <c r="D54" i="24"/>
  <c r="M54" i="24" s="1"/>
  <c r="H54" i="24"/>
  <c r="Q54" i="24" s="1"/>
  <c r="AC54" i="24" s="1"/>
  <c r="K54" i="24"/>
  <c r="T54" i="24" s="1"/>
  <c r="AF54" i="24" s="1"/>
  <c r="J54" i="24"/>
  <c r="S54" i="24" s="1"/>
  <c r="AE54" i="24" s="1"/>
  <c r="O54" i="8"/>
  <c r="C55" i="24" s="1"/>
  <c r="J55" i="24" s="1"/>
  <c r="S55" i="24" s="1"/>
  <c r="AE55" i="24" s="1"/>
  <c r="L55" i="8"/>
  <c r="U55" i="8"/>
  <c r="V55" i="8"/>
  <c r="W55" i="8"/>
  <c r="X54" i="8"/>
  <c r="C55" i="25" s="1"/>
  <c r="M55" i="8"/>
  <c r="N55" i="8"/>
  <c r="F54" i="8"/>
  <c r="F54" i="25"/>
  <c r="O54" i="25" s="1"/>
  <c r="AA54" i="25" s="1"/>
  <c r="G54" i="25"/>
  <c r="P54" i="25" s="1"/>
  <c r="AB54" i="25" s="1"/>
  <c r="H54" i="25"/>
  <c r="Q54" i="25" s="1"/>
  <c r="AC54" i="25" s="1"/>
  <c r="I54" i="25"/>
  <c r="R54" i="25" s="1"/>
  <c r="AD54" i="25" s="1"/>
  <c r="J54" i="25"/>
  <c r="S54" i="25" s="1"/>
  <c r="AE54" i="25" s="1"/>
  <c r="K54" i="25"/>
  <c r="T54" i="25" s="1"/>
  <c r="AF54" i="25" s="1"/>
  <c r="D54" i="25"/>
  <c r="M54" i="25" s="1"/>
  <c r="L54" i="25"/>
  <c r="U54" i="25" s="1"/>
  <c r="AG54" i="25" s="1"/>
  <c r="E54" i="25"/>
  <c r="N54" i="25" s="1"/>
  <c r="Z54" i="25" s="1"/>
  <c r="H53" i="22"/>
  <c r="Q53" i="22" s="1"/>
  <c r="AC53" i="22" s="1"/>
  <c r="I53" i="22"/>
  <c r="R53" i="22" s="1"/>
  <c r="AD53" i="22" s="1"/>
  <c r="J53" i="22"/>
  <c r="S53" i="22" s="1"/>
  <c r="AE53" i="22" s="1"/>
  <c r="K53" i="22"/>
  <c r="T53" i="22" s="1"/>
  <c r="AF53" i="22" s="1"/>
  <c r="D53" i="22"/>
  <c r="M53" i="22" s="1"/>
  <c r="L53" i="22"/>
  <c r="U53" i="22" s="1"/>
  <c r="AG53" i="22" s="1"/>
  <c r="E53" i="22"/>
  <c r="N53" i="22" s="1"/>
  <c r="Z53" i="22" s="1"/>
  <c r="F53" i="22"/>
  <c r="O53" i="22" s="1"/>
  <c r="AA53" i="22" s="1"/>
  <c r="G53" i="22"/>
  <c r="P53" i="22" s="1"/>
  <c r="AB53" i="22" s="1"/>
  <c r="G54" i="22"/>
  <c r="P54" i="22" s="1"/>
  <c r="AB54" i="22" s="1"/>
  <c r="H54" i="22"/>
  <c r="Q54" i="22" s="1"/>
  <c r="AC54" i="22" s="1"/>
  <c r="I54" i="22"/>
  <c r="R54" i="22" s="1"/>
  <c r="AD54" i="22" s="1"/>
  <c r="J54" i="22"/>
  <c r="S54" i="22" s="1"/>
  <c r="AE54" i="22" s="1"/>
  <c r="K54" i="22"/>
  <c r="T54" i="22" s="1"/>
  <c r="AF54" i="22" s="1"/>
  <c r="D54" i="22"/>
  <c r="M54" i="22" s="1"/>
  <c r="L54" i="22"/>
  <c r="U54" i="22" s="1"/>
  <c r="AG54" i="22" s="1"/>
  <c r="E54" i="22"/>
  <c r="N54" i="22" s="1"/>
  <c r="Z54" i="22" s="1"/>
  <c r="F54" i="22"/>
  <c r="O54" i="22" s="1"/>
  <c r="AA54" i="22" s="1"/>
  <c r="AA49" i="8"/>
  <c r="AA48" i="8"/>
  <c r="Z49" i="8"/>
  <c r="Z48" i="8"/>
  <c r="Q48" i="8"/>
  <c r="Q49" i="8"/>
  <c r="E55" i="8" l="1"/>
  <c r="D55" i="8"/>
  <c r="C55" i="8"/>
  <c r="G54" i="8"/>
  <c r="C55" i="22" s="1"/>
  <c r="L55" i="22" s="1"/>
  <c r="U55" i="22" s="1"/>
  <c r="AG55" i="22" s="1"/>
  <c r="AJ53" i="25"/>
  <c r="Y54" i="22"/>
  <c r="AH54" i="22" s="1"/>
  <c r="AI66" i="22" s="1"/>
  <c r="V54" i="22"/>
  <c r="Y53" i="22"/>
  <c r="AH53" i="22" s="1"/>
  <c r="AI65" i="22" s="1"/>
  <c r="V53" i="22"/>
  <c r="X53" i="22" s="1"/>
  <c r="Y54" i="24"/>
  <c r="AH54" i="24" s="1"/>
  <c r="AI66" i="24" s="1"/>
  <c r="V54" i="24"/>
  <c r="X54" i="24" s="1"/>
  <c r="Y54" i="25"/>
  <c r="AH54" i="25" s="1"/>
  <c r="AI66" i="25" s="1"/>
  <c r="V54" i="25"/>
  <c r="W66" i="25" s="1"/>
  <c r="X53" i="25"/>
  <c r="Y55" i="8"/>
  <c r="P55" i="8"/>
  <c r="R51" i="8"/>
  <c r="N56" i="8"/>
  <c r="G55" i="8"/>
  <c r="C56" i="22" s="1"/>
  <c r="W56" i="8"/>
  <c r="X55" i="8"/>
  <c r="C56" i="25" s="1"/>
  <c r="H56" i="25" s="1"/>
  <c r="Q56" i="25" s="1"/>
  <c r="AC56" i="25" s="1"/>
  <c r="O55" i="8"/>
  <c r="C56" i="24" s="1"/>
  <c r="H56" i="24" s="1"/>
  <c r="Q56" i="24" s="1"/>
  <c r="AC56" i="24" s="1"/>
  <c r="G55" i="24"/>
  <c r="P55" i="24" s="1"/>
  <c r="AB55" i="24" s="1"/>
  <c r="F55" i="24"/>
  <c r="O55" i="24" s="1"/>
  <c r="AA55" i="24" s="1"/>
  <c r="L55" i="24"/>
  <c r="U55" i="24" s="1"/>
  <c r="AG55" i="24" s="1"/>
  <c r="D55" i="24"/>
  <c r="M55" i="24" s="1"/>
  <c r="K55" i="24"/>
  <c r="T55" i="24" s="1"/>
  <c r="AF55" i="24" s="1"/>
  <c r="E55" i="24"/>
  <c r="N55" i="24" s="1"/>
  <c r="Z55" i="24" s="1"/>
  <c r="I55" i="24"/>
  <c r="R55" i="24" s="1"/>
  <c r="AD55" i="24" s="1"/>
  <c r="H55" i="24"/>
  <c r="Q55" i="24" s="1"/>
  <c r="AC55" i="24" s="1"/>
  <c r="I48" i="8"/>
  <c r="I49" i="8"/>
  <c r="E55" i="25"/>
  <c r="N55" i="25" s="1"/>
  <c r="Z55" i="25" s="1"/>
  <c r="F55" i="25"/>
  <c r="O55" i="25" s="1"/>
  <c r="AA55" i="25" s="1"/>
  <c r="G55" i="25"/>
  <c r="P55" i="25" s="1"/>
  <c r="AB55" i="25" s="1"/>
  <c r="H55" i="25"/>
  <c r="Q55" i="25" s="1"/>
  <c r="AC55" i="25" s="1"/>
  <c r="I55" i="25"/>
  <c r="R55" i="25" s="1"/>
  <c r="AD55" i="25" s="1"/>
  <c r="J55" i="25"/>
  <c r="S55" i="25" s="1"/>
  <c r="AE55" i="25" s="1"/>
  <c r="K55" i="25"/>
  <c r="T55" i="25" s="1"/>
  <c r="AF55" i="25" s="1"/>
  <c r="D55" i="25"/>
  <c r="M55" i="25" s="1"/>
  <c r="L55" i="25"/>
  <c r="U55" i="25" s="1"/>
  <c r="AG55" i="25" s="1"/>
  <c r="D55" i="22"/>
  <c r="M55" i="22" s="1"/>
  <c r="H48" i="8"/>
  <c r="H49" i="8"/>
  <c r="Z50" i="8"/>
  <c r="AA50" i="8"/>
  <c r="Q50" i="8"/>
  <c r="C56" i="8" l="1"/>
  <c r="X54" i="22"/>
  <c r="D56" i="8"/>
  <c r="K55" i="22"/>
  <c r="T55" i="22" s="1"/>
  <c r="AF55" i="22" s="1"/>
  <c r="I55" i="22"/>
  <c r="R55" i="22" s="1"/>
  <c r="AD55" i="22" s="1"/>
  <c r="H55" i="22"/>
  <c r="Q55" i="22" s="1"/>
  <c r="AC55" i="22" s="1"/>
  <c r="J55" i="22"/>
  <c r="S55" i="22" s="1"/>
  <c r="AE55" i="22" s="1"/>
  <c r="E56" i="8"/>
  <c r="E57" i="8" s="1"/>
  <c r="F55" i="8"/>
  <c r="G55" i="22"/>
  <c r="P55" i="22" s="1"/>
  <c r="AB55" i="22" s="1"/>
  <c r="E55" i="22"/>
  <c r="N55" i="22" s="1"/>
  <c r="Z55" i="22" s="1"/>
  <c r="F55" i="22"/>
  <c r="O55" i="22" s="1"/>
  <c r="AA55" i="22" s="1"/>
  <c r="AJ53" i="22"/>
  <c r="AJ54" i="22" s="1"/>
  <c r="AJ54" i="25"/>
  <c r="AJ54" i="24"/>
  <c r="Y55" i="22"/>
  <c r="W65" i="22"/>
  <c r="W66" i="22"/>
  <c r="Y55" i="24"/>
  <c r="AH55" i="24" s="1"/>
  <c r="AI67" i="24" s="1"/>
  <c r="V55" i="24"/>
  <c r="X55" i="24" s="1"/>
  <c r="W66" i="24"/>
  <c r="X54" i="25"/>
  <c r="Y55" i="25"/>
  <c r="AH55" i="25" s="1"/>
  <c r="AI67" i="25" s="1"/>
  <c r="V55" i="25"/>
  <c r="W67" i="25" s="1"/>
  <c r="R52" i="8"/>
  <c r="E56" i="25"/>
  <c r="N56" i="25" s="1"/>
  <c r="Z56" i="25" s="1"/>
  <c r="L56" i="24"/>
  <c r="U56" i="24" s="1"/>
  <c r="AG56" i="24" s="1"/>
  <c r="J56" i="24"/>
  <c r="S56" i="24" s="1"/>
  <c r="AE56" i="24" s="1"/>
  <c r="F56" i="24"/>
  <c r="O56" i="24" s="1"/>
  <c r="AA56" i="24" s="1"/>
  <c r="E56" i="24"/>
  <c r="N56" i="24" s="1"/>
  <c r="Z56" i="24" s="1"/>
  <c r="I56" i="25"/>
  <c r="R56" i="25" s="1"/>
  <c r="AD56" i="25" s="1"/>
  <c r="F56" i="25"/>
  <c r="D56" i="24"/>
  <c r="M56" i="24" s="1"/>
  <c r="G56" i="24"/>
  <c r="P56" i="24" s="1"/>
  <c r="AB56" i="24" s="1"/>
  <c r="G56" i="25"/>
  <c r="L56" i="25"/>
  <c r="U56" i="25" s="1"/>
  <c r="AG56" i="25" s="1"/>
  <c r="K56" i="25"/>
  <c r="T56" i="25" s="1"/>
  <c r="AF56" i="25" s="1"/>
  <c r="D56" i="25"/>
  <c r="M56" i="25" s="1"/>
  <c r="J56" i="25"/>
  <c r="S56" i="25" s="1"/>
  <c r="AE56" i="25" s="1"/>
  <c r="K56" i="24"/>
  <c r="T56" i="24" s="1"/>
  <c r="AF56" i="24" s="1"/>
  <c r="I56" i="24"/>
  <c r="R56" i="24" s="1"/>
  <c r="AD56" i="24" s="1"/>
  <c r="D57" i="8"/>
  <c r="C57" i="8"/>
  <c r="I50" i="8"/>
  <c r="E56" i="22"/>
  <c r="N56" i="22" s="1"/>
  <c r="Z56" i="22" s="1"/>
  <c r="F56" i="22"/>
  <c r="O56" i="22" s="1"/>
  <c r="AA56" i="22" s="1"/>
  <c r="G56" i="22"/>
  <c r="P56" i="22" s="1"/>
  <c r="AB56" i="22" s="1"/>
  <c r="H56" i="22"/>
  <c r="Q56" i="22" s="1"/>
  <c r="AC56" i="22" s="1"/>
  <c r="I56" i="22"/>
  <c r="R56" i="22" s="1"/>
  <c r="AD56" i="22" s="1"/>
  <c r="J56" i="22"/>
  <c r="S56" i="22" s="1"/>
  <c r="AE56" i="22" s="1"/>
  <c r="K56" i="22"/>
  <c r="T56" i="22" s="1"/>
  <c r="AF56" i="22" s="1"/>
  <c r="D56" i="22"/>
  <c r="M56" i="22" s="1"/>
  <c r="L56" i="22"/>
  <c r="U56" i="22" s="1"/>
  <c r="AG56" i="22" s="1"/>
  <c r="G56" i="8"/>
  <c r="C57" i="22" s="1"/>
  <c r="H50" i="8"/>
  <c r="AA51" i="8"/>
  <c r="Z51" i="8"/>
  <c r="Q51" i="8"/>
  <c r="F56" i="8" l="1"/>
  <c r="V55" i="22"/>
  <c r="X55" i="22" s="1"/>
  <c r="AH55" i="22"/>
  <c r="AI67" i="22" s="1"/>
  <c r="AJ55" i="24"/>
  <c r="AJ55" i="25"/>
  <c r="Y56" i="22"/>
  <c r="AH56" i="22" s="1"/>
  <c r="AI68" i="22" s="1"/>
  <c r="V56" i="22"/>
  <c r="X56" i="22" s="1"/>
  <c r="W67" i="22"/>
  <c r="Y56" i="24"/>
  <c r="AH56" i="24" s="1"/>
  <c r="AI68" i="24" s="1"/>
  <c r="V56" i="24"/>
  <c r="X56" i="24" s="1"/>
  <c r="W67" i="24"/>
  <c r="Y56" i="25"/>
  <c r="X55" i="25"/>
  <c r="R53" i="8"/>
  <c r="P56" i="25"/>
  <c r="AB56" i="25" s="1"/>
  <c r="O56" i="25"/>
  <c r="AA56" i="25" s="1"/>
  <c r="G57" i="8"/>
  <c r="C58" i="22" s="1"/>
  <c r="C58" i="8"/>
  <c r="G58" i="8" s="1"/>
  <c r="F57" i="8"/>
  <c r="D58" i="8"/>
  <c r="E58" i="8"/>
  <c r="I51" i="8"/>
  <c r="D57" i="22"/>
  <c r="M57" i="22" s="1"/>
  <c r="L57" i="22"/>
  <c r="U57" i="22" s="1"/>
  <c r="AG57" i="22" s="1"/>
  <c r="E57" i="22"/>
  <c r="N57" i="22" s="1"/>
  <c r="Z57" i="22" s="1"/>
  <c r="F57" i="22"/>
  <c r="O57" i="22" s="1"/>
  <c r="AA57" i="22" s="1"/>
  <c r="G57" i="22"/>
  <c r="P57" i="22" s="1"/>
  <c r="AB57" i="22" s="1"/>
  <c r="H57" i="22"/>
  <c r="Q57" i="22" s="1"/>
  <c r="AC57" i="22" s="1"/>
  <c r="I57" i="22"/>
  <c r="R57" i="22" s="1"/>
  <c r="AD57" i="22" s="1"/>
  <c r="J57" i="22"/>
  <c r="S57" i="22" s="1"/>
  <c r="AE57" i="22" s="1"/>
  <c r="K57" i="22"/>
  <c r="T57" i="22" s="1"/>
  <c r="AF57" i="22" s="1"/>
  <c r="H51" i="8"/>
  <c r="Z52" i="8"/>
  <c r="AA52" i="8"/>
  <c r="Q52" i="8"/>
  <c r="AJ55" i="22" l="1"/>
  <c r="AJ56" i="22" s="1"/>
  <c r="AH56" i="25"/>
  <c r="AI68" i="25" s="1"/>
  <c r="AJ56" i="24"/>
  <c r="W68" i="22"/>
  <c r="Y57" i="22"/>
  <c r="AH57" i="22" s="1"/>
  <c r="AI69" i="22" s="1"/>
  <c r="V57" i="22"/>
  <c r="X57" i="22" s="1"/>
  <c r="W68" i="24"/>
  <c r="V56" i="25"/>
  <c r="W68" i="25" s="1"/>
  <c r="R54" i="8"/>
  <c r="E59" i="8"/>
  <c r="F58" i="8"/>
  <c r="D59" i="8"/>
  <c r="C59" i="8"/>
  <c r="G59" i="8" s="1"/>
  <c r="I52" i="8"/>
  <c r="K58" i="22"/>
  <c r="T58" i="22" s="1"/>
  <c r="AF58" i="22" s="1"/>
  <c r="D58" i="22"/>
  <c r="M58" i="22" s="1"/>
  <c r="L58" i="22"/>
  <c r="U58" i="22" s="1"/>
  <c r="AG58" i="22" s="1"/>
  <c r="E58" i="22"/>
  <c r="N58" i="22" s="1"/>
  <c r="Z58" i="22" s="1"/>
  <c r="F58" i="22"/>
  <c r="O58" i="22" s="1"/>
  <c r="AA58" i="22" s="1"/>
  <c r="G58" i="22"/>
  <c r="P58" i="22" s="1"/>
  <c r="AB58" i="22" s="1"/>
  <c r="H58" i="22"/>
  <c r="Q58" i="22" s="1"/>
  <c r="AC58" i="22" s="1"/>
  <c r="I58" i="22"/>
  <c r="R58" i="22" s="1"/>
  <c r="AD58" i="22" s="1"/>
  <c r="J58" i="22"/>
  <c r="S58" i="22" s="1"/>
  <c r="AE58" i="22" s="1"/>
  <c r="H52" i="8"/>
  <c r="Z53" i="8"/>
  <c r="AA53" i="8"/>
  <c r="Q53" i="8"/>
  <c r="C59" i="22"/>
  <c r="AJ56" i="25" l="1"/>
  <c r="AJ57" i="22"/>
  <c r="Y58" i="22"/>
  <c r="AH58" i="22" s="1"/>
  <c r="AI70" i="22" s="1"/>
  <c r="V58" i="22"/>
  <c r="X58" i="22" s="1"/>
  <c r="W69" i="22"/>
  <c r="X56" i="25"/>
  <c r="R55" i="8"/>
  <c r="C60" i="8"/>
  <c r="F59" i="8"/>
  <c r="E60" i="8"/>
  <c r="D60" i="8"/>
  <c r="I53" i="8"/>
  <c r="J59" i="22"/>
  <c r="S59" i="22" s="1"/>
  <c r="AE59" i="22" s="1"/>
  <c r="K59" i="22"/>
  <c r="T59" i="22" s="1"/>
  <c r="AF59" i="22" s="1"/>
  <c r="D59" i="22"/>
  <c r="M59" i="22" s="1"/>
  <c r="L59" i="22"/>
  <c r="U59" i="22" s="1"/>
  <c r="AG59" i="22" s="1"/>
  <c r="E59" i="22"/>
  <c r="N59" i="22" s="1"/>
  <c r="Z59" i="22" s="1"/>
  <c r="F59" i="22"/>
  <c r="O59" i="22" s="1"/>
  <c r="AA59" i="22" s="1"/>
  <c r="G59" i="22"/>
  <c r="P59" i="22" s="1"/>
  <c r="AB59" i="22" s="1"/>
  <c r="H59" i="22"/>
  <c r="Q59" i="22" s="1"/>
  <c r="AC59" i="22" s="1"/>
  <c r="I59" i="22"/>
  <c r="R59" i="22" s="1"/>
  <c r="AD59" i="22" s="1"/>
  <c r="C60" i="22"/>
  <c r="H53" i="8"/>
  <c r="Z54" i="8"/>
  <c r="AA54" i="8"/>
  <c r="Q54" i="8"/>
  <c r="AJ58" i="22" l="1"/>
  <c r="W70" i="22"/>
  <c r="Y59" i="22"/>
  <c r="AH59" i="22" s="1"/>
  <c r="AI71" i="22" s="1"/>
  <c r="V59" i="22"/>
  <c r="X59" i="22" s="1"/>
  <c r="D61" i="8"/>
  <c r="E61" i="8"/>
  <c r="F60" i="8"/>
  <c r="C61" i="8"/>
  <c r="G61" i="8" s="1"/>
  <c r="G60" i="8"/>
  <c r="C61" i="22" s="1"/>
  <c r="I54" i="8"/>
  <c r="I60" i="22"/>
  <c r="R60" i="22" s="1"/>
  <c r="AD60" i="22" s="1"/>
  <c r="J60" i="22"/>
  <c r="S60" i="22" s="1"/>
  <c r="AE60" i="22" s="1"/>
  <c r="K60" i="22"/>
  <c r="T60" i="22" s="1"/>
  <c r="AF60" i="22" s="1"/>
  <c r="D60" i="22"/>
  <c r="M60" i="22" s="1"/>
  <c r="L60" i="22"/>
  <c r="U60" i="22" s="1"/>
  <c r="AG60" i="22" s="1"/>
  <c r="E60" i="22"/>
  <c r="N60" i="22" s="1"/>
  <c r="Z60" i="22" s="1"/>
  <c r="F60" i="22"/>
  <c r="O60" i="22" s="1"/>
  <c r="AA60" i="22" s="1"/>
  <c r="G60" i="22"/>
  <c r="P60" i="22" s="1"/>
  <c r="AB60" i="22" s="1"/>
  <c r="H60" i="22"/>
  <c r="Q60" i="22" s="1"/>
  <c r="AC60" i="22" s="1"/>
  <c r="H54" i="8"/>
  <c r="AA55" i="8"/>
  <c r="Z55" i="8"/>
  <c r="Q55" i="8"/>
  <c r="AJ59" i="22" l="1"/>
  <c r="W71" i="22"/>
  <c r="Y60" i="22"/>
  <c r="AH60" i="22" s="1"/>
  <c r="AI72" i="22" s="1"/>
  <c r="V60" i="22"/>
  <c r="X60" i="22" s="1"/>
  <c r="C62" i="8"/>
  <c r="E62" i="8"/>
  <c r="F61" i="8"/>
  <c r="D62" i="8"/>
  <c r="I55" i="8"/>
  <c r="H61" i="22"/>
  <c r="Q61" i="22" s="1"/>
  <c r="AC61" i="22" s="1"/>
  <c r="I61" i="22"/>
  <c r="R61" i="22" s="1"/>
  <c r="AD61" i="22" s="1"/>
  <c r="J61" i="22"/>
  <c r="S61" i="22" s="1"/>
  <c r="AE61" i="22" s="1"/>
  <c r="K61" i="22"/>
  <c r="T61" i="22" s="1"/>
  <c r="AF61" i="22" s="1"/>
  <c r="D61" i="22"/>
  <c r="M61" i="22" s="1"/>
  <c r="L61" i="22"/>
  <c r="U61" i="22" s="1"/>
  <c r="AG61" i="22" s="1"/>
  <c r="E61" i="22"/>
  <c r="N61" i="22" s="1"/>
  <c r="Z61" i="22" s="1"/>
  <c r="F61" i="22"/>
  <c r="O61" i="22" s="1"/>
  <c r="AA61" i="22" s="1"/>
  <c r="G61" i="22"/>
  <c r="P61" i="22" s="1"/>
  <c r="AB61" i="22" s="1"/>
  <c r="H55" i="8"/>
  <c r="C62" i="22"/>
  <c r="AJ60" i="22" l="1"/>
  <c r="Y61" i="22"/>
  <c r="AH61" i="22" s="1"/>
  <c r="AI73" i="22" s="1"/>
  <c r="V61" i="22"/>
  <c r="X61" i="22" s="1"/>
  <c r="W72" i="22"/>
  <c r="D63" i="8"/>
  <c r="F62" i="8"/>
  <c r="E63" i="8"/>
  <c r="C63" i="8"/>
  <c r="G62" i="8"/>
  <c r="C63" i="22" s="1"/>
  <c r="G62" i="22"/>
  <c r="P62" i="22" s="1"/>
  <c r="AB62" i="22" s="1"/>
  <c r="H62" i="22"/>
  <c r="Q62" i="22" s="1"/>
  <c r="AC62" i="22" s="1"/>
  <c r="I62" i="22"/>
  <c r="R62" i="22" s="1"/>
  <c r="AD62" i="22" s="1"/>
  <c r="J62" i="22"/>
  <c r="S62" i="22" s="1"/>
  <c r="AE62" i="22" s="1"/>
  <c r="K62" i="22"/>
  <c r="T62" i="22" s="1"/>
  <c r="AF62" i="22" s="1"/>
  <c r="D62" i="22"/>
  <c r="M62" i="22" s="1"/>
  <c r="L62" i="22"/>
  <c r="U62" i="22" s="1"/>
  <c r="AG62" i="22" s="1"/>
  <c r="E62" i="22"/>
  <c r="N62" i="22" s="1"/>
  <c r="Z62" i="22" s="1"/>
  <c r="F62" i="22"/>
  <c r="O62" i="22" s="1"/>
  <c r="AA62" i="22" s="1"/>
  <c r="AJ61" i="22" l="1"/>
  <c r="Y62" i="22"/>
  <c r="AH62" i="22" s="1"/>
  <c r="AI74" i="22" s="1"/>
  <c r="V62" i="22"/>
  <c r="X62" i="22" s="1"/>
  <c r="W73" i="22"/>
  <c r="G63" i="8"/>
  <c r="C64" i="22" s="1"/>
  <c r="C64" i="8"/>
  <c r="G64" i="8" s="1"/>
  <c r="F63" i="8"/>
  <c r="E64" i="8"/>
  <c r="D64" i="8"/>
  <c r="I56" i="8"/>
  <c r="I57" i="8"/>
  <c r="F63" i="22"/>
  <c r="O63" i="22" s="1"/>
  <c r="AA63" i="22" s="1"/>
  <c r="G63" i="22"/>
  <c r="P63" i="22" s="1"/>
  <c r="AB63" i="22" s="1"/>
  <c r="H63" i="22"/>
  <c r="Q63" i="22" s="1"/>
  <c r="AC63" i="22" s="1"/>
  <c r="I63" i="22"/>
  <c r="R63" i="22" s="1"/>
  <c r="AD63" i="22" s="1"/>
  <c r="J63" i="22"/>
  <c r="S63" i="22" s="1"/>
  <c r="AE63" i="22" s="1"/>
  <c r="K63" i="22"/>
  <c r="T63" i="22" s="1"/>
  <c r="AF63" i="22" s="1"/>
  <c r="D63" i="22"/>
  <c r="M63" i="22" s="1"/>
  <c r="L63" i="22"/>
  <c r="U63" i="22" s="1"/>
  <c r="AG63" i="22" s="1"/>
  <c r="E63" i="22"/>
  <c r="N63" i="22" s="1"/>
  <c r="Z63" i="22" s="1"/>
  <c r="H56" i="8"/>
  <c r="H57" i="8"/>
  <c r="AJ62" i="22" l="1"/>
  <c r="Y63" i="22"/>
  <c r="AH63" i="22" s="1"/>
  <c r="AI75" i="22" s="1"/>
  <c r="V63" i="22"/>
  <c r="X63" i="22" s="1"/>
  <c r="W74" i="22"/>
  <c r="F64" i="8"/>
  <c r="C65" i="8"/>
  <c r="G65" i="8" s="1"/>
  <c r="D65" i="8"/>
  <c r="E65" i="8"/>
  <c r="I58" i="8"/>
  <c r="E64" i="22"/>
  <c r="N64" i="22" s="1"/>
  <c r="Z64" i="22" s="1"/>
  <c r="F64" i="22"/>
  <c r="O64" i="22" s="1"/>
  <c r="AA64" i="22" s="1"/>
  <c r="G64" i="22"/>
  <c r="P64" i="22" s="1"/>
  <c r="AB64" i="22" s="1"/>
  <c r="H64" i="22"/>
  <c r="Q64" i="22" s="1"/>
  <c r="AC64" i="22" s="1"/>
  <c r="I64" i="22"/>
  <c r="R64" i="22" s="1"/>
  <c r="AD64" i="22" s="1"/>
  <c r="J64" i="22"/>
  <c r="S64" i="22" s="1"/>
  <c r="AE64" i="22" s="1"/>
  <c r="K64" i="22"/>
  <c r="T64" i="22" s="1"/>
  <c r="AF64" i="22" s="1"/>
  <c r="D64" i="22"/>
  <c r="M64" i="22" s="1"/>
  <c r="L64" i="22"/>
  <c r="U64" i="22" s="1"/>
  <c r="AG64" i="22" s="1"/>
  <c r="H58" i="8"/>
  <c r="C65" i="22"/>
  <c r="AJ63" i="22" l="1"/>
  <c r="W75" i="22"/>
  <c r="Y64" i="22"/>
  <c r="AH64" i="22" s="1"/>
  <c r="AI76" i="22" s="1"/>
  <c r="V64" i="22"/>
  <c r="X64" i="22" s="1"/>
  <c r="F65" i="8"/>
  <c r="D66" i="8"/>
  <c r="E66" i="8"/>
  <c r="C66" i="8"/>
  <c r="I59" i="8"/>
  <c r="D65" i="22"/>
  <c r="M65" i="22" s="1"/>
  <c r="L65" i="22"/>
  <c r="U65" i="22" s="1"/>
  <c r="AG65" i="22" s="1"/>
  <c r="E65" i="22"/>
  <c r="N65" i="22" s="1"/>
  <c r="Z65" i="22" s="1"/>
  <c r="F65" i="22"/>
  <c r="O65" i="22" s="1"/>
  <c r="AA65" i="22" s="1"/>
  <c r="G65" i="22"/>
  <c r="P65" i="22" s="1"/>
  <c r="AB65" i="22" s="1"/>
  <c r="H65" i="22"/>
  <c r="Q65" i="22" s="1"/>
  <c r="AC65" i="22" s="1"/>
  <c r="I65" i="22"/>
  <c r="R65" i="22" s="1"/>
  <c r="AD65" i="22" s="1"/>
  <c r="J65" i="22"/>
  <c r="S65" i="22" s="1"/>
  <c r="AE65" i="22" s="1"/>
  <c r="K65" i="22"/>
  <c r="T65" i="22" s="1"/>
  <c r="AF65" i="22" s="1"/>
  <c r="H59" i="8"/>
  <c r="C66" i="22"/>
  <c r="AJ64" i="22" l="1"/>
  <c r="Y65" i="22"/>
  <c r="AH65" i="22" s="1"/>
  <c r="AI77" i="22" s="1"/>
  <c r="V65" i="22"/>
  <c r="X65" i="22" s="1"/>
  <c r="W76" i="22"/>
  <c r="D67" i="8"/>
  <c r="F66" i="8"/>
  <c r="E67" i="8"/>
  <c r="C67" i="8"/>
  <c r="G66" i="8"/>
  <c r="C67" i="22" s="1"/>
  <c r="I60" i="8"/>
  <c r="K66" i="22"/>
  <c r="T66" i="22" s="1"/>
  <c r="AF66" i="22" s="1"/>
  <c r="D66" i="22"/>
  <c r="M66" i="22" s="1"/>
  <c r="L66" i="22"/>
  <c r="U66" i="22" s="1"/>
  <c r="AG66" i="22" s="1"/>
  <c r="E66" i="22"/>
  <c r="N66" i="22" s="1"/>
  <c r="Z66" i="22" s="1"/>
  <c r="F66" i="22"/>
  <c r="O66" i="22" s="1"/>
  <c r="AA66" i="22" s="1"/>
  <c r="G66" i="22"/>
  <c r="P66" i="22" s="1"/>
  <c r="AB66" i="22" s="1"/>
  <c r="H66" i="22"/>
  <c r="Q66" i="22" s="1"/>
  <c r="AC66" i="22" s="1"/>
  <c r="I66" i="22"/>
  <c r="R66" i="22" s="1"/>
  <c r="AD66" i="22" s="1"/>
  <c r="J66" i="22"/>
  <c r="S66" i="22" s="1"/>
  <c r="AE66" i="22" s="1"/>
  <c r="H60" i="8"/>
  <c r="AJ65" i="22" l="1"/>
  <c r="Y66" i="22"/>
  <c r="AH66" i="22" s="1"/>
  <c r="AI78" i="22" s="1"/>
  <c r="V66" i="22"/>
  <c r="X66" i="22" s="1"/>
  <c r="W77" i="22"/>
  <c r="C68" i="8"/>
  <c r="G67" i="8"/>
  <c r="C68" i="22" s="1"/>
  <c r="D68" i="8"/>
  <c r="E68" i="8"/>
  <c r="F67" i="8"/>
  <c r="I61" i="8"/>
  <c r="J67" i="22"/>
  <c r="S67" i="22" s="1"/>
  <c r="AE67" i="22" s="1"/>
  <c r="K67" i="22"/>
  <c r="T67" i="22" s="1"/>
  <c r="AF67" i="22" s="1"/>
  <c r="D67" i="22"/>
  <c r="M67" i="22" s="1"/>
  <c r="L67" i="22"/>
  <c r="U67" i="22" s="1"/>
  <c r="AG67" i="22" s="1"/>
  <c r="E67" i="22"/>
  <c r="N67" i="22" s="1"/>
  <c r="Z67" i="22" s="1"/>
  <c r="F67" i="22"/>
  <c r="O67" i="22" s="1"/>
  <c r="AA67" i="22" s="1"/>
  <c r="G67" i="22"/>
  <c r="P67" i="22" s="1"/>
  <c r="AB67" i="22" s="1"/>
  <c r="H67" i="22"/>
  <c r="Q67" i="22" s="1"/>
  <c r="AC67" i="22" s="1"/>
  <c r="I67" i="22"/>
  <c r="R67" i="22" s="1"/>
  <c r="AD67" i="22" s="1"/>
  <c r="H61" i="8"/>
  <c r="AJ66" i="22" l="1"/>
  <c r="Y67" i="22"/>
  <c r="AH67" i="22" s="1"/>
  <c r="AI79" i="22" s="1"/>
  <c r="V67" i="22"/>
  <c r="X67" i="22" s="1"/>
  <c r="W78" i="22"/>
  <c r="C69" i="8"/>
  <c r="G69" i="8" s="1"/>
  <c r="D69" i="8"/>
  <c r="E69" i="8"/>
  <c r="F68" i="8"/>
  <c r="G68" i="8"/>
  <c r="C69" i="22" s="1"/>
  <c r="I62" i="8"/>
  <c r="I68" i="22"/>
  <c r="R68" i="22" s="1"/>
  <c r="AD68" i="22" s="1"/>
  <c r="J68" i="22"/>
  <c r="S68" i="22" s="1"/>
  <c r="AE68" i="22" s="1"/>
  <c r="K68" i="22"/>
  <c r="T68" i="22" s="1"/>
  <c r="AF68" i="22" s="1"/>
  <c r="D68" i="22"/>
  <c r="M68" i="22" s="1"/>
  <c r="L68" i="22"/>
  <c r="U68" i="22" s="1"/>
  <c r="AG68" i="22" s="1"/>
  <c r="E68" i="22"/>
  <c r="N68" i="22" s="1"/>
  <c r="Z68" i="22" s="1"/>
  <c r="F68" i="22"/>
  <c r="O68" i="22" s="1"/>
  <c r="AA68" i="22" s="1"/>
  <c r="G68" i="22"/>
  <c r="P68" i="22" s="1"/>
  <c r="AB68" i="22" s="1"/>
  <c r="H68" i="22"/>
  <c r="Q68" i="22" s="1"/>
  <c r="AC68" i="22" s="1"/>
  <c r="H62" i="8"/>
  <c r="AJ67" i="22" l="1"/>
  <c r="Y68" i="22"/>
  <c r="AH68" i="22" s="1"/>
  <c r="AI80" i="22" s="1"/>
  <c r="V68" i="22"/>
  <c r="X68" i="22" s="1"/>
  <c r="W79" i="22"/>
  <c r="E70" i="8"/>
  <c r="D70" i="8"/>
  <c r="F69" i="8"/>
  <c r="C70" i="8"/>
  <c r="I63" i="8"/>
  <c r="H69" i="22"/>
  <c r="Q69" i="22" s="1"/>
  <c r="AC69" i="22" s="1"/>
  <c r="I69" i="22"/>
  <c r="R69" i="22" s="1"/>
  <c r="AD69" i="22" s="1"/>
  <c r="J69" i="22"/>
  <c r="S69" i="22" s="1"/>
  <c r="AE69" i="22" s="1"/>
  <c r="K69" i="22"/>
  <c r="T69" i="22" s="1"/>
  <c r="AF69" i="22" s="1"/>
  <c r="D69" i="22"/>
  <c r="M69" i="22" s="1"/>
  <c r="L69" i="22"/>
  <c r="U69" i="22" s="1"/>
  <c r="AG69" i="22" s="1"/>
  <c r="E69" i="22"/>
  <c r="N69" i="22" s="1"/>
  <c r="Z69" i="22" s="1"/>
  <c r="F69" i="22"/>
  <c r="O69" i="22" s="1"/>
  <c r="AA69" i="22" s="1"/>
  <c r="G69" i="22"/>
  <c r="P69" i="22" s="1"/>
  <c r="AB69" i="22" s="1"/>
  <c r="H63" i="8"/>
  <c r="AJ68" i="22" l="1"/>
  <c r="Y69" i="22"/>
  <c r="AH69" i="22" s="1"/>
  <c r="AI81" i="22" s="1"/>
  <c r="V69" i="22"/>
  <c r="X69" i="22" s="1"/>
  <c r="W80" i="22"/>
  <c r="C71" i="8"/>
  <c r="G71" i="8" s="1"/>
  <c r="G70" i="8"/>
  <c r="C71" i="22" s="1"/>
  <c r="E71" i="8"/>
  <c r="F70" i="8"/>
  <c r="D71" i="8"/>
  <c r="C70" i="22"/>
  <c r="AJ69" i="22" l="1"/>
  <c r="W81" i="22"/>
  <c r="C72" i="8"/>
  <c r="G72" i="8" s="1"/>
  <c r="E72" i="8"/>
  <c r="D72" i="8"/>
  <c r="F71" i="8"/>
  <c r="I64" i="8"/>
  <c r="I65" i="8"/>
  <c r="F71" i="22"/>
  <c r="O71" i="22" s="1"/>
  <c r="AA71" i="22" s="1"/>
  <c r="G71" i="22"/>
  <c r="P71" i="22" s="1"/>
  <c r="AB71" i="22" s="1"/>
  <c r="H71" i="22"/>
  <c r="Q71" i="22" s="1"/>
  <c r="AC71" i="22" s="1"/>
  <c r="I71" i="22"/>
  <c r="R71" i="22" s="1"/>
  <c r="AD71" i="22" s="1"/>
  <c r="J71" i="22"/>
  <c r="S71" i="22" s="1"/>
  <c r="AE71" i="22" s="1"/>
  <c r="K71" i="22"/>
  <c r="T71" i="22" s="1"/>
  <c r="AF71" i="22" s="1"/>
  <c r="D71" i="22"/>
  <c r="M71" i="22" s="1"/>
  <c r="L71" i="22"/>
  <c r="U71" i="22" s="1"/>
  <c r="AG71" i="22" s="1"/>
  <c r="E71" i="22"/>
  <c r="N71" i="22" s="1"/>
  <c r="Z71" i="22" s="1"/>
  <c r="G70" i="22"/>
  <c r="P70" i="22" s="1"/>
  <c r="AB70" i="22" s="1"/>
  <c r="H70" i="22"/>
  <c r="Q70" i="22" s="1"/>
  <c r="AC70" i="22" s="1"/>
  <c r="I70" i="22"/>
  <c r="R70" i="22" s="1"/>
  <c r="AD70" i="22" s="1"/>
  <c r="J70" i="22"/>
  <c r="S70" i="22" s="1"/>
  <c r="AE70" i="22" s="1"/>
  <c r="K70" i="22"/>
  <c r="T70" i="22" s="1"/>
  <c r="AF70" i="22" s="1"/>
  <c r="D70" i="22"/>
  <c r="L70" i="22"/>
  <c r="U70" i="22" s="1"/>
  <c r="AG70" i="22" s="1"/>
  <c r="E70" i="22"/>
  <c r="N70" i="22" s="1"/>
  <c r="Z70" i="22" s="1"/>
  <c r="F70" i="22"/>
  <c r="O70" i="22" s="1"/>
  <c r="AA70" i="22" s="1"/>
  <c r="H64" i="8"/>
  <c r="H65" i="8"/>
  <c r="C72" i="22"/>
  <c r="Y71" i="22" l="1"/>
  <c r="AH71" i="22" s="1"/>
  <c r="AI83" i="22" s="1"/>
  <c r="V71" i="22"/>
  <c r="D73" i="8"/>
  <c r="E73" i="8"/>
  <c r="C73" i="8"/>
  <c r="F72" i="8"/>
  <c r="M70" i="22"/>
  <c r="I66" i="8"/>
  <c r="E72" i="22"/>
  <c r="N72" i="22" s="1"/>
  <c r="Z72" i="22" s="1"/>
  <c r="F72" i="22"/>
  <c r="O72" i="22" s="1"/>
  <c r="AA72" i="22" s="1"/>
  <c r="G72" i="22"/>
  <c r="P72" i="22" s="1"/>
  <c r="AB72" i="22" s="1"/>
  <c r="H72" i="22"/>
  <c r="Q72" i="22" s="1"/>
  <c r="AC72" i="22" s="1"/>
  <c r="I72" i="22"/>
  <c r="R72" i="22" s="1"/>
  <c r="AD72" i="22" s="1"/>
  <c r="J72" i="22"/>
  <c r="S72" i="22" s="1"/>
  <c r="AE72" i="22" s="1"/>
  <c r="K72" i="22"/>
  <c r="T72" i="22" s="1"/>
  <c r="AF72" i="22" s="1"/>
  <c r="D72" i="22"/>
  <c r="M72" i="22" s="1"/>
  <c r="L72" i="22"/>
  <c r="U72" i="22" s="1"/>
  <c r="AG72" i="22" s="1"/>
  <c r="H66" i="8"/>
  <c r="C73" i="22"/>
  <c r="Y70" i="22" l="1"/>
  <c r="AH70" i="22" s="1"/>
  <c r="V70" i="22"/>
  <c r="X70" i="22" s="1"/>
  <c r="X71" i="22" s="1"/>
  <c r="Y72" i="22"/>
  <c r="AH72" i="22" s="1"/>
  <c r="AI84" i="22" s="1"/>
  <c r="V72" i="22"/>
  <c r="W83" i="22"/>
  <c r="G73" i="8"/>
  <c r="C74" i="8"/>
  <c r="F73" i="8"/>
  <c r="D74" i="8"/>
  <c r="E74" i="8"/>
  <c r="I67" i="8"/>
  <c r="D73" i="22"/>
  <c r="M73" i="22" s="1"/>
  <c r="L73" i="22"/>
  <c r="U73" i="22" s="1"/>
  <c r="AG73" i="22" s="1"/>
  <c r="E73" i="22"/>
  <c r="N73" i="22" s="1"/>
  <c r="Z73" i="22" s="1"/>
  <c r="F73" i="22"/>
  <c r="O73" i="22" s="1"/>
  <c r="AA73" i="22" s="1"/>
  <c r="G73" i="22"/>
  <c r="P73" i="22" s="1"/>
  <c r="AB73" i="22" s="1"/>
  <c r="H73" i="22"/>
  <c r="Q73" i="22" s="1"/>
  <c r="AC73" i="22" s="1"/>
  <c r="I73" i="22"/>
  <c r="R73" i="22" s="1"/>
  <c r="AD73" i="22" s="1"/>
  <c r="J73" i="22"/>
  <c r="S73" i="22" s="1"/>
  <c r="AE73" i="22" s="1"/>
  <c r="K73" i="22"/>
  <c r="T73" i="22" s="1"/>
  <c r="AF73" i="22" s="1"/>
  <c r="H67" i="8"/>
  <c r="X72" i="22" l="1"/>
  <c r="AI82" i="22"/>
  <c r="AJ70" i="22"/>
  <c r="AJ71" i="22" s="1"/>
  <c r="AJ72" i="22" s="1"/>
  <c r="Y73" i="22"/>
  <c r="AH73" i="22" s="1"/>
  <c r="AI85" i="22" s="1"/>
  <c r="V73" i="22"/>
  <c r="W82" i="22"/>
  <c r="W84" i="22"/>
  <c r="G74" i="8"/>
  <c r="C75" i="22" s="1"/>
  <c r="C75" i="8"/>
  <c r="G75" i="8" s="1"/>
  <c r="F74" i="8"/>
  <c r="D75" i="8"/>
  <c r="E75" i="8"/>
  <c r="I68" i="8"/>
  <c r="C74" i="22"/>
  <c r="H68" i="8"/>
  <c r="X73" i="22" l="1"/>
  <c r="AJ73" i="22"/>
  <c r="W85" i="22"/>
  <c r="C76" i="8"/>
  <c r="G76" i="8" s="1"/>
  <c r="F75" i="8"/>
  <c r="D76" i="8"/>
  <c r="E76" i="8"/>
  <c r="I69" i="8"/>
  <c r="J75" i="22"/>
  <c r="S75" i="22" s="1"/>
  <c r="AE75" i="22" s="1"/>
  <c r="K75" i="22"/>
  <c r="T75" i="22" s="1"/>
  <c r="AF75" i="22" s="1"/>
  <c r="D75" i="22"/>
  <c r="M75" i="22" s="1"/>
  <c r="L75" i="22"/>
  <c r="U75" i="22" s="1"/>
  <c r="AG75" i="22" s="1"/>
  <c r="E75" i="22"/>
  <c r="N75" i="22" s="1"/>
  <c r="Z75" i="22" s="1"/>
  <c r="F75" i="22"/>
  <c r="O75" i="22" s="1"/>
  <c r="AA75" i="22" s="1"/>
  <c r="G75" i="22"/>
  <c r="P75" i="22" s="1"/>
  <c r="AB75" i="22" s="1"/>
  <c r="H75" i="22"/>
  <c r="Q75" i="22" s="1"/>
  <c r="AC75" i="22" s="1"/>
  <c r="I75" i="22"/>
  <c r="R75" i="22" s="1"/>
  <c r="AD75" i="22" s="1"/>
  <c r="K74" i="22"/>
  <c r="T74" i="22" s="1"/>
  <c r="AF74" i="22" s="1"/>
  <c r="D74" i="22"/>
  <c r="M74" i="22" s="1"/>
  <c r="L74" i="22"/>
  <c r="U74" i="22" s="1"/>
  <c r="AG74" i="22" s="1"/>
  <c r="E74" i="22"/>
  <c r="N74" i="22" s="1"/>
  <c r="Z74" i="22" s="1"/>
  <c r="F74" i="22"/>
  <c r="O74" i="22" s="1"/>
  <c r="AA74" i="22" s="1"/>
  <c r="G74" i="22"/>
  <c r="P74" i="22" s="1"/>
  <c r="AB74" i="22" s="1"/>
  <c r="H74" i="22"/>
  <c r="I74" i="22"/>
  <c r="R74" i="22" s="1"/>
  <c r="AD74" i="22" s="1"/>
  <c r="J74" i="22"/>
  <c r="S74" i="22" s="1"/>
  <c r="AE74" i="22" s="1"/>
  <c r="H69" i="8"/>
  <c r="C76" i="22"/>
  <c r="Y74" i="22" l="1"/>
  <c r="Y75" i="22"/>
  <c r="AH75" i="22" s="1"/>
  <c r="AI87" i="22" s="1"/>
  <c r="V75" i="22"/>
  <c r="D77" i="8"/>
  <c r="E77" i="8"/>
  <c r="F76" i="8"/>
  <c r="C77" i="8"/>
  <c r="G77" i="8" s="1"/>
  <c r="Q74" i="22"/>
  <c r="AC74" i="22" s="1"/>
  <c r="I70" i="8"/>
  <c r="I76" i="22"/>
  <c r="R76" i="22" s="1"/>
  <c r="AD76" i="22" s="1"/>
  <c r="J76" i="22"/>
  <c r="S76" i="22" s="1"/>
  <c r="AE76" i="22" s="1"/>
  <c r="K76" i="22"/>
  <c r="T76" i="22" s="1"/>
  <c r="AF76" i="22" s="1"/>
  <c r="D76" i="22"/>
  <c r="M76" i="22" s="1"/>
  <c r="L76" i="22"/>
  <c r="U76" i="22" s="1"/>
  <c r="AG76" i="22" s="1"/>
  <c r="E76" i="22"/>
  <c r="N76" i="22" s="1"/>
  <c r="Z76" i="22" s="1"/>
  <c r="F76" i="22"/>
  <c r="O76" i="22" s="1"/>
  <c r="AA76" i="22" s="1"/>
  <c r="G76" i="22"/>
  <c r="P76" i="22" s="1"/>
  <c r="AB76" i="22" s="1"/>
  <c r="H76" i="22"/>
  <c r="Q76" i="22" s="1"/>
  <c r="AC76" i="22" s="1"/>
  <c r="H70" i="8"/>
  <c r="C77" i="22"/>
  <c r="AH74" i="22" l="1"/>
  <c r="AI86" i="22" s="1"/>
  <c r="Y76" i="22"/>
  <c r="AH76" i="22" s="1"/>
  <c r="AI88" i="22" s="1"/>
  <c r="V76" i="22"/>
  <c r="W87" i="22"/>
  <c r="V74" i="22"/>
  <c r="X74" i="22" s="1"/>
  <c r="X75" i="22" s="1"/>
  <c r="X76" i="22" s="1"/>
  <c r="E78" i="8"/>
  <c r="F77" i="8"/>
  <c r="D78" i="8"/>
  <c r="C78" i="8"/>
  <c r="I71" i="8"/>
  <c r="H77" i="22"/>
  <c r="Q77" i="22" s="1"/>
  <c r="AC77" i="22" s="1"/>
  <c r="I77" i="22"/>
  <c r="R77" i="22" s="1"/>
  <c r="AD77" i="22" s="1"/>
  <c r="J77" i="22"/>
  <c r="S77" i="22" s="1"/>
  <c r="AE77" i="22" s="1"/>
  <c r="K77" i="22"/>
  <c r="T77" i="22" s="1"/>
  <c r="AF77" i="22" s="1"/>
  <c r="D77" i="22"/>
  <c r="M77" i="22" s="1"/>
  <c r="L77" i="22"/>
  <c r="U77" i="22" s="1"/>
  <c r="AG77" i="22" s="1"/>
  <c r="E77" i="22"/>
  <c r="N77" i="22" s="1"/>
  <c r="Z77" i="22" s="1"/>
  <c r="F77" i="22"/>
  <c r="O77" i="22" s="1"/>
  <c r="AA77" i="22" s="1"/>
  <c r="G77" i="22"/>
  <c r="P77" i="22" s="1"/>
  <c r="AB77" i="22" s="1"/>
  <c r="C78" i="22"/>
  <c r="H71" i="8"/>
  <c r="AJ74" i="22" l="1"/>
  <c r="AJ75" i="22" s="1"/>
  <c r="AJ76" i="22" s="1"/>
  <c r="Y77" i="22"/>
  <c r="AH77" i="22" s="1"/>
  <c r="AI89" i="22" s="1"/>
  <c r="V77" i="22"/>
  <c r="X77" i="22" s="1"/>
  <c r="W86" i="22"/>
  <c r="W88" i="22"/>
  <c r="C79" i="8"/>
  <c r="G78" i="8"/>
  <c r="C79" i="22" s="1"/>
  <c r="D79" i="8"/>
  <c r="E79" i="8"/>
  <c r="F78" i="8"/>
  <c r="G78" i="22"/>
  <c r="P78" i="22" s="1"/>
  <c r="AB78" i="22" s="1"/>
  <c r="H78" i="22"/>
  <c r="Q78" i="22" s="1"/>
  <c r="AC78" i="22" s="1"/>
  <c r="I78" i="22"/>
  <c r="R78" i="22" s="1"/>
  <c r="AD78" i="22" s="1"/>
  <c r="J78" i="22"/>
  <c r="S78" i="22" s="1"/>
  <c r="AE78" i="22" s="1"/>
  <c r="K78" i="22"/>
  <c r="T78" i="22" s="1"/>
  <c r="AF78" i="22" s="1"/>
  <c r="D78" i="22"/>
  <c r="M78" i="22" s="1"/>
  <c r="L78" i="22"/>
  <c r="U78" i="22" s="1"/>
  <c r="AG78" i="22" s="1"/>
  <c r="E78" i="22"/>
  <c r="N78" i="22" s="1"/>
  <c r="Z78" i="22" s="1"/>
  <c r="F78" i="22"/>
  <c r="O78" i="22" s="1"/>
  <c r="AA78" i="22" s="1"/>
  <c r="AJ77" i="22" l="1"/>
  <c r="W89" i="22"/>
  <c r="Y78" i="22"/>
  <c r="AH78" i="22" s="1"/>
  <c r="AI90" i="22" s="1"/>
  <c r="V78" i="22"/>
  <c r="X78" i="22" s="1"/>
  <c r="D80" i="8"/>
  <c r="E80" i="8"/>
  <c r="G79" i="8"/>
  <c r="C80" i="22" s="1"/>
  <c r="C80" i="8"/>
  <c r="G80" i="8" s="1"/>
  <c r="F79" i="8"/>
  <c r="I72" i="8"/>
  <c r="I73" i="8"/>
  <c r="F79" i="22"/>
  <c r="O79" i="22" s="1"/>
  <c r="AA79" i="22" s="1"/>
  <c r="G79" i="22"/>
  <c r="P79" i="22" s="1"/>
  <c r="AB79" i="22" s="1"/>
  <c r="H79" i="22"/>
  <c r="Q79" i="22" s="1"/>
  <c r="AC79" i="22" s="1"/>
  <c r="I79" i="22"/>
  <c r="R79" i="22" s="1"/>
  <c r="AD79" i="22" s="1"/>
  <c r="J79" i="22"/>
  <c r="S79" i="22" s="1"/>
  <c r="AE79" i="22" s="1"/>
  <c r="K79" i="22"/>
  <c r="T79" i="22" s="1"/>
  <c r="AF79" i="22" s="1"/>
  <c r="D79" i="22"/>
  <c r="M79" i="22" s="1"/>
  <c r="L79" i="22"/>
  <c r="U79" i="22" s="1"/>
  <c r="AG79" i="22" s="1"/>
  <c r="E79" i="22"/>
  <c r="N79" i="22" s="1"/>
  <c r="Z79" i="22" s="1"/>
  <c r="H72" i="8"/>
  <c r="H73" i="8"/>
  <c r="AJ78" i="22" l="1"/>
  <c r="W90" i="22"/>
  <c r="Y79" i="22"/>
  <c r="AH79" i="22" s="1"/>
  <c r="AI91" i="22" s="1"/>
  <c r="V79" i="22"/>
  <c r="X79" i="22" s="1"/>
  <c r="C81" i="8"/>
  <c r="G81" i="8" s="1"/>
  <c r="D81" i="8"/>
  <c r="E81" i="8"/>
  <c r="F80" i="8"/>
  <c r="I74" i="8"/>
  <c r="E80" i="22"/>
  <c r="N80" i="22" s="1"/>
  <c r="Z80" i="22" s="1"/>
  <c r="F80" i="22"/>
  <c r="O80" i="22" s="1"/>
  <c r="AA80" i="22" s="1"/>
  <c r="G80" i="22"/>
  <c r="P80" i="22" s="1"/>
  <c r="AB80" i="22" s="1"/>
  <c r="H80" i="22"/>
  <c r="Q80" i="22" s="1"/>
  <c r="AC80" i="22" s="1"/>
  <c r="I80" i="22"/>
  <c r="R80" i="22" s="1"/>
  <c r="AD80" i="22" s="1"/>
  <c r="J80" i="22"/>
  <c r="S80" i="22" s="1"/>
  <c r="AE80" i="22" s="1"/>
  <c r="K80" i="22"/>
  <c r="T80" i="22" s="1"/>
  <c r="AF80" i="22" s="1"/>
  <c r="D80" i="22"/>
  <c r="M80" i="22" s="1"/>
  <c r="L80" i="22"/>
  <c r="U80" i="22" s="1"/>
  <c r="AG80" i="22" s="1"/>
  <c r="C81" i="22"/>
  <c r="H74" i="8"/>
  <c r="AJ79" i="22" l="1"/>
  <c r="W91" i="22"/>
  <c r="Y80" i="22"/>
  <c r="AH80" i="22" s="1"/>
  <c r="AI92" i="22" s="1"/>
  <c r="V80" i="22"/>
  <c r="X80" i="22" s="1"/>
  <c r="F81" i="8"/>
  <c r="D82" i="8"/>
  <c r="E82" i="8"/>
  <c r="C82" i="8"/>
  <c r="G82" i="8" s="1"/>
  <c r="I75" i="8"/>
  <c r="D81" i="22"/>
  <c r="M81" i="22" s="1"/>
  <c r="L81" i="22"/>
  <c r="U81" i="22" s="1"/>
  <c r="AG81" i="22" s="1"/>
  <c r="E81" i="22"/>
  <c r="N81" i="22" s="1"/>
  <c r="Z81" i="22" s="1"/>
  <c r="F81" i="22"/>
  <c r="O81" i="22" s="1"/>
  <c r="AA81" i="22" s="1"/>
  <c r="G81" i="22"/>
  <c r="P81" i="22" s="1"/>
  <c r="AB81" i="22" s="1"/>
  <c r="H81" i="22"/>
  <c r="Q81" i="22" s="1"/>
  <c r="AC81" i="22" s="1"/>
  <c r="I81" i="22"/>
  <c r="R81" i="22" s="1"/>
  <c r="AD81" i="22" s="1"/>
  <c r="J81" i="22"/>
  <c r="S81" i="22" s="1"/>
  <c r="AE81" i="22" s="1"/>
  <c r="K81" i="22"/>
  <c r="T81" i="22" s="1"/>
  <c r="AF81" i="22" s="1"/>
  <c r="C82" i="22"/>
  <c r="H75" i="8"/>
  <c r="AJ80" i="22" l="1"/>
  <c r="W92" i="22"/>
  <c r="Y81" i="22"/>
  <c r="AH81" i="22" s="1"/>
  <c r="AI93" i="22" s="1"/>
  <c r="V81" i="22"/>
  <c r="X81" i="22" s="1"/>
  <c r="C83" i="8"/>
  <c r="F82" i="8"/>
  <c r="E83" i="8"/>
  <c r="D83" i="8"/>
  <c r="I76" i="8"/>
  <c r="K82" i="22"/>
  <c r="T82" i="22" s="1"/>
  <c r="AF82" i="22" s="1"/>
  <c r="D82" i="22"/>
  <c r="M82" i="22" s="1"/>
  <c r="L82" i="22"/>
  <c r="U82" i="22" s="1"/>
  <c r="AG82" i="22" s="1"/>
  <c r="E82" i="22"/>
  <c r="N82" i="22" s="1"/>
  <c r="Z82" i="22" s="1"/>
  <c r="F82" i="22"/>
  <c r="O82" i="22" s="1"/>
  <c r="AA82" i="22" s="1"/>
  <c r="G82" i="22"/>
  <c r="P82" i="22" s="1"/>
  <c r="AB82" i="22" s="1"/>
  <c r="H82" i="22"/>
  <c r="Q82" i="22" s="1"/>
  <c r="AC82" i="22" s="1"/>
  <c r="I82" i="22"/>
  <c r="R82" i="22" s="1"/>
  <c r="AD82" i="22" s="1"/>
  <c r="J82" i="22"/>
  <c r="S82" i="22" s="1"/>
  <c r="AE82" i="22" s="1"/>
  <c r="C83" i="22"/>
  <c r="H76" i="8"/>
  <c r="AJ81" i="22" l="1"/>
  <c r="W93" i="22"/>
  <c r="Y82" i="22"/>
  <c r="AH82" i="22" s="1"/>
  <c r="AI94" i="22" s="1"/>
  <c r="V82" i="22"/>
  <c r="X82" i="22" s="1"/>
  <c r="C84" i="8"/>
  <c r="G84" i="8" s="1"/>
  <c r="G83" i="8"/>
  <c r="C84" i="22" s="1"/>
  <c r="D84" i="8"/>
  <c r="E84" i="8"/>
  <c r="F83" i="8"/>
  <c r="I77" i="8"/>
  <c r="J83" i="22"/>
  <c r="S83" i="22" s="1"/>
  <c r="AE83" i="22" s="1"/>
  <c r="K83" i="22"/>
  <c r="T83" i="22" s="1"/>
  <c r="AF83" i="22" s="1"/>
  <c r="D83" i="22"/>
  <c r="M83" i="22" s="1"/>
  <c r="L83" i="22"/>
  <c r="U83" i="22" s="1"/>
  <c r="AG83" i="22" s="1"/>
  <c r="E83" i="22"/>
  <c r="N83" i="22" s="1"/>
  <c r="Z83" i="22" s="1"/>
  <c r="F83" i="22"/>
  <c r="O83" i="22" s="1"/>
  <c r="AA83" i="22" s="1"/>
  <c r="G83" i="22"/>
  <c r="P83" i="22" s="1"/>
  <c r="AB83" i="22" s="1"/>
  <c r="H83" i="22"/>
  <c r="Q83" i="22" s="1"/>
  <c r="AC83" i="22" s="1"/>
  <c r="I83" i="22"/>
  <c r="R83" i="22" s="1"/>
  <c r="AD83" i="22" s="1"/>
  <c r="H77" i="8"/>
  <c r="AJ82" i="22" l="1"/>
  <c r="Y83" i="22"/>
  <c r="AH83" i="22" s="1"/>
  <c r="AI95" i="22" s="1"/>
  <c r="V83" i="22"/>
  <c r="X83" i="22" s="1"/>
  <c r="W94" i="22"/>
  <c r="F84" i="8"/>
  <c r="D85" i="8"/>
  <c r="E85" i="8"/>
  <c r="C85" i="8"/>
  <c r="I78" i="8"/>
  <c r="I84" i="22"/>
  <c r="R84" i="22" s="1"/>
  <c r="AD84" i="22" s="1"/>
  <c r="J84" i="22"/>
  <c r="S84" i="22" s="1"/>
  <c r="AE84" i="22" s="1"/>
  <c r="K84" i="22"/>
  <c r="T84" i="22" s="1"/>
  <c r="AF84" i="22" s="1"/>
  <c r="D84" i="22"/>
  <c r="M84" i="22" s="1"/>
  <c r="L84" i="22"/>
  <c r="U84" i="22" s="1"/>
  <c r="AG84" i="22" s="1"/>
  <c r="E84" i="22"/>
  <c r="N84" i="22" s="1"/>
  <c r="Z84" i="22" s="1"/>
  <c r="F84" i="22"/>
  <c r="O84" i="22" s="1"/>
  <c r="AA84" i="22" s="1"/>
  <c r="G84" i="22"/>
  <c r="P84" i="22" s="1"/>
  <c r="AB84" i="22" s="1"/>
  <c r="H84" i="22"/>
  <c r="Q84" i="22" s="1"/>
  <c r="AC84" i="22" s="1"/>
  <c r="H78" i="8"/>
  <c r="C85" i="22"/>
  <c r="AJ83" i="22" l="1"/>
  <c r="Y84" i="22"/>
  <c r="AH84" i="22" s="1"/>
  <c r="AI96" i="22" s="1"/>
  <c r="V84" i="22"/>
  <c r="X84" i="22" s="1"/>
  <c r="W95" i="22"/>
  <c r="G85" i="8"/>
  <c r="C86" i="22" s="1"/>
  <c r="C86" i="8"/>
  <c r="F85" i="8"/>
  <c r="E86" i="8"/>
  <c r="D86" i="8"/>
  <c r="I79" i="8"/>
  <c r="H85" i="22"/>
  <c r="Q85" i="22" s="1"/>
  <c r="AC85" i="22" s="1"/>
  <c r="I85" i="22"/>
  <c r="R85" i="22" s="1"/>
  <c r="AD85" i="22" s="1"/>
  <c r="J85" i="22"/>
  <c r="S85" i="22" s="1"/>
  <c r="AE85" i="22" s="1"/>
  <c r="K85" i="22"/>
  <c r="T85" i="22" s="1"/>
  <c r="AF85" i="22" s="1"/>
  <c r="D85" i="22"/>
  <c r="M85" i="22" s="1"/>
  <c r="L85" i="22"/>
  <c r="U85" i="22" s="1"/>
  <c r="AG85" i="22" s="1"/>
  <c r="E85" i="22"/>
  <c r="N85" i="22" s="1"/>
  <c r="Z85" i="22" s="1"/>
  <c r="F85" i="22"/>
  <c r="O85" i="22" s="1"/>
  <c r="AA85" i="22" s="1"/>
  <c r="G85" i="22"/>
  <c r="P85" i="22" s="1"/>
  <c r="AB85" i="22" s="1"/>
  <c r="H79" i="8"/>
  <c r="AJ84" i="22" l="1"/>
  <c r="Y85" i="22"/>
  <c r="AH85" i="22" s="1"/>
  <c r="AI97" i="22" s="1"/>
  <c r="V85" i="22"/>
  <c r="X85" i="22" s="1"/>
  <c r="W96" i="22"/>
  <c r="C87" i="8"/>
  <c r="G87" i="8" s="1"/>
  <c r="F86" i="8"/>
  <c r="D87" i="8"/>
  <c r="E87" i="8"/>
  <c r="G86" i="8"/>
  <c r="C87" i="22" s="1"/>
  <c r="I80" i="8"/>
  <c r="G86" i="22"/>
  <c r="P86" i="22" s="1"/>
  <c r="AB86" i="22" s="1"/>
  <c r="H86" i="22"/>
  <c r="Q86" i="22" s="1"/>
  <c r="AC86" i="22" s="1"/>
  <c r="I86" i="22"/>
  <c r="R86" i="22" s="1"/>
  <c r="AD86" i="22" s="1"/>
  <c r="J86" i="22"/>
  <c r="S86" i="22" s="1"/>
  <c r="AE86" i="22" s="1"/>
  <c r="K86" i="22"/>
  <c r="T86" i="22" s="1"/>
  <c r="AF86" i="22" s="1"/>
  <c r="D86" i="22"/>
  <c r="M86" i="22" s="1"/>
  <c r="L86" i="22"/>
  <c r="U86" i="22" s="1"/>
  <c r="AG86" i="22" s="1"/>
  <c r="E86" i="22"/>
  <c r="N86" i="22" s="1"/>
  <c r="Z86" i="22" s="1"/>
  <c r="F86" i="22"/>
  <c r="O86" i="22" s="1"/>
  <c r="AA86" i="22" s="1"/>
  <c r="H80" i="8"/>
  <c r="AJ85" i="22" l="1"/>
  <c r="Y86" i="22"/>
  <c r="AH86" i="22" s="1"/>
  <c r="AI98" i="22" s="1"/>
  <c r="V86" i="22"/>
  <c r="X86" i="22" s="1"/>
  <c r="W97" i="22"/>
  <c r="C88" i="8"/>
  <c r="E88" i="8"/>
  <c r="D88" i="8"/>
  <c r="F87" i="8"/>
  <c r="I81" i="8"/>
  <c r="F87" i="22"/>
  <c r="O87" i="22" s="1"/>
  <c r="AA87" i="22" s="1"/>
  <c r="G87" i="22"/>
  <c r="P87" i="22" s="1"/>
  <c r="AB87" i="22" s="1"/>
  <c r="H87" i="22"/>
  <c r="Q87" i="22" s="1"/>
  <c r="AC87" i="22" s="1"/>
  <c r="I87" i="22"/>
  <c r="R87" i="22" s="1"/>
  <c r="AD87" i="22" s="1"/>
  <c r="J87" i="22"/>
  <c r="S87" i="22" s="1"/>
  <c r="AE87" i="22" s="1"/>
  <c r="K87" i="22"/>
  <c r="T87" i="22" s="1"/>
  <c r="AF87" i="22" s="1"/>
  <c r="D87" i="22"/>
  <c r="M87" i="22" s="1"/>
  <c r="L87" i="22"/>
  <c r="U87" i="22" s="1"/>
  <c r="AG87" i="22" s="1"/>
  <c r="E87" i="22"/>
  <c r="N87" i="22" s="1"/>
  <c r="Z87" i="22" s="1"/>
  <c r="H81" i="8"/>
  <c r="C88" i="22"/>
  <c r="AJ86" i="22" l="1"/>
  <c r="Y87" i="22"/>
  <c r="AH87" i="22" s="1"/>
  <c r="AI99" i="22" s="1"/>
  <c r="V87" i="22"/>
  <c r="X87" i="22" s="1"/>
  <c r="W98" i="22"/>
  <c r="D89" i="8"/>
  <c r="E89" i="8"/>
  <c r="C89" i="8"/>
  <c r="F88" i="8"/>
  <c r="I82" i="8"/>
  <c r="E88" i="22"/>
  <c r="N88" i="22" s="1"/>
  <c r="Z88" i="22" s="1"/>
  <c r="F88" i="22"/>
  <c r="O88" i="22" s="1"/>
  <c r="AA88" i="22" s="1"/>
  <c r="G88" i="22"/>
  <c r="P88" i="22" s="1"/>
  <c r="AB88" i="22" s="1"/>
  <c r="H88" i="22"/>
  <c r="Q88" i="22" s="1"/>
  <c r="AC88" i="22" s="1"/>
  <c r="I88" i="22"/>
  <c r="R88" i="22" s="1"/>
  <c r="AD88" i="22" s="1"/>
  <c r="J88" i="22"/>
  <c r="S88" i="22" s="1"/>
  <c r="AE88" i="22" s="1"/>
  <c r="K88" i="22"/>
  <c r="T88" i="22" s="1"/>
  <c r="AF88" i="22" s="1"/>
  <c r="D88" i="22"/>
  <c r="M88" i="22" s="1"/>
  <c r="L88" i="22"/>
  <c r="U88" i="22" s="1"/>
  <c r="AG88" i="22" s="1"/>
  <c r="G88" i="8"/>
  <c r="C89" i="22" s="1"/>
  <c r="H82" i="8"/>
  <c r="AJ87" i="22" l="1"/>
  <c r="W99" i="22"/>
  <c r="Y88" i="22"/>
  <c r="AH88" i="22" s="1"/>
  <c r="AI100" i="22" s="1"/>
  <c r="V88" i="22"/>
  <c r="X88" i="22" s="1"/>
  <c r="C90" i="8"/>
  <c r="G90" i="8" s="1"/>
  <c r="G89" i="8"/>
  <c r="C90" i="22" s="1"/>
  <c r="F89" i="8"/>
  <c r="D90" i="8"/>
  <c r="E90" i="8"/>
  <c r="I83" i="8"/>
  <c r="D89" i="22"/>
  <c r="M89" i="22" s="1"/>
  <c r="L89" i="22"/>
  <c r="U89" i="22" s="1"/>
  <c r="AG89" i="22" s="1"/>
  <c r="E89" i="22"/>
  <c r="N89" i="22" s="1"/>
  <c r="Z89" i="22" s="1"/>
  <c r="F89" i="22"/>
  <c r="O89" i="22" s="1"/>
  <c r="AA89" i="22" s="1"/>
  <c r="G89" i="22"/>
  <c r="P89" i="22" s="1"/>
  <c r="AB89" i="22" s="1"/>
  <c r="H89" i="22"/>
  <c r="Q89" i="22" s="1"/>
  <c r="AC89" i="22" s="1"/>
  <c r="I89" i="22"/>
  <c r="R89" i="22" s="1"/>
  <c r="AD89" i="22" s="1"/>
  <c r="J89" i="22"/>
  <c r="S89" i="22" s="1"/>
  <c r="AE89" i="22" s="1"/>
  <c r="K89" i="22"/>
  <c r="T89" i="22" s="1"/>
  <c r="AF89" i="22" s="1"/>
  <c r="H83" i="8"/>
  <c r="AJ88" i="22" l="1"/>
  <c r="W100" i="22"/>
  <c r="Y89" i="22"/>
  <c r="AH89" i="22" s="1"/>
  <c r="AI101" i="22" s="1"/>
  <c r="V89" i="22"/>
  <c r="X89" i="22" s="1"/>
  <c r="D91" i="8"/>
  <c r="F90" i="8"/>
  <c r="E91" i="8"/>
  <c r="C91" i="8"/>
  <c r="I84" i="8"/>
  <c r="K90" i="22"/>
  <c r="T90" i="22" s="1"/>
  <c r="AF90" i="22" s="1"/>
  <c r="D90" i="22"/>
  <c r="M90" i="22" s="1"/>
  <c r="L90" i="22"/>
  <c r="U90" i="22" s="1"/>
  <c r="AG90" i="22" s="1"/>
  <c r="E90" i="22"/>
  <c r="N90" i="22" s="1"/>
  <c r="Z90" i="22" s="1"/>
  <c r="F90" i="22"/>
  <c r="O90" i="22" s="1"/>
  <c r="AA90" i="22" s="1"/>
  <c r="G90" i="22"/>
  <c r="P90" i="22" s="1"/>
  <c r="AB90" i="22" s="1"/>
  <c r="H90" i="22"/>
  <c r="Q90" i="22" s="1"/>
  <c r="AC90" i="22" s="1"/>
  <c r="I90" i="22"/>
  <c r="R90" i="22" s="1"/>
  <c r="AD90" i="22" s="1"/>
  <c r="J90" i="22"/>
  <c r="S90" i="22" s="1"/>
  <c r="AE90" i="22" s="1"/>
  <c r="H84" i="8"/>
  <c r="C91" i="22"/>
  <c r="AJ89" i="22" l="1"/>
  <c r="W101" i="22"/>
  <c r="Y90" i="22"/>
  <c r="AH90" i="22" s="1"/>
  <c r="AI102" i="22" s="1"/>
  <c r="V90" i="22"/>
  <c r="X90" i="22" s="1"/>
  <c r="G91" i="8"/>
  <c r="C92" i="22" s="1"/>
  <c r="C92" i="8"/>
  <c r="E92" i="8"/>
  <c r="F91" i="8"/>
  <c r="D92" i="8"/>
  <c r="I85" i="8"/>
  <c r="J91" i="22"/>
  <c r="S91" i="22" s="1"/>
  <c r="AE91" i="22" s="1"/>
  <c r="K91" i="22"/>
  <c r="T91" i="22" s="1"/>
  <c r="AF91" i="22" s="1"/>
  <c r="D91" i="22"/>
  <c r="M91" i="22" s="1"/>
  <c r="L91" i="22"/>
  <c r="U91" i="22" s="1"/>
  <c r="AG91" i="22" s="1"/>
  <c r="E91" i="22"/>
  <c r="N91" i="22" s="1"/>
  <c r="Z91" i="22" s="1"/>
  <c r="F91" i="22"/>
  <c r="O91" i="22" s="1"/>
  <c r="AA91" i="22" s="1"/>
  <c r="G91" i="22"/>
  <c r="P91" i="22" s="1"/>
  <c r="AB91" i="22" s="1"/>
  <c r="H91" i="22"/>
  <c r="Q91" i="22" s="1"/>
  <c r="AC91" i="22" s="1"/>
  <c r="I91" i="22"/>
  <c r="R91" i="22" s="1"/>
  <c r="AD91" i="22" s="1"/>
  <c r="H85" i="8"/>
  <c r="AJ90" i="22" l="1"/>
  <c r="Y91" i="22"/>
  <c r="AH91" i="22" s="1"/>
  <c r="AI103" i="22" s="1"/>
  <c r="V91" i="22"/>
  <c r="X91" i="22" s="1"/>
  <c r="W102" i="22"/>
  <c r="C93" i="8"/>
  <c r="G93" i="8" s="1"/>
  <c r="E93" i="8"/>
  <c r="F92" i="8"/>
  <c r="D93" i="8"/>
  <c r="G92" i="8"/>
  <c r="C93" i="22" s="1"/>
  <c r="I86" i="8"/>
  <c r="I92" i="22"/>
  <c r="R92" i="22" s="1"/>
  <c r="AD92" i="22" s="1"/>
  <c r="J92" i="22"/>
  <c r="S92" i="22" s="1"/>
  <c r="AE92" i="22" s="1"/>
  <c r="K92" i="22"/>
  <c r="T92" i="22" s="1"/>
  <c r="AF92" i="22" s="1"/>
  <c r="D92" i="22"/>
  <c r="M92" i="22" s="1"/>
  <c r="L92" i="22"/>
  <c r="U92" i="22" s="1"/>
  <c r="AG92" i="22" s="1"/>
  <c r="E92" i="22"/>
  <c r="N92" i="22" s="1"/>
  <c r="Z92" i="22" s="1"/>
  <c r="F92" i="22"/>
  <c r="O92" i="22" s="1"/>
  <c r="AA92" i="22" s="1"/>
  <c r="G92" i="22"/>
  <c r="P92" i="22" s="1"/>
  <c r="AB92" i="22" s="1"/>
  <c r="H92" i="22"/>
  <c r="Q92" i="22" s="1"/>
  <c r="AC92" i="22" s="1"/>
  <c r="H86" i="8"/>
  <c r="AJ91" i="22" l="1"/>
  <c r="Y92" i="22"/>
  <c r="AH92" i="22" s="1"/>
  <c r="AI104" i="22" s="1"/>
  <c r="V92" i="22"/>
  <c r="X92" i="22" s="1"/>
  <c r="W103" i="22"/>
  <c r="F93" i="8"/>
  <c r="D94" i="8"/>
  <c r="E94" i="8"/>
  <c r="C94" i="8"/>
  <c r="I87" i="8"/>
  <c r="H93" i="22"/>
  <c r="Q93" i="22" s="1"/>
  <c r="AC93" i="22" s="1"/>
  <c r="I93" i="22"/>
  <c r="R93" i="22" s="1"/>
  <c r="AD93" i="22" s="1"/>
  <c r="J93" i="22"/>
  <c r="S93" i="22" s="1"/>
  <c r="AE93" i="22" s="1"/>
  <c r="K93" i="22"/>
  <c r="T93" i="22" s="1"/>
  <c r="AF93" i="22" s="1"/>
  <c r="D93" i="22"/>
  <c r="M93" i="22" s="1"/>
  <c r="L93" i="22"/>
  <c r="U93" i="22" s="1"/>
  <c r="AG93" i="22" s="1"/>
  <c r="E93" i="22"/>
  <c r="N93" i="22" s="1"/>
  <c r="Z93" i="22" s="1"/>
  <c r="F93" i="22"/>
  <c r="O93" i="22" s="1"/>
  <c r="AA93" i="22" s="1"/>
  <c r="G93" i="22"/>
  <c r="P93" i="22" s="1"/>
  <c r="AB93" i="22" s="1"/>
  <c r="H87" i="8"/>
  <c r="C94" i="22"/>
  <c r="AJ92" i="22" l="1"/>
  <c r="Y93" i="22"/>
  <c r="AH93" i="22" s="1"/>
  <c r="AI105" i="22" s="1"/>
  <c r="V93" i="22"/>
  <c r="X93" i="22" s="1"/>
  <c r="W104" i="22"/>
  <c r="G94" i="8"/>
  <c r="C95" i="22" s="1"/>
  <c r="C95" i="8"/>
  <c r="G95" i="8" s="1"/>
  <c r="D95" i="8"/>
  <c r="E95" i="8"/>
  <c r="F94" i="8"/>
  <c r="G94" i="22"/>
  <c r="P94" i="22" s="1"/>
  <c r="AB94" i="22" s="1"/>
  <c r="H94" i="22"/>
  <c r="Q94" i="22" s="1"/>
  <c r="AC94" i="22" s="1"/>
  <c r="I94" i="22"/>
  <c r="R94" i="22" s="1"/>
  <c r="AD94" i="22" s="1"/>
  <c r="J94" i="22"/>
  <c r="S94" i="22" s="1"/>
  <c r="AE94" i="22" s="1"/>
  <c r="K94" i="22"/>
  <c r="T94" i="22" s="1"/>
  <c r="AF94" i="22" s="1"/>
  <c r="D94" i="22"/>
  <c r="M94" i="22" s="1"/>
  <c r="L94" i="22"/>
  <c r="U94" i="22" s="1"/>
  <c r="AG94" i="22" s="1"/>
  <c r="E94" i="22"/>
  <c r="N94" i="22" s="1"/>
  <c r="Z94" i="22" s="1"/>
  <c r="F94" i="22"/>
  <c r="O94" i="22" s="1"/>
  <c r="AA94" i="22" s="1"/>
  <c r="AJ93" i="22" l="1"/>
  <c r="W105" i="22"/>
  <c r="Y94" i="22"/>
  <c r="AH94" i="22" s="1"/>
  <c r="AI106" i="22" s="1"/>
  <c r="V94" i="22"/>
  <c r="X94" i="22" s="1"/>
  <c r="F95" i="8"/>
  <c r="E96" i="8"/>
  <c r="D96" i="8"/>
  <c r="C96" i="8"/>
  <c r="G96" i="8" s="1"/>
  <c r="I88" i="8"/>
  <c r="I89" i="8"/>
  <c r="F95" i="22"/>
  <c r="O95" i="22" s="1"/>
  <c r="AA95" i="22" s="1"/>
  <c r="G95" i="22"/>
  <c r="P95" i="22" s="1"/>
  <c r="AB95" i="22" s="1"/>
  <c r="H95" i="22"/>
  <c r="Q95" i="22" s="1"/>
  <c r="AC95" i="22" s="1"/>
  <c r="I95" i="22"/>
  <c r="R95" i="22" s="1"/>
  <c r="AD95" i="22" s="1"/>
  <c r="J95" i="22"/>
  <c r="S95" i="22" s="1"/>
  <c r="AE95" i="22" s="1"/>
  <c r="K95" i="22"/>
  <c r="T95" i="22" s="1"/>
  <c r="AF95" i="22" s="1"/>
  <c r="D95" i="22"/>
  <c r="M95" i="22" s="1"/>
  <c r="L95" i="22"/>
  <c r="U95" i="22" s="1"/>
  <c r="AG95" i="22" s="1"/>
  <c r="E95" i="22"/>
  <c r="N95" i="22" s="1"/>
  <c r="Z95" i="22" s="1"/>
  <c r="C96" i="22"/>
  <c r="H88" i="8"/>
  <c r="H89" i="8"/>
  <c r="AJ94" i="22" l="1"/>
  <c r="W106" i="22"/>
  <c r="Y95" i="22"/>
  <c r="AH95" i="22" s="1"/>
  <c r="AI107" i="22" s="1"/>
  <c r="V95" i="22"/>
  <c r="X95" i="22" s="1"/>
  <c r="C97" i="8"/>
  <c r="G97" i="8" s="1"/>
  <c r="D97" i="8"/>
  <c r="E97" i="8"/>
  <c r="F96" i="8"/>
  <c r="I90" i="8"/>
  <c r="E96" i="22"/>
  <c r="N96" i="22" s="1"/>
  <c r="Z96" i="22" s="1"/>
  <c r="F96" i="22"/>
  <c r="O96" i="22" s="1"/>
  <c r="AA96" i="22" s="1"/>
  <c r="G96" i="22"/>
  <c r="P96" i="22" s="1"/>
  <c r="AB96" i="22" s="1"/>
  <c r="H96" i="22"/>
  <c r="Q96" i="22" s="1"/>
  <c r="AC96" i="22" s="1"/>
  <c r="I96" i="22"/>
  <c r="R96" i="22" s="1"/>
  <c r="AD96" i="22" s="1"/>
  <c r="J96" i="22"/>
  <c r="S96" i="22" s="1"/>
  <c r="AE96" i="22" s="1"/>
  <c r="K96" i="22"/>
  <c r="T96" i="22" s="1"/>
  <c r="AF96" i="22" s="1"/>
  <c r="D96" i="22"/>
  <c r="M96" i="22" s="1"/>
  <c r="L96" i="22"/>
  <c r="U96" i="22" s="1"/>
  <c r="AG96" i="22" s="1"/>
  <c r="H90" i="8"/>
  <c r="C97" i="22"/>
  <c r="AJ95" i="22" l="1"/>
  <c r="W107" i="22"/>
  <c r="Y96" i="22"/>
  <c r="AH96" i="22" s="1"/>
  <c r="AI108" i="22" s="1"/>
  <c r="V96" i="22"/>
  <c r="X96" i="22" s="1"/>
  <c r="F97" i="8"/>
  <c r="D98" i="8"/>
  <c r="E98" i="8"/>
  <c r="C98" i="8"/>
  <c r="I91" i="8"/>
  <c r="D97" i="22"/>
  <c r="M97" i="22" s="1"/>
  <c r="L97" i="22"/>
  <c r="U97" i="22" s="1"/>
  <c r="AG97" i="22" s="1"/>
  <c r="E97" i="22"/>
  <c r="N97" i="22" s="1"/>
  <c r="Z97" i="22" s="1"/>
  <c r="F97" i="22"/>
  <c r="G97" i="22"/>
  <c r="P97" i="22" s="1"/>
  <c r="AB97" i="22" s="1"/>
  <c r="H97" i="22"/>
  <c r="Q97" i="22" s="1"/>
  <c r="AC97" i="22" s="1"/>
  <c r="I97" i="22"/>
  <c r="R97" i="22" s="1"/>
  <c r="AD97" i="22" s="1"/>
  <c r="J97" i="22"/>
  <c r="S97" i="22" s="1"/>
  <c r="AE97" i="22" s="1"/>
  <c r="K97" i="22"/>
  <c r="T97" i="22" s="1"/>
  <c r="AF97" i="22" s="1"/>
  <c r="C98" i="22"/>
  <c r="H91" i="8"/>
  <c r="AJ96" i="22" l="1"/>
  <c r="W108" i="22"/>
  <c r="Y97" i="22"/>
  <c r="C99" i="8"/>
  <c r="G99" i="8" s="1"/>
  <c r="G98" i="8"/>
  <c r="C99" i="22" s="1"/>
  <c r="E99" i="8"/>
  <c r="F98" i="8"/>
  <c r="D99" i="8"/>
  <c r="O97" i="22"/>
  <c r="AA97" i="22" s="1"/>
  <c r="I92" i="8"/>
  <c r="K98" i="22"/>
  <c r="T98" i="22" s="1"/>
  <c r="AF98" i="22" s="1"/>
  <c r="D98" i="22"/>
  <c r="M98" i="22" s="1"/>
  <c r="L98" i="22"/>
  <c r="U98" i="22" s="1"/>
  <c r="AG98" i="22" s="1"/>
  <c r="E98" i="22"/>
  <c r="N98" i="22" s="1"/>
  <c r="Z98" i="22" s="1"/>
  <c r="F98" i="22"/>
  <c r="O98" i="22" s="1"/>
  <c r="AA98" i="22" s="1"/>
  <c r="G98" i="22"/>
  <c r="P98" i="22" s="1"/>
  <c r="AB98" i="22" s="1"/>
  <c r="H98" i="22"/>
  <c r="Q98" i="22" s="1"/>
  <c r="AC98" i="22" s="1"/>
  <c r="I98" i="22"/>
  <c r="R98" i="22" s="1"/>
  <c r="AD98" i="22" s="1"/>
  <c r="J98" i="22"/>
  <c r="S98" i="22" s="1"/>
  <c r="AE98" i="22" s="1"/>
  <c r="H92" i="8"/>
  <c r="AH97" i="22" l="1"/>
  <c r="AI109" i="22" s="1"/>
  <c r="V97" i="22"/>
  <c r="X97" i="22" s="1"/>
  <c r="Y98" i="22"/>
  <c r="AH98" i="22" s="1"/>
  <c r="AI110" i="22" s="1"/>
  <c r="V98" i="22"/>
  <c r="F99" i="8"/>
  <c r="D100" i="8"/>
  <c r="E100" i="8"/>
  <c r="C100" i="8"/>
  <c r="G100" i="8" s="1"/>
  <c r="I93" i="8"/>
  <c r="J99" i="22"/>
  <c r="S99" i="22" s="1"/>
  <c r="AE99" i="22" s="1"/>
  <c r="K99" i="22"/>
  <c r="T99" i="22" s="1"/>
  <c r="AF99" i="22" s="1"/>
  <c r="D99" i="22"/>
  <c r="M99" i="22" s="1"/>
  <c r="L99" i="22"/>
  <c r="U99" i="22" s="1"/>
  <c r="AG99" i="22" s="1"/>
  <c r="E99" i="22"/>
  <c r="N99" i="22" s="1"/>
  <c r="Z99" i="22" s="1"/>
  <c r="F99" i="22"/>
  <c r="O99" i="22" s="1"/>
  <c r="AA99" i="22" s="1"/>
  <c r="G99" i="22"/>
  <c r="P99" i="22" s="1"/>
  <c r="AB99" i="22" s="1"/>
  <c r="H99" i="22"/>
  <c r="Q99" i="22" s="1"/>
  <c r="AC99" i="22" s="1"/>
  <c r="I99" i="22"/>
  <c r="R99" i="22" s="1"/>
  <c r="AD99" i="22" s="1"/>
  <c r="H93" i="8"/>
  <c r="C100" i="22"/>
  <c r="W109" i="22" l="1"/>
  <c r="AJ97" i="22"/>
  <c r="AJ98" i="22" s="1"/>
  <c r="X98" i="22"/>
  <c r="Y99" i="22"/>
  <c r="AH99" i="22" s="1"/>
  <c r="AI111" i="22" s="1"/>
  <c r="V99" i="22"/>
  <c r="W110" i="22"/>
  <c r="F100" i="8"/>
  <c r="D101" i="8"/>
  <c r="E101" i="8"/>
  <c r="C101" i="8"/>
  <c r="I94" i="8"/>
  <c r="I100" i="22"/>
  <c r="R100" i="22" s="1"/>
  <c r="AD100" i="22" s="1"/>
  <c r="J100" i="22"/>
  <c r="S100" i="22" s="1"/>
  <c r="AE100" i="22" s="1"/>
  <c r="K100" i="22"/>
  <c r="T100" i="22" s="1"/>
  <c r="AF100" i="22" s="1"/>
  <c r="D100" i="22"/>
  <c r="M100" i="22" s="1"/>
  <c r="L100" i="22"/>
  <c r="U100" i="22" s="1"/>
  <c r="AG100" i="22" s="1"/>
  <c r="E100" i="22"/>
  <c r="N100" i="22" s="1"/>
  <c r="Z100" i="22" s="1"/>
  <c r="F100" i="22"/>
  <c r="O100" i="22" s="1"/>
  <c r="AA100" i="22" s="1"/>
  <c r="G100" i="22"/>
  <c r="P100" i="22" s="1"/>
  <c r="AB100" i="22" s="1"/>
  <c r="H100" i="22"/>
  <c r="Q100" i="22" s="1"/>
  <c r="AC100" i="22" s="1"/>
  <c r="H94" i="8"/>
  <c r="C101" i="22"/>
  <c r="X99" i="22" l="1"/>
  <c r="AJ99" i="22"/>
  <c r="Y100" i="22"/>
  <c r="AH100" i="22" s="1"/>
  <c r="AI112" i="22" s="1"/>
  <c r="V100" i="22"/>
  <c r="W111" i="22"/>
  <c r="G101" i="8"/>
  <c r="C102" i="22" s="1"/>
  <c r="C102" i="8"/>
  <c r="G102" i="8" s="1"/>
  <c r="E102" i="8"/>
  <c r="D102" i="8"/>
  <c r="F101" i="8"/>
  <c r="I95" i="8"/>
  <c r="H101" i="22"/>
  <c r="Q101" i="22" s="1"/>
  <c r="AC101" i="22" s="1"/>
  <c r="I101" i="22"/>
  <c r="R101" i="22" s="1"/>
  <c r="AD101" i="22" s="1"/>
  <c r="J101" i="22"/>
  <c r="S101" i="22" s="1"/>
  <c r="AE101" i="22" s="1"/>
  <c r="K101" i="22"/>
  <c r="T101" i="22" s="1"/>
  <c r="AF101" i="22" s="1"/>
  <c r="D101" i="22"/>
  <c r="M101" i="22" s="1"/>
  <c r="L101" i="22"/>
  <c r="U101" i="22" s="1"/>
  <c r="AG101" i="22" s="1"/>
  <c r="E101" i="22"/>
  <c r="N101" i="22" s="1"/>
  <c r="Z101" i="22" s="1"/>
  <c r="F101" i="22"/>
  <c r="O101" i="22" s="1"/>
  <c r="AA101" i="22" s="1"/>
  <c r="G101" i="22"/>
  <c r="P101" i="22" s="1"/>
  <c r="AB101" i="22" s="1"/>
  <c r="H95" i="8"/>
  <c r="X100" i="22" l="1"/>
  <c r="AJ100" i="22"/>
  <c r="Y101" i="22"/>
  <c r="AH101" i="22" s="1"/>
  <c r="AI113" i="22" s="1"/>
  <c r="V101" i="22"/>
  <c r="W112" i="22"/>
  <c r="D103" i="8"/>
  <c r="E103" i="8"/>
  <c r="C103" i="8"/>
  <c r="F102" i="8"/>
  <c r="G102" i="22"/>
  <c r="P102" i="22" s="1"/>
  <c r="AB102" i="22" s="1"/>
  <c r="H102" i="22"/>
  <c r="Q102" i="22" s="1"/>
  <c r="AC102" i="22" s="1"/>
  <c r="I102" i="22"/>
  <c r="R102" i="22" s="1"/>
  <c r="AD102" i="22" s="1"/>
  <c r="J102" i="22"/>
  <c r="S102" i="22" s="1"/>
  <c r="AE102" i="22" s="1"/>
  <c r="K102" i="22"/>
  <c r="T102" i="22" s="1"/>
  <c r="AF102" i="22" s="1"/>
  <c r="D102" i="22"/>
  <c r="M102" i="22" s="1"/>
  <c r="L102" i="22"/>
  <c r="U102" i="22" s="1"/>
  <c r="AG102" i="22" s="1"/>
  <c r="E102" i="22"/>
  <c r="N102" i="22" s="1"/>
  <c r="Z102" i="22" s="1"/>
  <c r="F102" i="22"/>
  <c r="O102" i="22" s="1"/>
  <c r="AA102" i="22" s="1"/>
  <c r="C103" i="22"/>
  <c r="X101" i="22" l="1"/>
  <c r="AJ101" i="22"/>
  <c r="Y102" i="22"/>
  <c r="AH102" i="22" s="1"/>
  <c r="AI114" i="22" s="1"/>
  <c r="V102" i="22"/>
  <c r="W113" i="22"/>
  <c r="E104" i="8"/>
  <c r="G103" i="8"/>
  <c r="C104" i="22" s="1"/>
  <c r="C104" i="8"/>
  <c r="G104" i="8" s="1"/>
  <c r="D104" i="8"/>
  <c r="F103" i="8"/>
  <c r="I96" i="8"/>
  <c r="I97" i="8"/>
  <c r="F103" i="22"/>
  <c r="O103" i="22" s="1"/>
  <c r="AA103" i="22" s="1"/>
  <c r="G103" i="22"/>
  <c r="P103" i="22" s="1"/>
  <c r="AB103" i="22" s="1"/>
  <c r="H103" i="22"/>
  <c r="Q103" i="22" s="1"/>
  <c r="AC103" i="22" s="1"/>
  <c r="I103" i="22"/>
  <c r="R103" i="22" s="1"/>
  <c r="AD103" i="22" s="1"/>
  <c r="J103" i="22"/>
  <c r="S103" i="22" s="1"/>
  <c r="AE103" i="22" s="1"/>
  <c r="K103" i="22"/>
  <c r="T103" i="22" s="1"/>
  <c r="AF103" i="22" s="1"/>
  <c r="D103" i="22"/>
  <c r="M103" i="22" s="1"/>
  <c r="L103" i="22"/>
  <c r="U103" i="22" s="1"/>
  <c r="AG103" i="22" s="1"/>
  <c r="E103" i="22"/>
  <c r="N103" i="22" s="1"/>
  <c r="Z103" i="22" s="1"/>
  <c r="H96" i="8"/>
  <c r="H97" i="8"/>
  <c r="X102" i="22" l="1"/>
  <c r="AJ102" i="22"/>
  <c r="Y103" i="22"/>
  <c r="AH103" i="22" s="1"/>
  <c r="AI115" i="22" s="1"/>
  <c r="V103" i="22"/>
  <c r="X103" i="22" s="1"/>
  <c r="W114" i="22"/>
  <c r="D105" i="8"/>
  <c r="E105" i="8"/>
  <c r="F104" i="8"/>
  <c r="C105" i="8"/>
  <c r="I98" i="8"/>
  <c r="E104" i="22"/>
  <c r="N104" i="22" s="1"/>
  <c r="Z104" i="22" s="1"/>
  <c r="F104" i="22"/>
  <c r="O104" i="22" s="1"/>
  <c r="AA104" i="22" s="1"/>
  <c r="G104" i="22"/>
  <c r="P104" i="22" s="1"/>
  <c r="AB104" i="22" s="1"/>
  <c r="H104" i="22"/>
  <c r="Q104" i="22" s="1"/>
  <c r="AC104" i="22" s="1"/>
  <c r="I104" i="22"/>
  <c r="R104" i="22" s="1"/>
  <c r="AD104" i="22" s="1"/>
  <c r="J104" i="22"/>
  <c r="S104" i="22" s="1"/>
  <c r="AE104" i="22" s="1"/>
  <c r="K104" i="22"/>
  <c r="T104" i="22" s="1"/>
  <c r="AF104" i="22" s="1"/>
  <c r="D104" i="22"/>
  <c r="M104" i="22" s="1"/>
  <c r="L104" i="22"/>
  <c r="U104" i="22" s="1"/>
  <c r="AG104" i="22" s="1"/>
  <c r="H98" i="8"/>
  <c r="C105" i="22"/>
  <c r="AJ103" i="22" l="1"/>
  <c r="Y104" i="22"/>
  <c r="AH104" i="22" s="1"/>
  <c r="AI116" i="22" s="1"/>
  <c r="V104" i="22"/>
  <c r="X104" i="22" s="1"/>
  <c r="W115" i="22"/>
  <c r="C106" i="8"/>
  <c r="G106" i="8" s="1"/>
  <c r="G105" i="8"/>
  <c r="C106" i="22" s="1"/>
  <c r="D106" i="8"/>
  <c r="E106" i="8"/>
  <c r="F105" i="8"/>
  <c r="I99" i="8"/>
  <c r="D105" i="22"/>
  <c r="M105" i="22" s="1"/>
  <c r="L105" i="22"/>
  <c r="U105" i="22" s="1"/>
  <c r="AG105" i="22" s="1"/>
  <c r="E105" i="22"/>
  <c r="N105" i="22" s="1"/>
  <c r="Z105" i="22" s="1"/>
  <c r="F105" i="22"/>
  <c r="O105" i="22" s="1"/>
  <c r="AA105" i="22" s="1"/>
  <c r="G105" i="22"/>
  <c r="P105" i="22" s="1"/>
  <c r="AB105" i="22" s="1"/>
  <c r="H105" i="22"/>
  <c r="Q105" i="22" s="1"/>
  <c r="AC105" i="22" s="1"/>
  <c r="I105" i="22"/>
  <c r="R105" i="22" s="1"/>
  <c r="AD105" i="22" s="1"/>
  <c r="J105" i="22"/>
  <c r="S105" i="22" s="1"/>
  <c r="AE105" i="22" s="1"/>
  <c r="K105" i="22"/>
  <c r="T105" i="22" s="1"/>
  <c r="AF105" i="22" s="1"/>
  <c r="H99" i="8"/>
  <c r="AJ104" i="22" l="1"/>
  <c r="W116" i="22"/>
  <c r="Y105" i="22"/>
  <c r="AH105" i="22" s="1"/>
  <c r="AI117" i="22" s="1"/>
  <c r="V105" i="22"/>
  <c r="X105" i="22" s="1"/>
  <c r="F106" i="8"/>
  <c r="D107" i="8"/>
  <c r="E107" i="8"/>
  <c r="C107" i="8"/>
  <c r="C107" i="22"/>
  <c r="I100" i="8"/>
  <c r="K106" i="22"/>
  <c r="T106" i="22" s="1"/>
  <c r="AF106" i="22" s="1"/>
  <c r="D106" i="22"/>
  <c r="M106" i="22" s="1"/>
  <c r="L106" i="22"/>
  <c r="U106" i="22" s="1"/>
  <c r="AG106" i="22" s="1"/>
  <c r="E106" i="22"/>
  <c r="N106" i="22" s="1"/>
  <c r="Z106" i="22" s="1"/>
  <c r="F106" i="22"/>
  <c r="O106" i="22" s="1"/>
  <c r="AA106" i="22" s="1"/>
  <c r="G106" i="22"/>
  <c r="P106" i="22" s="1"/>
  <c r="AB106" i="22" s="1"/>
  <c r="H106" i="22"/>
  <c r="Q106" i="22" s="1"/>
  <c r="AC106" i="22" s="1"/>
  <c r="I106" i="22"/>
  <c r="R106" i="22" s="1"/>
  <c r="AD106" i="22" s="1"/>
  <c r="J106" i="22"/>
  <c r="S106" i="22" s="1"/>
  <c r="AE106" i="22" s="1"/>
  <c r="H100" i="8"/>
  <c r="AJ105" i="22" l="1"/>
  <c r="Y106" i="22"/>
  <c r="AH106" i="22" s="1"/>
  <c r="AI118" i="22" s="1"/>
  <c r="V106" i="22"/>
  <c r="X106" i="22" s="1"/>
  <c r="W117" i="22"/>
  <c r="G107" i="8"/>
  <c r="C108" i="22" s="1"/>
  <c r="C108" i="8"/>
  <c r="G108" i="8" s="1"/>
  <c r="E108" i="8"/>
  <c r="D108" i="8"/>
  <c r="F107" i="8"/>
  <c r="I101" i="8"/>
  <c r="J107" i="22"/>
  <c r="S107" i="22" s="1"/>
  <c r="AE107" i="22" s="1"/>
  <c r="K107" i="22"/>
  <c r="T107" i="22" s="1"/>
  <c r="AF107" i="22" s="1"/>
  <c r="D107" i="22"/>
  <c r="M107" i="22" s="1"/>
  <c r="L107" i="22"/>
  <c r="U107" i="22" s="1"/>
  <c r="AG107" i="22" s="1"/>
  <c r="E107" i="22"/>
  <c r="N107" i="22" s="1"/>
  <c r="Z107" i="22" s="1"/>
  <c r="F107" i="22"/>
  <c r="O107" i="22" s="1"/>
  <c r="AA107" i="22" s="1"/>
  <c r="G107" i="22"/>
  <c r="P107" i="22" s="1"/>
  <c r="AB107" i="22" s="1"/>
  <c r="H107" i="22"/>
  <c r="Q107" i="22" s="1"/>
  <c r="AC107" i="22" s="1"/>
  <c r="I107" i="22"/>
  <c r="R107" i="22" s="1"/>
  <c r="AD107" i="22" s="1"/>
  <c r="H101" i="8"/>
  <c r="AJ106" i="22" l="1"/>
  <c r="Y107" i="22"/>
  <c r="AH107" i="22" s="1"/>
  <c r="AI119" i="22" s="1"/>
  <c r="V107" i="22"/>
  <c r="X107" i="22" s="1"/>
  <c r="W118" i="22"/>
  <c r="E109" i="8"/>
  <c r="D109" i="8"/>
  <c r="C109" i="8"/>
  <c r="G109" i="8" s="1"/>
  <c r="F108" i="8"/>
  <c r="I102" i="8"/>
  <c r="I108" i="22"/>
  <c r="R108" i="22" s="1"/>
  <c r="AD108" i="22" s="1"/>
  <c r="J108" i="22"/>
  <c r="S108" i="22" s="1"/>
  <c r="AE108" i="22" s="1"/>
  <c r="K108" i="22"/>
  <c r="T108" i="22" s="1"/>
  <c r="AF108" i="22" s="1"/>
  <c r="D108" i="22"/>
  <c r="M108" i="22" s="1"/>
  <c r="L108" i="22"/>
  <c r="U108" i="22" s="1"/>
  <c r="AG108" i="22" s="1"/>
  <c r="E108" i="22"/>
  <c r="N108" i="22" s="1"/>
  <c r="Z108" i="22" s="1"/>
  <c r="F108" i="22"/>
  <c r="O108" i="22" s="1"/>
  <c r="AA108" i="22" s="1"/>
  <c r="G108" i="22"/>
  <c r="P108" i="22" s="1"/>
  <c r="AB108" i="22" s="1"/>
  <c r="H108" i="22"/>
  <c r="Q108" i="22" s="1"/>
  <c r="AC108" i="22" s="1"/>
  <c r="H102" i="8"/>
  <c r="C109" i="22"/>
  <c r="AJ107" i="22" l="1"/>
  <c r="Y108" i="22"/>
  <c r="AH108" i="22" s="1"/>
  <c r="AI120" i="22" s="1"/>
  <c r="V108" i="22"/>
  <c r="X108" i="22" s="1"/>
  <c r="W119" i="22"/>
  <c r="C110" i="8"/>
  <c r="G110" i="8" s="1"/>
  <c r="D110" i="8"/>
  <c r="E110" i="8"/>
  <c r="F109" i="8"/>
  <c r="C110" i="22"/>
  <c r="I103" i="8"/>
  <c r="H109" i="22"/>
  <c r="Q109" i="22" s="1"/>
  <c r="AC109" i="22" s="1"/>
  <c r="I109" i="22"/>
  <c r="R109" i="22" s="1"/>
  <c r="AD109" i="22" s="1"/>
  <c r="J109" i="22"/>
  <c r="S109" i="22" s="1"/>
  <c r="AE109" i="22" s="1"/>
  <c r="K109" i="22"/>
  <c r="T109" i="22" s="1"/>
  <c r="AF109" i="22" s="1"/>
  <c r="D109" i="22"/>
  <c r="M109" i="22" s="1"/>
  <c r="L109" i="22"/>
  <c r="U109" i="22" s="1"/>
  <c r="AG109" i="22" s="1"/>
  <c r="E109" i="22"/>
  <c r="N109" i="22" s="1"/>
  <c r="Z109" i="22" s="1"/>
  <c r="F109" i="22"/>
  <c r="O109" i="22" s="1"/>
  <c r="AA109" i="22" s="1"/>
  <c r="G109" i="22"/>
  <c r="P109" i="22" s="1"/>
  <c r="AB109" i="22" s="1"/>
  <c r="H103" i="8"/>
  <c r="AJ108" i="22" l="1"/>
  <c r="Y109" i="22"/>
  <c r="AH109" i="22" s="1"/>
  <c r="AI121" i="22" s="1"/>
  <c r="V109" i="22"/>
  <c r="X109" i="22" s="1"/>
  <c r="W120" i="22"/>
  <c r="E111" i="8"/>
  <c r="D111" i="8"/>
  <c r="F110" i="8"/>
  <c r="C111" i="8"/>
  <c r="C111" i="22"/>
  <c r="I104" i="8"/>
  <c r="G110" i="22"/>
  <c r="P110" i="22" s="1"/>
  <c r="AB110" i="22" s="1"/>
  <c r="H110" i="22"/>
  <c r="Q110" i="22" s="1"/>
  <c r="AC110" i="22" s="1"/>
  <c r="I110" i="22"/>
  <c r="R110" i="22" s="1"/>
  <c r="AD110" i="22" s="1"/>
  <c r="J110" i="22"/>
  <c r="S110" i="22" s="1"/>
  <c r="AE110" i="22" s="1"/>
  <c r="K110" i="22"/>
  <c r="T110" i="22" s="1"/>
  <c r="AF110" i="22" s="1"/>
  <c r="D110" i="22"/>
  <c r="M110" i="22" s="1"/>
  <c r="L110" i="22"/>
  <c r="U110" i="22" s="1"/>
  <c r="AG110" i="22" s="1"/>
  <c r="E110" i="22"/>
  <c r="N110" i="22" s="1"/>
  <c r="Z110" i="22" s="1"/>
  <c r="F110" i="22"/>
  <c r="O110" i="22" s="1"/>
  <c r="AA110" i="22" s="1"/>
  <c r="H104" i="8"/>
  <c r="AJ109" i="22" l="1"/>
  <c r="Y110" i="22"/>
  <c r="AH110" i="22" s="1"/>
  <c r="AI122" i="22" s="1"/>
  <c r="V110" i="22"/>
  <c r="X110" i="22" s="1"/>
  <c r="W121" i="22"/>
  <c r="C112" i="8"/>
  <c r="G112" i="8" s="1"/>
  <c r="C113" i="22" s="1"/>
  <c r="G111" i="8"/>
  <c r="C112" i="22" s="1"/>
  <c r="D112" i="8"/>
  <c r="F111" i="8"/>
  <c r="E112" i="8"/>
  <c r="I105" i="8"/>
  <c r="F111" i="22"/>
  <c r="O111" i="22" s="1"/>
  <c r="AA111" i="22" s="1"/>
  <c r="G111" i="22"/>
  <c r="P111" i="22" s="1"/>
  <c r="AB111" i="22" s="1"/>
  <c r="H111" i="22"/>
  <c r="Q111" i="22" s="1"/>
  <c r="AC111" i="22" s="1"/>
  <c r="I111" i="22"/>
  <c r="R111" i="22" s="1"/>
  <c r="AD111" i="22" s="1"/>
  <c r="J111" i="22"/>
  <c r="S111" i="22" s="1"/>
  <c r="AE111" i="22" s="1"/>
  <c r="K111" i="22"/>
  <c r="T111" i="22" s="1"/>
  <c r="AF111" i="22" s="1"/>
  <c r="D111" i="22"/>
  <c r="M111" i="22" s="1"/>
  <c r="L111" i="22"/>
  <c r="U111" i="22" s="1"/>
  <c r="AG111" i="22" s="1"/>
  <c r="E111" i="22"/>
  <c r="N111" i="22" s="1"/>
  <c r="Z111" i="22" s="1"/>
  <c r="H105" i="8"/>
  <c r="AJ110" i="22" l="1"/>
  <c r="W122" i="22"/>
  <c r="Y111" i="22"/>
  <c r="AH111" i="22" s="1"/>
  <c r="AI123" i="22" s="1"/>
  <c r="V111" i="22"/>
  <c r="X111" i="22" s="1"/>
  <c r="F112" i="8"/>
  <c r="E113" i="8"/>
  <c r="D113" i="8"/>
  <c r="C113" i="8"/>
  <c r="I106" i="8"/>
  <c r="E112" i="22"/>
  <c r="N112" i="22" s="1"/>
  <c r="Z112" i="22" s="1"/>
  <c r="F112" i="22"/>
  <c r="O112" i="22" s="1"/>
  <c r="AA112" i="22" s="1"/>
  <c r="G112" i="22"/>
  <c r="P112" i="22" s="1"/>
  <c r="AB112" i="22" s="1"/>
  <c r="H112" i="22"/>
  <c r="Q112" i="22" s="1"/>
  <c r="AC112" i="22" s="1"/>
  <c r="I112" i="22"/>
  <c r="R112" i="22" s="1"/>
  <c r="AD112" i="22" s="1"/>
  <c r="J112" i="22"/>
  <c r="S112" i="22" s="1"/>
  <c r="AE112" i="22" s="1"/>
  <c r="K112" i="22"/>
  <c r="T112" i="22" s="1"/>
  <c r="AF112" i="22" s="1"/>
  <c r="D112" i="22"/>
  <c r="M112" i="22" s="1"/>
  <c r="L112" i="22"/>
  <c r="U112" i="22" s="1"/>
  <c r="AG112" i="22" s="1"/>
  <c r="H106" i="8"/>
  <c r="AJ111" i="22" l="1"/>
  <c r="W123" i="22"/>
  <c r="Y112" i="22"/>
  <c r="AH112" i="22" s="1"/>
  <c r="AI124" i="22" s="1"/>
  <c r="V112" i="22"/>
  <c r="X112" i="22" s="1"/>
  <c r="C114" i="8"/>
  <c r="G114" i="8" s="1"/>
  <c r="G113" i="8"/>
  <c r="C114" i="22" s="1"/>
  <c r="F113" i="8"/>
  <c r="E114" i="8"/>
  <c r="D114" i="8"/>
  <c r="I107" i="8"/>
  <c r="D113" i="22"/>
  <c r="M113" i="22" s="1"/>
  <c r="L113" i="22"/>
  <c r="U113" i="22" s="1"/>
  <c r="AG113" i="22" s="1"/>
  <c r="E113" i="22"/>
  <c r="N113" i="22" s="1"/>
  <c r="Z113" i="22" s="1"/>
  <c r="F113" i="22"/>
  <c r="O113" i="22" s="1"/>
  <c r="AA113" i="22" s="1"/>
  <c r="G113" i="22"/>
  <c r="P113" i="22" s="1"/>
  <c r="AB113" i="22" s="1"/>
  <c r="H113" i="22"/>
  <c r="Q113" i="22" s="1"/>
  <c r="AC113" i="22" s="1"/>
  <c r="I113" i="22"/>
  <c r="R113" i="22" s="1"/>
  <c r="AD113" i="22" s="1"/>
  <c r="J113" i="22"/>
  <c r="S113" i="22" s="1"/>
  <c r="AE113" i="22" s="1"/>
  <c r="K113" i="22"/>
  <c r="T113" i="22" s="1"/>
  <c r="AF113" i="22" s="1"/>
  <c r="H107" i="8"/>
  <c r="AJ112" i="22" l="1"/>
  <c r="W124" i="22"/>
  <c r="Y113" i="22"/>
  <c r="AH113" i="22" s="1"/>
  <c r="AI125" i="22" s="1"/>
  <c r="V113" i="22"/>
  <c r="X113" i="22" s="1"/>
  <c r="F114" i="8"/>
  <c r="E115" i="8"/>
  <c r="D115" i="8"/>
  <c r="C115" i="8"/>
  <c r="C115" i="22"/>
  <c r="I108" i="8"/>
  <c r="H108" i="8"/>
  <c r="AJ113" i="22" l="1"/>
  <c r="W125" i="22"/>
  <c r="D116" i="8"/>
  <c r="E116" i="8"/>
  <c r="C116" i="8"/>
  <c r="G115" i="8"/>
  <c r="C116" i="22" s="1"/>
  <c r="F115" i="8"/>
  <c r="I109" i="8"/>
  <c r="K114" i="22"/>
  <c r="T114" i="22" s="1"/>
  <c r="AF114" i="22" s="1"/>
  <c r="D114" i="22"/>
  <c r="M114" i="22" s="1"/>
  <c r="L114" i="22"/>
  <c r="U114" i="22" s="1"/>
  <c r="AG114" i="22" s="1"/>
  <c r="E114" i="22"/>
  <c r="N114" i="22" s="1"/>
  <c r="Z114" i="22" s="1"/>
  <c r="F114" i="22"/>
  <c r="O114" i="22" s="1"/>
  <c r="AA114" i="22" s="1"/>
  <c r="G114" i="22"/>
  <c r="P114" i="22" s="1"/>
  <c r="AB114" i="22" s="1"/>
  <c r="H114" i="22"/>
  <c r="Q114" i="22" s="1"/>
  <c r="AC114" i="22" s="1"/>
  <c r="I114" i="22"/>
  <c r="J114" i="22"/>
  <c r="S114" i="22" s="1"/>
  <c r="AE114" i="22" s="1"/>
  <c r="J115" i="22"/>
  <c r="S115" i="22" s="1"/>
  <c r="AE115" i="22" s="1"/>
  <c r="K115" i="22"/>
  <c r="T115" i="22" s="1"/>
  <c r="AF115" i="22" s="1"/>
  <c r="D115" i="22"/>
  <c r="M115" i="22" s="1"/>
  <c r="L115" i="22"/>
  <c r="U115" i="22" s="1"/>
  <c r="AG115" i="22" s="1"/>
  <c r="E115" i="22"/>
  <c r="N115" i="22" s="1"/>
  <c r="Z115" i="22" s="1"/>
  <c r="F115" i="22"/>
  <c r="O115" i="22" s="1"/>
  <c r="AA115" i="22" s="1"/>
  <c r="G115" i="22"/>
  <c r="P115" i="22" s="1"/>
  <c r="AB115" i="22" s="1"/>
  <c r="H115" i="22"/>
  <c r="Q115" i="22" s="1"/>
  <c r="AC115" i="22" s="1"/>
  <c r="I115" i="22"/>
  <c r="R115" i="22" s="1"/>
  <c r="AD115" i="22" s="1"/>
  <c r="H109" i="8"/>
  <c r="Y114" i="22" l="1"/>
  <c r="Y115" i="22"/>
  <c r="AH115" i="22" s="1"/>
  <c r="AI127" i="22" s="1"/>
  <c r="V115" i="22"/>
  <c r="C117" i="8"/>
  <c r="G117" i="8" s="1"/>
  <c r="G116" i="8"/>
  <c r="C117" i="22" s="1"/>
  <c r="D117" i="8"/>
  <c r="E117" i="8"/>
  <c r="F116" i="8"/>
  <c r="R114" i="22"/>
  <c r="AD114" i="22" s="1"/>
  <c r="I110" i="8"/>
  <c r="D116" i="22"/>
  <c r="M116" i="22" s="1"/>
  <c r="E116" i="22"/>
  <c r="N116" i="22" s="1"/>
  <c r="Z116" i="22" s="1"/>
  <c r="F116" i="22"/>
  <c r="O116" i="22" s="1"/>
  <c r="AA116" i="22" s="1"/>
  <c r="G116" i="22"/>
  <c r="P116" i="22" s="1"/>
  <c r="AB116" i="22" s="1"/>
  <c r="H116" i="22"/>
  <c r="Q116" i="22" s="1"/>
  <c r="AC116" i="22" s="1"/>
  <c r="I116" i="22"/>
  <c r="R116" i="22" s="1"/>
  <c r="AD116" i="22" s="1"/>
  <c r="J116" i="22"/>
  <c r="S116" i="22" s="1"/>
  <c r="AE116" i="22" s="1"/>
  <c r="K116" i="22"/>
  <c r="T116" i="22" s="1"/>
  <c r="AF116" i="22" s="1"/>
  <c r="L116" i="22"/>
  <c r="U116" i="22" s="1"/>
  <c r="AG116" i="22" s="1"/>
  <c r="H110" i="8"/>
  <c r="AH114" i="22" l="1"/>
  <c r="W127" i="22"/>
  <c r="V114" i="22"/>
  <c r="X114" i="22" s="1"/>
  <c r="X115" i="22" s="1"/>
  <c r="Y116" i="22"/>
  <c r="AH116" i="22" s="1"/>
  <c r="AI128" i="22" s="1"/>
  <c r="V116" i="22"/>
  <c r="D118" i="8"/>
  <c r="F117" i="8"/>
  <c r="E118" i="8"/>
  <c r="C118" i="8"/>
  <c r="C118" i="22"/>
  <c r="I111" i="8"/>
  <c r="H117" i="22"/>
  <c r="Q117" i="22" s="1"/>
  <c r="AC117" i="22" s="1"/>
  <c r="I117" i="22"/>
  <c r="R117" i="22" s="1"/>
  <c r="AD117" i="22" s="1"/>
  <c r="J117" i="22"/>
  <c r="S117" i="22" s="1"/>
  <c r="AE117" i="22" s="1"/>
  <c r="K117" i="22"/>
  <c r="T117" i="22" s="1"/>
  <c r="AF117" i="22" s="1"/>
  <c r="D117" i="22"/>
  <c r="M117" i="22" s="1"/>
  <c r="L117" i="22"/>
  <c r="U117" i="22" s="1"/>
  <c r="AG117" i="22" s="1"/>
  <c r="E117" i="22"/>
  <c r="N117" i="22" s="1"/>
  <c r="Z117" i="22" s="1"/>
  <c r="F117" i="22"/>
  <c r="O117" i="22" s="1"/>
  <c r="AA117" i="22" s="1"/>
  <c r="G117" i="22"/>
  <c r="P117" i="22" s="1"/>
  <c r="AB117" i="22" s="1"/>
  <c r="H111" i="8"/>
  <c r="X116" i="22" l="1"/>
  <c r="AI126" i="22"/>
  <c r="AJ114" i="22"/>
  <c r="AJ115" i="22" s="1"/>
  <c r="AJ116" i="22" s="1"/>
  <c r="W128" i="22"/>
  <c r="Y117" i="22"/>
  <c r="AH117" i="22" s="1"/>
  <c r="AI129" i="22" s="1"/>
  <c r="V117" i="22"/>
  <c r="W126" i="22"/>
  <c r="C119" i="8"/>
  <c r="G119" i="8" s="1"/>
  <c r="G118" i="8"/>
  <c r="C119" i="22" s="1"/>
  <c r="F118" i="8"/>
  <c r="D119" i="8"/>
  <c r="E119" i="8"/>
  <c r="I112" i="8"/>
  <c r="G118" i="22"/>
  <c r="P118" i="22" s="1"/>
  <c r="AB118" i="22" s="1"/>
  <c r="H118" i="22"/>
  <c r="Q118" i="22" s="1"/>
  <c r="AC118" i="22" s="1"/>
  <c r="I118" i="22"/>
  <c r="R118" i="22" s="1"/>
  <c r="AD118" i="22" s="1"/>
  <c r="J118" i="22"/>
  <c r="S118" i="22" s="1"/>
  <c r="AE118" i="22" s="1"/>
  <c r="K118" i="22"/>
  <c r="T118" i="22" s="1"/>
  <c r="AF118" i="22" s="1"/>
  <c r="D118" i="22"/>
  <c r="M118" i="22" s="1"/>
  <c r="L118" i="22"/>
  <c r="U118" i="22" s="1"/>
  <c r="AG118" i="22" s="1"/>
  <c r="E118" i="22"/>
  <c r="N118" i="22" s="1"/>
  <c r="Z118" i="22" s="1"/>
  <c r="F118" i="22"/>
  <c r="O118" i="22" s="1"/>
  <c r="AA118" i="22" s="1"/>
  <c r="H112" i="8"/>
  <c r="X117" i="22" l="1"/>
  <c r="AJ117" i="22"/>
  <c r="W129" i="22"/>
  <c r="Y118" i="22"/>
  <c r="AH118" i="22" s="1"/>
  <c r="AI130" i="22" s="1"/>
  <c r="V118" i="22"/>
  <c r="X118" i="22" s="1"/>
  <c r="E120" i="8"/>
  <c r="D120" i="8"/>
  <c r="F119" i="8"/>
  <c r="C120" i="8"/>
  <c r="C120" i="22"/>
  <c r="I113" i="8"/>
  <c r="F119" i="22"/>
  <c r="O119" i="22" s="1"/>
  <c r="AA119" i="22" s="1"/>
  <c r="G119" i="22"/>
  <c r="P119" i="22" s="1"/>
  <c r="AB119" i="22" s="1"/>
  <c r="H119" i="22"/>
  <c r="Q119" i="22" s="1"/>
  <c r="AC119" i="22" s="1"/>
  <c r="I119" i="22"/>
  <c r="R119" i="22" s="1"/>
  <c r="AD119" i="22" s="1"/>
  <c r="J119" i="22"/>
  <c r="K119" i="22"/>
  <c r="T119" i="22" s="1"/>
  <c r="AF119" i="22" s="1"/>
  <c r="D119" i="22"/>
  <c r="M119" i="22" s="1"/>
  <c r="L119" i="22"/>
  <c r="U119" i="22" s="1"/>
  <c r="AG119" i="22" s="1"/>
  <c r="E119" i="22"/>
  <c r="N119" i="22" s="1"/>
  <c r="Z119" i="22" s="1"/>
  <c r="H113" i="8"/>
  <c r="AJ118" i="22" l="1"/>
  <c r="W130" i="22"/>
  <c r="Y119" i="22"/>
  <c r="C121" i="8"/>
  <c r="G121" i="8" s="1"/>
  <c r="G120" i="8"/>
  <c r="C121" i="22" s="1"/>
  <c r="F120" i="8"/>
  <c r="D121" i="8"/>
  <c r="E121" i="8"/>
  <c r="S119" i="22"/>
  <c r="AE119" i="22" s="1"/>
  <c r="I114" i="8"/>
  <c r="H114" i="8"/>
  <c r="V119" i="22" l="1"/>
  <c r="X119" i="22" s="1"/>
  <c r="AH119" i="22"/>
  <c r="AI131" i="22" s="1"/>
  <c r="E122" i="8"/>
  <c r="D122" i="8"/>
  <c r="C122" i="8"/>
  <c r="G122" i="8" s="1"/>
  <c r="C123" i="22" s="1"/>
  <c r="F121" i="8"/>
  <c r="C122" i="22"/>
  <c r="I115" i="8"/>
  <c r="E120" i="22"/>
  <c r="N120" i="22" s="1"/>
  <c r="Z120" i="22" s="1"/>
  <c r="F120" i="22"/>
  <c r="O120" i="22" s="1"/>
  <c r="AA120" i="22" s="1"/>
  <c r="G120" i="22"/>
  <c r="P120" i="22" s="1"/>
  <c r="AB120" i="22" s="1"/>
  <c r="H120" i="22"/>
  <c r="Q120" i="22" s="1"/>
  <c r="AC120" i="22" s="1"/>
  <c r="I120" i="22"/>
  <c r="R120" i="22" s="1"/>
  <c r="AD120" i="22" s="1"/>
  <c r="J120" i="22"/>
  <c r="K120" i="22"/>
  <c r="T120" i="22" s="1"/>
  <c r="AF120" i="22" s="1"/>
  <c r="D120" i="22"/>
  <c r="L120" i="22"/>
  <c r="U120" i="22" s="1"/>
  <c r="AG120" i="22" s="1"/>
  <c r="D121" i="22"/>
  <c r="M121" i="22" s="1"/>
  <c r="L121" i="22"/>
  <c r="U121" i="22" s="1"/>
  <c r="AG121" i="22" s="1"/>
  <c r="E121" i="22"/>
  <c r="N121" i="22" s="1"/>
  <c r="Z121" i="22" s="1"/>
  <c r="F121" i="22"/>
  <c r="O121" i="22" s="1"/>
  <c r="AA121" i="22" s="1"/>
  <c r="G121" i="22"/>
  <c r="P121" i="22" s="1"/>
  <c r="AB121" i="22" s="1"/>
  <c r="H121" i="22"/>
  <c r="Q121" i="22" s="1"/>
  <c r="AC121" i="22" s="1"/>
  <c r="I121" i="22"/>
  <c r="R121" i="22" s="1"/>
  <c r="AD121" i="22" s="1"/>
  <c r="J121" i="22"/>
  <c r="S121" i="22" s="1"/>
  <c r="AE121" i="22" s="1"/>
  <c r="K121" i="22"/>
  <c r="T121" i="22" s="1"/>
  <c r="AF121" i="22" s="1"/>
  <c r="H115" i="8"/>
  <c r="W131" i="22" l="1"/>
  <c r="AJ119" i="22"/>
  <c r="Y121" i="22"/>
  <c r="AH121" i="22" s="1"/>
  <c r="AI133" i="22" s="1"/>
  <c r="V121" i="22"/>
  <c r="C123" i="8"/>
  <c r="G123" i="8" s="1"/>
  <c r="C124" i="22" s="1"/>
  <c r="E123" i="8"/>
  <c r="D123" i="8"/>
  <c r="F122" i="8"/>
  <c r="M120" i="22"/>
  <c r="S120" i="22"/>
  <c r="AE120" i="22" s="1"/>
  <c r="I116" i="8"/>
  <c r="K122" i="22"/>
  <c r="T122" i="22" s="1"/>
  <c r="AF122" i="22" s="1"/>
  <c r="D122" i="22"/>
  <c r="M122" i="22" s="1"/>
  <c r="L122" i="22"/>
  <c r="U122" i="22" s="1"/>
  <c r="AG122" i="22" s="1"/>
  <c r="E122" i="22"/>
  <c r="N122" i="22" s="1"/>
  <c r="Z122" i="22" s="1"/>
  <c r="F122" i="22"/>
  <c r="O122" i="22" s="1"/>
  <c r="AA122" i="22" s="1"/>
  <c r="G122" i="22"/>
  <c r="P122" i="22" s="1"/>
  <c r="AB122" i="22" s="1"/>
  <c r="H122" i="22"/>
  <c r="Q122" i="22" s="1"/>
  <c r="AC122" i="22" s="1"/>
  <c r="I122" i="22"/>
  <c r="R122" i="22" s="1"/>
  <c r="AD122" i="22" s="1"/>
  <c r="J122" i="22"/>
  <c r="S122" i="22" s="1"/>
  <c r="AE122" i="22" s="1"/>
  <c r="H116" i="8"/>
  <c r="Y120" i="22" l="1"/>
  <c r="AH120" i="22" s="1"/>
  <c r="V120" i="22"/>
  <c r="X120" i="22" s="1"/>
  <c r="X121" i="22" s="1"/>
  <c r="Y122" i="22"/>
  <c r="AH122" i="22" s="1"/>
  <c r="AI134" i="22" s="1"/>
  <c r="V122" i="22"/>
  <c r="W133" i="22"/>
  <c r="D124" i="8"/>
  <c r="E124" i="8"/>
  <c r="F123" i="8"/>
  <c r="C124" i="8"/>
  <c r="I117" i="8"/>
  <c r="J123" i="22"/>
  <c r="S123" i="22" s="1"/>
  <c r="AE123" i="22" s="1"/>
  <c r="K123" i="22"/>
  <c r="T123" i="22" s="1"/>
  <c r="AF123" i="22" s="1"/>
  <c r="D123" i="22"/>
  <c r="M123" i="22" s="1"/>
  <c r="L123" i="22"/>
  <c r="U123" i="22" s="1"/>
  <c r="AG123" i="22" s="1"/>
  <c r="E123" i="22"/>
  <c r="N123" i="22" s="1"/>
  <c r="Z123" i="22" s="1"/>
  <c r="F123" i="22"/>
  <c r="O123" i="22" s="1"/>
  <c r="AA123" i="22" s="1"/>
  <c r="G123" i="22"/>
  <c r="P123" i="22" s="1"/>
  <c r="AB123" i="22" s="1"/>
  <c r="H123" i="22"/>
  <c r="Q123" i="22" s="1"/>
  <c r="AC123" i="22" s="1"/>
  <c r="I123" i="22"/>
  <c r="R123" i="22" s="1"/>
  <c r="AD123" i="22" s="1"/>
  <c r="H117" i="8"/>
  <c r="X122" i="22" l="1"/>
  <c r="AI132" i="22"/>
  <c r="AJ120" i="22"/>
  <c r="AJ121" i="22" s="1"/>
  <c r="AJ122" i="22" s="1"/>
  <c r="W134" i="22"/>
  <c r="W132" i="22"/>
  <c r="Y123" i="22"/>
  <c r="AH123" i="22" s="1"/>
  <c r="AI135" i="22" s="1"/>
  <c r="V123" i="22"/>
  <c r="X123" i="22" s="1"/>
  <c r="G124" i="8"/>
  <c r="C125" i="22" s="1"/>
  <c r="C125" i="8"/>
  <c r="G125" i="8" s="1"/>
  <c r="C126" i="22" s="1"/>
  <c r="D125" i="8"/>
  <c r="E125" i="8"/>
  <c r="F124" i="8"/>
  <c r="I118" i="8"/>
  <c r="I124" i="22"/>
  <c r="R124" i="22" s="1"/>
  <c r="AD124" i="22" s="1"/>
  <c r="J124" i="22"/>
  <c r="S124" i="22" s="1"/>
  <c r="AE124" i="22" s="1"/>
  <c r="K124" i="22"/>
  <c r="T124" i="22" s="1"/>
  <c r="AF124" i="22" s="1"/>
  <c r="D124" i="22"/>
  <c r="M124" i="22" s="1"/>
  <c r="L124" i="22"/>
  <c r="U124" i="22" s="1"/>
  <c r="AG124" i="22" s="1"/>
  <c r="E124" i="22"/>
  <c r="N124" i="22" s="1"/>
  <c r="Z124" i="22" s="1"/>
  <c r="F124" i="22"/>
  <c r="O124" i="22" s="1"/>
  <c r="AA124" i="22" s="1"/>
  <c r="G124" i="22"/>
  <c r="P124" i="22" s="1"/>
  <c r="AB124" i="22" s="1"/>
  <c r="H124" i="22"/>
  <c r="Q124" i="22" s="1"/>
  <c r="AC124" i="22" s="1"/>
  <c r="H118" i="8"/>
  <c r="AJ123" i="22" l="1"/>
  <c r="W135" i="22"/>
  <c r="Y124" i="22"/>
  <c r="AH124" i="22" s="1"/>
  <c r="AI136" i="22" s="1"/>
  <c r="V124" i="22"/>
  <c r="X124" i="22" s="1"/>
  <c r="D126" i="8"/>
  <c r="E126" i="8"/>
  <c r="F125" i="8"/>
  <c r="C126" i="8"/>
  <c r="G126" i="8" s="1"/>
  <c r="C127" i="22" s="1"/>
  <c r="I119" i="8"/>
  <c r="H125" i="22"/>
  <c r="Q125" i="22" s="1"/>
  <c r="AC125" i="22" s="1"/>
  <c r="I125" i="22"/>
  <c r="R125" i="22" s="1"/>
  <c r="AD125" i="22" s="1"/>
  <c r="J125" i="22"/>
  <c r="S125" i="22" s="1"/>
  <c r="AE125" i="22" s="1"/>
  <c r="K125" i="22"/>
  <c r="T125" i="22" s="1"/>
  <c r="AF125" i="22" s="1"/>
  <c r="D125" i="22"/>
  <c r="M125" i="22" s="1"/>
  <c r="L125" i="22"/>
  <c r="U125" i="22" s="1"/>
  <c r="AG125" i="22" s="1"/>
  <c r="E125" i="22"/>
  <c r="F125" i="22"/>
  <c r="O125" i="22" s="1"/>
  <c r="AA125" i="22" s="1"/>
  <c r="G125" i="22"/>
  <c r="P125" i="22" s="1"/>
  <c r="AB125" i="22" s="1"/>
  <c r="H119" i="8"/>
  <c r="AJ124" i="22" l="1"/>
  <c r="Y125" i="22"/>
  <c r="W136" i="22"/>
  <c r="C127" i="8"/>
  <c r="G127" i="8" s="1"/>
  <c r="C128" i="22" s="1"/>
  <c r="E127" i="8"/>
  <c r="F126" i="8"/>
  <c r="D127" i="8"/>
  <c r="N125" i="22"/>
  <c r="Z125" i="22" s="1"/>
  <c r="I120" i="8"/>
  <c r="G126" i="22"/>
  <c r="P126" i="22" s="1"/>
  <c r="AB126" i="22" s="1"/>
  <c r="H126" i="22"/>
  <c r="I126" i="22"/>
  <c r="J126" i="22"/>
  <c r="K126" i="22"/>
  <c r="T126" i="22" s="1"/>
  <c r="AF126" i="22" s="1"/>
  <c r="D126" i="22"/>
  <c r="M126" i="22" s="1"/>
  <c r="L126" i="22"/>
  <c r="U126" i="22" s="1"/>
  <c r="AG126" i="22" s="1"/>
  <c r="E126" i="22"/>
  <c r="N126" i="22" s="1"/>
  <c r="Z126" i="22" s="1"/>
  <c r="F126" i="22"/>
  <c r="O126" i="22" s="1"/>
  <c r="AA126" i="22" s="1"/>
  <c r="H120" i="8"/>
  <c r="AH125" i="22" l="1"/>
  <c r="AI137" i="22" s="1"/>
  <c r="V125" i="22"/>
  <c r="Y126" i="22"/>
  <c r="E128" i="8"/>
  <c r="D128" i="8"/>
  <c r="F127" i="8"/>
  <c r="C128" i="8"/>
  <c r="S126" i="22"/>
  <c r="AE126" i="22" s="1"/>
  <c r="R126" i="22"/>
  <c r="AD126" i="22" s="1"/>
  <c r="Q126" i="22"/>
  <c r="AC126" i="22" s="1"/>
  <c r="I121" i="8"/>
  <c r="F127" i="22"/>
  <c r="O127" i="22" s="1"/>
  <c r="AA127" i="22" s="1"/>
  <c r="G127" i="22"/>
  <c r="P127" i="22" s="1"/>
  <c r="AB127" i="22" s="1"/>
  <c r="H127" i="22"/>
  <c r="Q127" i="22" s="1"/>
  <c r="AC127" i="22" s="1"/>
  <c r="I127" i="22"/>
  <c r="R127" i="22" s="1"/>
  <c r="AD127" i="22" s="1"/>
  <c r="J127" i="22"/>
  <c r="S127" i="22" s="1"/>
  <c r="AE127" i="22" s="1"/>
  <c r="K127" i="22"/>
  <c r="T127" i="22" s="1"/>
  <c r="AF127" i="22" s="1"/>
  <c r="D127" i="22"/>
  <c r="M127" i="22" s="1"/>
  <c r="L127" i="22"/>
  <c r="U127" i="22" s="1"/>
  <c r="AG127" i="22" s="1"/>
  <c r="E127" i="22"/>
  <c r="N127" i="22" s="1"/>
  <c r="Z127" i="22" s="1"/>
  <c r="H121" i="8"/>
  <c r="W137" i="22" l="1"/>
  <c r="X125" i="22"/>
  <c r="AH126" i="22"/>
  <c r="AI138" i="22" s="1"/>
  <c r="AJ125" i="22"/>
  <c r="V126" i="22"/>
  <c r="W138" i="22" s="1"/>
  <c r="Y127" i="22"/>
  <c r="AH127" i="22" s="1"/>
  <c r="AI139" i="22" s="1"/>
  <c r="V127" i="22"/>
  <c r="G128" i="8"/>
  <c r="C129" i="22" s="1"/>
  <c r="C129" i="8"/>
  <c r="G129" i="8" s="1"/>
  <c r="C130" i="22" s="1"/>
  <c r="E129" i="8"/>
  <c r="D129" i="8"/>
  <c r="F128" i="8"/>
  <c r="I122" i="8"/>
  <c r="E128" i="22"/>
  <c r="N128" i="22" s="1"/>
  <c r="Z128" i="22" s="1"/>
  <c r="F128" i="22"/>
  <c r="O128" i="22" s="1"/>
  <c r="AA128" i="22" s="1"/>
  <c r="G128" i="22"/>
  <c r="P128" i="22" s="1"/>
  <c r="AB128" i="22" s="1"/>
  <c r="H128" i="22"/>
  <c r="Q128" i="22" s="1"/>
  <c r="AC128" i="22" s="1"/>
  <c r="I128" i="22"/>
  <c r="R128" i="22" s="1"/>
  <c r="AD128" i="22" s="1"/>
  <c r="J128" i="22"/>
  <c r="S128" i="22" s="1"/>
  <c r="AE128" i="22" s="1"/>
  <c r="K128" i="22"/>
  <c r="T128" i="22" s="1"/>
  <c r="AF128" i="22" s="1"/>
  <c r="D128" i="22"/>
  <c r="M128" i="22" s="1"/>
  <c r="L128" i="22"/>
  <c r="U128" i="22" s="1"/>
  <c r="AG128" i="22" s="1"/>
  <c r="H122" i="8"/>
  <c r="X126" i="22" l="1"/>
  <c r="X127" i="22" s="1"/>
  <c r="AJ126" i="22"/>
  <c r="AJ127" i="22" s="1"/>
  <c r="W139" i="22"/>
  <c r="Y128" i="22"/>
  <c r="AH128" i="22" s="1"/>
  <c r="AI140" i="22" s="1"/>
  <c r="V128" i="22"/>
  <c r="E130" i="8"/>
  <c r="D130" i="8"/>
  <c r="C130" i="8"/>
  <c r="G130" i="8" s="1"/>
  <c r="C131" i="22" s="1"/>
  <c r="F129" i="8"/>
  <c r="I123" i="8"/>
  <c r="D129" i="22"/>
  <c r="M129" i="22" s="1"/>
  <c r="L129" i="22"/>
  <c r="U129" i="22" s="1"/>
  <c r="AG129" i="22" s="1"/>
  <c r="E129" i="22"/>
  <c r="N129" i="22" s="1"/>
  <c r="Z129" i="22" s="1"/>
  <c r="F129" i="22"/>
  <c r="O129" i="22" s="1"/>
  <c r="AA129" i="22" s="1"/>
  <c r="G129" i="22"/>
  <c r="P129" i="22" s="1"/>
  <c r="AB129" i="22" s="1"/>
  <c r="H129" i="22"/>
  <c r="Q129" i="22" s="1"/>
  <c r="AC129" i="22" s="1"/>
  <c r="I129" i="22"/>
  <c r="R129" i="22" s="1"/>
  <c r="AD129" i="22" s="1"/>
  <c r="J129" i="22"/>
  <c r="S129" i="22" s="1"/>
  <c r="AE129" i="22" s="1"/>
  <c r="K129" i="22"/>
  <c r="T129" i="22" s="1"/>
  <c r="AF129" i="22" s="1"/>
  <c r="H123" i="8"/>
  <c r="X128" i="22" l="1"/>
  <c r="AJ128" i="22"/>
  <c r="W140" i="22"/>
  <c r="Y129" i="22"/>
  <c r="AH129" i="22" s="1"/>
  <c r="AI141" i="22" s="1"/>
  <c r="V129" i="22"/>
  <c r="C131" i="8"/>
  <c r="G131" i="8" s="1"/>
  <c r="C132" i="22" s="1"/>
  <c r="F130" i="8"/>
  <c r="E131" i="8"/>
  <c r="D131" i="8"/>
  <c r="I124" i="8"/>
  <c r="K130" i="22"/>
  <c r="T130" i="22" s="1"/>
  <c r="AF130" i="22" s="1"/>
  <c r="D130" i="22"/>
  <c r="M130" i="22" s="1"/>
  <c r="L130" i="22"/>
  <c r="U130" i="22" s="1"/>
  <c r="AG130" i="22" s="1"/>
  <c r="E130" i="22"/>
  <c r="N130" i="22" s="1"/>
  <c r="Z130" i="22" s="1"/>
  <c r="F130" i="22"/>
  <c r="O130" i="22" s="1"/>
  <c r="AA130" i="22" s="1"/>
  <c r="G130" i="22"/>
  <c r="P130" i="22" s="1"/>
  <c r="AB130" i="22" s="1"/>
  <c r="H130" i="22"/>
  <c r="Q130" i="22" s="1"/>
  <c r="AC130" i="22" s="1"/>
  <c r="I130" i="22"/>
  <c r="R130" i="22" s="1"/>
  <c r="AD130" i="22" s="1"/>
  <c r="J130" i="22"/>
  <c r="S130" i="22" s="1"/>
  <c r="AE130" i="22" s="1"/>
  <c r="H124" i="8"/>
  <c r="X129" i="22" l="1"/>
  <c r="AJ129" i="22"/>
  <c r="W141" i="22"/>
  <c r="Y130" i="22"/>
  <c r="AH130" i="22" s="1"/>
  <c r="AI142" i="22" s="1"/>
  <c r="V130" i="22"/>
  <c r="D132" i="8"/>
  <c r="E132" i="8"/>
  <c r="F131" i="8"/>
  <c r="C132" i="8"/>
  <c r="I125" i="8"/>
  <c r="J131" i="22"/>
  <c r="S131" i="22" s="1"/>
  <c r="AE131" i="22" s="1"/>
  <c r="K131" i="22"/>
  <c r="T131" i="22" s="1"/>
  <c r="AF131" i="22" s="1"/>
  <c r="D131" i="22"/>
  <c r="M131" i="22" s="1"/>
  <c r="L131" i="22"/>
  <c r="U131" i="22" s="1"/>
  <c r="AG131" i="22" s="1"/>
  <c r="E131" i="22"/>
  <c r="N131" i="22" s="1"/>
  <c r="Z131" i="22" s="1"/>
  <c r="F131" i="22"/>
  <c r="O131" i="22" s="1"/>
  <c r="AA131" i="22" s="1"/>
  <c r="G131" i="22"/>
  <c r="P131" i="22" s="1"/>
  <c r="AB131" i="22" s="1"/>
  <c r="H131" i="22"/>
  <c r="Q131" i="22" s="1"/>
  <c r="AC131" i="22" s="1"/>
  <c r="I131" i="22"/>
  <c r="R131" i="22" s="1"/>
  <c r="AD131" i="22" s="1"/>
  <c r="H125" i="8"/>
  <c r="X130" i="22" l="1"/>
  <c r="AJ130" i="22"/>
  <c r="Y131" i="22"/>
  <c r="AH131" i="22" s="1"/>
  <c r="AI143" i="22" s="1"/>
  <c r="V131" i="22"/>
  <c r="W142" i="22"/>
  <c r="C133" i="8"/>
  <c r="G133" i="8" s="1"/>
  <c r="C134" i="22" s="1"/>
  <c r="G132" i="8"/>
  <c r="C133" i="22" s="1"/>
  <c r="D133" i="8"/>
  <c r="E133" i="8"/>
  <c r="F132" i="8"/>
  <c r="I126" i="8"/>
  <c r="I132" i="22"/>
  <c r="R132" i="22" s="1"/>
  <c r="AD132" i="22" s="1"/>
  <c r="J132" i="22"/>
  <c r="S132" i="22" s="1"/>
  <c r="AE132" i="22" s="1"/>
  <c r="K132" i="22"/>
  <c r="T132" i="22" s="1"/>
  <c r="AF132" i="22" s="1"/>
  <c r="D132" i="22"/>
  <c r="M132" i="22" s="1"/>
  <c r="L132" i="22"/>
  <c r="U132" i="22" s="1"/>
  <c r="AG132" i="22" s="1"/>
  <c r="E132" i="22"/>
  <c r="N132" i="22" s="1"/>
  <c r="Z132" i="22" s="1"/>
  <c r="F132" i="22"/>
  <c r="O132" i="22" s="1"/>
  <c r="AA132" i="22" s="1"/>
  <c r="G132" i="22"/>
  <c r="P132" i="22" s="1"/>
  <c r="AB132" i="22" s="1"/>
  <c r="H132" i="22"/>
  <c r="Q132" i="22" s="1"/>
  <c r="AC132" i="22" s="1"/>
  <c r="H126" i="8"/>
  <c r="X131" i="22" l="1"/>
  <c r="AJ131" i="22"/>
  <c r="W143" i="22"/>
  <c r="Y132" i="22"/>
  <c r="AH132" i="22" s="1"/>
  <c r="AI144" i="22" s="1"/>
  <c r="V132" i="22"/>
  <c r="X132" i="22" s="1"/>
  <c r="F133" i="8"/>
  <c r="D134" i="8"/>
  <c r="E134" i="8"/>
  <c r="C134" i="8"/>
  <c r="I127" i="8"/>
  <c r="H133" i="22"/>
  <c r="Q133" i="22" s="1"/>
  <c r="AC133" i="22" s="1"/>
  <c r="I133" i="22"/>
  <c r="R133" i="22" s="1"/>
  <c r="AD133" i="22" s="1"/>
  <c r="J133" i="22"/>
  <c r="S133" i="22" s="1"/>
  <c r="AE133" i="22" s="1"/>
  <c r="K133" i="22"/>
  <c r="T133" i="22" s="1"/>
  <c r="AF133" i="22" s="1"/>
  <c r="D133" i="22"/>
  <c r="M133" i="22" s="1"/>
  <c r="L133" i="22"/>
  <c r="U133" i="22" s="1"/>
  <c r="AG133" i="22" s="1"/>
  <c r="E133" i="22"/>
  <c r="N133" i="22" s="1"/>
  <c r="Z133" i="22" s="1"/>
  <c r="F133" i="22"/>
  <c r="O133" i="22" s="1"/>
  <c r="AA133" i="22" s="1"/>
  <c r="G133" i="22"/>
  <c r="P133" i="22" s="1"/>
  <c r="AB133" i="22" s="1"/>
  <c r="H127" i="8"/>
  <c r="AJ132" i="22" l="1"/>
  <c r="Y133" i="22"/>
  <c r="AH133" i="22" s="1"/>
  <c r="AI145" i="22" s="1"/>
  <c r="V133" i="22"/>
  <c r="X133" i="22" s="1"/>
  <c r="W144" i="22"/>
  <c r="C135" i="8"/>
  <c r="G134" i="8"/>
  <c r="C135" i="22" s="1"/>
  <c r="F134" i="8"/>
  <c r="D135" i="8"/>
  <c r="E135" i="8"/>
  <c r="I128" i="8"/>
  <c r="G134" i="22"/>
  <c r="P134" i="22" s="1"/>
  <c r="AB134" i="22" s="1"/>
  <c r="H134" i="22"/>
  <c r="Q134" i="22" s="1"/>
  <c r="AC134" i="22" s="1"/>
  <c r="I134" i="22"/>
  <c r="R134" i="22" s="1"/>
  <c r="AD134" i="22" s="1"/>
  <c r="J134" i="22"/>
  <c r="S134" i="22" s="1"/>
  <c r="AE134" i="22" s="1"/>
  <c r="K134" i="22"/>
  <c r="T134" i="22" s="1"/>
  <c r="AF134" i="22" s="1"/>
  <c r="D134" i="22"/>
  <c r="M134" i="22" s="1"/>
  <c r="L134" i="22"/>
  <c r="U134" i="22" s="1"/>
  <c r="AG134" i="22" s="1"/>
  <c r="E134" i="22"/>
  <c r="N134" i="22" s="1"/>
  <c r="Z134" i="22" s="1"/>
  <c r="F134" i="22"/>
  <c r="O134" i="22" s="1"/>
  <c r="AA134" i="22" s="1"/>
  <c r="H128" i="8"/>
  <c r="AJ133" i="22" l="1"/>
  <c r="Y134" i="22"/>
  <c r="AH134" i="22" s="1"/>
  <c r="AI146" i="22" s="1"/>
  <c r="V134" i="22"/>
  <c r="X134" i="22" s="1"/>
  <c r="W145" i="22"/>
  <c r="E136" i="8"/>
  <c r="D136" i="8"/>
  <c r="G135" i="8"/>
  <c r="C136" i="22" s="1"/>
  <c r="C136" i="8"/>
  <c r="G136" i="8" s="1"/>
  <c r="C137" i="22" s="1"/>
  <c r="F135" i="8"/>
  <c r="I129" i="8"/>
  <c r="F135" i="22"/>
  <c r="O135" i="22" s="1"/>
  <c r="AA135" i="22" s="1"/>
  <c r="G135" i="22"/>
  <c r="P135" i="22" s="1"/>
  <c r="AB135" i="22" s="1"/>
  <c r="H135" i="22"/>
  <c r="Q135" i="22" s="1"/>
  <c r="AC135" i="22" s="1"/>
  <c r="I135" i="22"/>
  <c r="R135" i="22" s="1"/>
  <c r="AD135" i="22" s="1"/>
  <c r="J135" i="22"/>
  <c r="S135" i="22" s="1"/>
  <c r="AE135" i="22" s="1"/>
  <c r="K135" i="22"/>
  <c r="T135" i="22" s="1"/>
  <c r="AF135" i="22" s="1"/>
  <c r="D135" i="22"/>
  <c r="M135" i="22" s="1"/>
  <c r="L135" i="22"/>
  <c r="U135" i="22" s="1"/>
  <c r="AG135" i="22" s="1"/>
  <c r="E135" i="22"/>
  <c r="N135" i="22" s="1"/>
  <c r="Z135" i="22" s="1"/>
  <c r="H129" i="8"/>
  <c r="AJ134" i="22" l="1"/>
  <c r="W146" i="22"/>
  <c r="Y135" i="22"/>
  <c r="AH135" i="22" s="1"/>
  <c r="AI147" i="22" s="1"/>
  <c r="V135" i="22"/>
  <c r="X135" i="22" s="1"/>
  <c r="C137" i="8"/>
  <c r="G137" i="8" s="1"/>
  <c r="C138" i="22" s="1"/>
  <c r="E137" i="8"/>
  <c r="D137" i="8"/>
  <c r="F136" i="8"/>
  <c r="I130" i="8"/>
  <c r="E136" i="22"/>
  <c r="N136" i="22" s="1"/>
  <c r="Z136" i="22" s="1"/>
  <c r="F136" i="22"/>
  <c r="O136" i="22" s="1"/>
  <c r="AA136" i="22" s="1"/>
  <c r="G136" i="22"/>
  <c r="P136" i="22" s="1"/>
  <c r="AB136" i="22" s="1"/>
  <c r="H136" i="22"/>
  <c r="Q136" i="22" s="1"/>
  <c r="AC136" i="22" s="1"/>
  <c r="I136" i="22"/>
  <c r="R136" i="22" s="1"/>
  <c r="AD136" i="22" s="1"/>
  <c r="J136" i="22"/>
  <c r="S136" i="22" s="1"/>
  <c r="AE136" i="22" s="1"/>
  <c r="K136" i="22"/>
  <c r="T136" i="22" s="1"/>
  <c r="AF136" i="22" s="1"/>
  <c r="D136" i="22"/>
  <c r="M136" i="22" s="1"/>
  <c r="L136" i="22"/>
  <c r="U136" i="22" s="1"/>
  <c r="AG136" i="22" s="1"/>
  <c r="H130" i="8"/>
  <c r="AJ135" i="22" l="1"/>
  <c r="W147" i="22"/>
  <c r="Y136" i="22"/>
  <c r="AH136" i="22" s="1"/>
  <c r="AI148" i="22" s="1"/>
  <c r="V136" i="22"/>
  <c r="X136" i="22" s="1"/>
  <c r="F137" i="8"/>
  <c r="E138" i="8"/>
  <c r="D138" i="8"/>
  <c r="C138" i="8"/>
  <c r="G138" i="8" s="1"/>
  <c r="C139" i="22" s="1"/>
  <c r="I131" i="8"/>
  <c r="D137" i="22"/>
  <c r="M137" i="22" s="1"/>
  <c r="L137" i="22"/>
  <c r="U137" i="22" s="1"/>
  <c r="AG137" i="22" s="1"/>
  <c r="E137" i="22"/>
  <c r="N137" i="22" s="1"/>
  <c r="Z137" i="22" s="1"/>
  <c r="F137" i="22"/>
  <c r="O137" i="22" s="1"/>
  <c r="AA137" i="22" s="1"/>
  <c r="G137" i="22"/>
  <c r="P137" i="22" s="1"/>
  <c r="AB137" i="22" s="1"/>
  <c r="H137" i="22"/>
  <c r="Q137" i="22" s="1"/>
  <c r="AC137" i="22" s="1"/>
  <c r="I137" i="22"/>
  <c r="R137" i="22" s="1"/>
  <c r="AD137" i="22" s="1"/>
  <c r="J137" i="22"/>
  <c r="S137" i="22" s="1"/>
  <c r="AE137" i="22" s="1"/>
  <c r="K137" i="22"/>
  <c r="T137" i="22" s="1"/>
  <c r="AF137" i="22" s="1"/>
  <c r="H131" i="8"/>
  <c r="AJ136" i="22" l="1"/>
  <c r="W148" i="22"/>
  <c r="Y137" i="22"/>
  <c r="AH137" i="22" s="1"/>
  <c r="AI149" i="22" s="1"/>
  <c r="V137" i="22"/>
  <c r="X137" i="22" s="1"/>
  <c r="C139" i="8"/>
  <c r="G139" i="8" s="1"/>
  <c r="C140" i="22" s="1"/>
  <c r="D139" i="8"/>
  <c r="F138" i="8"/>
  <c r="E139" i="8"/>
  <c r="I132" i="8"/>
  <c r="K138" i="22"/>
  <c r="T138" i="22" s="1"/>
  <c r="AF138" i="22" s="1"/>
  <c r="D138" i="22"/>
  <c r="M138" i="22" s="1"/>
  <c r="L138" i="22"/>
  <c r="U138" i="22" s="1"/>
  <c r="AG138" i="22" s="1"/>
  <c r="E138" i="22"/>
  <c r="N138" i="22" s="1"/>
  <c r="Z138" i="22" s="1"/>
  <c r="F138" i="22"/>
  <c r="O138" i="22" s="1"/>
  <c r="AA138" i="22" s="1"/>
  <c r="G138" i="22"/>
  <c r="P138" i="22" s="1"/>
  <c r="AB138" i="22" s="1"/>
  <c r="H138" i="22"/>
  <c r="Q138" i="22" s="1"/>
  <c r="AC138" i="22" s="1"/>
  <c r="I138" i="22"/>
  <c r="R138" i="22" s="1"/>
  <c r="AD138" i="22" s="1"/>
  <c r="J138" i="22"/>
  <c r="S138" i="22" s="1"/>
  <c r="AE138" i="22" s="1"/>
  <c r="H132" i="8"/>
  <c r="AJ137" i="22" l="1"/>
  <c r="Y138" i="22"/>
  <c r="AH138" i="22" s="1"/>
  <c r="AI150" i="22" s="1"/>
  <c r="V138" i="22"/>
  <c r="X138" i="22" s="1"/>
  <c r="W149" i="22"/>
  <c r="D140" i="8"/>
  <c r="F139" i="8"/>
  <c r="E140" i="8"/>
  <c r="C140" i="8"/>
  <c r="G140" i="8" s="1"/>
  <c r="C141" i="22" s="1"/>
  <c r="I133" i="8"/>
  <c r="J139" i="22"/>
  <c r="S139" i="22" s="1"/>
  <c r="AE139" i="22" s="1"/>
  <c r="K139" i="22"/>
  <c r="T139" i="22" s="1"/>
  <c r="AF139" i="22" s="1"/>
  <c r="D139" i="22"/>
  <c r="M139" i="22" s="1"/>
  <c r="L139" i="22"/>
  <c r="U139" i="22" s="1"/>
  <c r="AG139" i="22" s="1"/>
  <c r="E139" i="22"/>
  <c r="N139" i="22" s="1"/>
  <c r="Z139" i="22" s="1"/>
  <c r="F139" i="22"/>
  <c r="O139" i="22" s="1"/>
  <c r="AA139" i="22" s="1"/>
  <c r="G139" i="22"/>
  <c r="P139" i="22" s="1"/>
  <c r="AB139" i="22" s="1"/>
  <c r="H139" i="22"/>
  <c r="Q139" i="22" s="1"/>
  <c r="AC139" i="22" s="1"/>
  <c r="I139" i="22"/>
  <c r="R139" i="22" s="1"/>
  <c r="AD139" i="22" s="1"/>
  <c r="H133" i="8"/>
  <c r="AJ138" i="22" l="1"/>
  <c r="Y139" i="22"/>
  <c r="AH139" i="22" s="1"/>
  <c r="AI151" i="22" s="1"/>
  <c r="V139" i="22"/>
  <c r="X139" i="22" s="1"/>
  <c r="W150" i="22"/>
  <c r="C141" i="8"/>
  <c r="G141" i="8" s="1"/>
  <c r="F140" i="8"/>
  <c r="D141" i="8"/>
  <c r="E141" i="8"/>
  <c r="I134" i="8"/>
  <c r="I140" i="22"/>
  <c r="R140" i="22" s="1"/>
  <c r="AD140" i="22" s="1"/>
  <c r="J140" i="22"/>
  <c r="S140" i="22" s="1"/>
  <c r="AE140" i="22" s="1"/>
  <c r="K140" i="22"/>
  <c r="T140" i="22" s="1"/>
  <c r="AF140" i="22" s="1"/>
  <c r="D140" i="22"/>
  <c r="M140" i="22" s="1"/>
  <c r="L140" i="22"/>
  <c r="U140" i="22" s="1"/>
  <c r="AG140" i="22" s="1"/>
  <c r="E140" i="22"/>
  <c r="N140" i="22" s="1"/>
  <c r="Z140" i="22" s="1"/>
  <c r="F140" i="22"/>
  <c r="O140" i="22" s="1"/>
  <c r="AA140" i="22" s="1"/>
  <c r="G140" i="22"/>
  <c r="P140" i="22" s="1"/>
  <c r="AB140" i="22" s="1"/>
  <c r="H140" i="22"/>
  <c r="Q140" i="22" s="1"/>
  <c r="AC140" i="22" s="1"/>
  <c r="H134" i="8"/>
  <c r="AJ139" i="22" l="1"/>
  <c r="Y140" i="22"/>
  <c r="AH140" i="22" s="1"/>
  <c r="AI152" i="22" s="1"/>
  <c r="V140" i="22"/>
  <c r="X140" i="22" s="1"/>
  <c r="W151" i="22"/>
  <c r="E142" i="8"/>
  <c r="D142" i="8"/>
  <c r="F141" i="8"/>
  <c r="C142" i="8"/>
  <c r="C142" i="22"/>
  <c r="I135" i="8"/>
  <c r="H141" i="22"/>
  <c r="Q141" i="22" s="1"/>
  <c r="AC141" i="22" s="1"/>
  <c r="I141" i="22"/>
  <c r="R141" i="22" s="1"/>
  <c r="AD141" i="22" s="1"/>
  <c r="J141" i="22"/>
  <c r="S141" i="22" s="1"/>
  <c r="AE141" i="22" s="1"/>
  <c r="K141" i="22"/>
  <c r="T141" i="22" s="1"/>
  <c r="AF141" i="22" s="1"/>
  <c r="D141" i="22"/>
  <c r="M141" i="22" s="1"/>
  <c r="L141" i="22"/>
  <c r="U141" i="22" s="1"/>
  <c r="AG141" i="22" s="1"/>
  <c r="E141" i="22"/>
  <c r="N141" i="22" s="1"/>
  <c r="Z141" i="22" s="1"/>
  <c r="F141" i="22"/>
  <c r="O141" i="22" s="1"/>
  <c r="AA141" i="22" s="1"/>
  <c r="G141" i="22"/>
  <c r="P141" i="22" s="1"/>
  <c r="AB141" i="22" s="1"/>
  <c r="H135" i="8"/>
  <c r="AJ140" i="22" l="1"/>
  <c r="W152" i="22"/>
  <c r="Y141" i="22"/>
  <c r="AH141" i="22" s="1"/>
  <c r="AI153" i="22" s="1"/>
  <c r="V141" i="22"/>
  <c r="X141" i="22" s="1"/>
  <c r="G142" i="8"/>
  <c r="C143" i="22" s="1"/>
  <c r="C143" i="8"/>
  <c r="E143" i="8"/>
  <c r="D143" i="8"/>
  <c r="F142" i="8"/>
  <c r="I136" i="8"/>
  <c r="G142" i="22"/>
  <c r="P142" i="22" s="1"/>
  <c r="AB142" i="22" s="1"/>
  <c r="H142" i="22"/>
  <c r="Q142" i="22" s="1"/>
  <c r="AC142" i="22" s="1"/>
  <c r="I142" i="22"/>
  <c r="R142" i="22" s="1"/>
  <c r="AD142" i="22" s="1"/>
  <c r="J142" i="22"/>
  <c r="S142" i="22" s="1"/>
  <c r="AE142" i="22" s="1"/>
  <c r="K142" i="22"/>
  <c r="T142" i="22" s="1"/>
  <c r="AF142" i="22" s="1"/>
  <c r="D142" i="22"/>
  <c r="M142" i="22" s="1"/>
  <c r="L142" i="22"/>
  <c r="U142" i="22" s="1"/>
  <c r="AG142" i="22" s="1"/>
  <c r="E142" i="22"/>
  <c r="N142" i="22" s="1"/>
  <c r="Z142" i="22" s="1"/>
  <c r="F142" i="22"/>
  <c r="O142" i="22" s="1"/>
  <c r="AA142" i="22" s="1"/>
  <c r="H136" i="8"/>
  <c r="AJ141" i="22" l="1"/>
  <c r="Y142" i="22"/>
  <c r="AH142" i="22" s="1"/>
  <c r="AI154" i="22" s="1"/>
  <c r="V142" i="22"/>
  <c r="X142" i="22" s="1"/>
  <c r="W153" i="22"/>
  <c r="D144" i="8"/>
  <c r="E144" i="8"/>
  <c r="C144" i="8"/>
  <c r="G144" i="8" s="1"/>
  <c r="C145" i="22" s="1"/>
  <c r="G143" i="8"/>
  <c r="C144" i="22" s="1"/>
  <c r="F143" i="8"/>
  <c r="I137" i="8"/>
  <c r="F143" i="22"/>
  <c r="O143" i="22" s="1"/>
  <c r="AA143" i="22" s="1"/>
  <c r="G143" i="22"/>
  <c r="P143" i="22" s="1"/>
  <c r="AB143" i="22" s="1"/>
  <c r="H143" i="22"/>
  <c r="Q143" i="22" s="1"/>
  <c r="AC143" i="22" s="1"/>
  <c r="I143" i="22"/>
  <c r="R143" i="22" s="1"/>
  <c r="AD143" i="22" s="1"/>
  <c r="J143" i="22"/>
  <c r="S143" i="22" s="1"/>
  <c r="AE143" i="22" s="1"/>
  <c r="K143" i="22"/>
  <c r="T143" i="22" s="1"/>
  <c r="AF143" i="22" s="1"/>
  <c r="D143" i="22"/>
  <c r="M143" i="22" s="1"/>
  <c r="L143" i="22"/>
  <c r="U143" i="22" s="1"/>
  <c r="AG143" i="22" s="1"/>
  <c r="E143" i="22"/>
  <c r="N143" i="22" s="1"/>
  <c r="Z143" i="22" s="1"/>
  <c r="H137" i="8"/>
  <c r="AJ142" i="22" l="1"/>
  <c r="W154" i="22"/>
  <c r="Y143" i="22"/>
  <c r="AH143" i="22" s="1"/>
  <c r="AI155" i="22" s="1"/>
  <c r="V143" i="22"/>
  <c r="X143" i="22" s="1"/>
  <c r="C145" i="8"/>
  <c r="G145" i="8" s="1"/>
  <c r="F144" i="8"/>
  <c r="E145" i="8"/>
  <c r="D145" i="8"/>
  <c r="I138" i="8"/>
  <c r="E144" i="22"/>
  <c r="N144" i="22" s="1"/>
  <c r="Z144" i="22" s="1"/>
  <c r="F144" i="22"/>
  <c r="O144" i="22" s="1"/>
  <c r="AA144" i="22" s="1"/>
  <c r="G144" i="22"/>
  <c r="P144" i="22" s="1"/>
  <c r="AB144" i="22" s="1"/>
  <c r="H144" i="22"/>
  <c r="Q144" i="22" s="1"/>
  <c r="AC144" i="22" s="1"/>
  <c r="I144" i="22"/>
  <c r="R144" i="22" s="1"/>
  <c r="AD144" i="22" s="1"/>
  <c r="J144" i="22"/>
  <c r="S144" i="22" s="1"/>
  <c r="AE144" i="22" s="1"/>
  <c r="K144" i="22"/>
  <c r="T144" i="22" s="1"/>
  <c r="AF144" i="22" s="1"/>
  <c r="L144" i="22"/>
  <c r="U144" i="22" s="1"/>
  <c r="AG144" i="22" s="1"/>
  <c r="D144" i="22"/>
  <c r="M144" i="22" s="1"/>
  <c r="H138" i="8"/>
  <c r="AJ143" i="22" l="1"/>
  <c r="W155" i="22"/>
  <c r="Y144" i="22"/>
  <c r="AH144" i="22" s="1"/>
  <c r="AI156" i="22" s="1"/>
  <c r="V144" i="22"/>
  <c r="X144" i="22" s="1"/>
  <c r="E146" i="8"/>
  <c r="D146" i="8"/>
  <c r="F145" i="8"/>
  <c r="C146" i="8"/>
  <c r="G146" i="8" s="1"/>
  <c r="C147" i="22" s="1"/>
  <c r="C146" i="22"/>
  <c r="I139" i="8"/>
  <c r="D145" i="22"/>
  <c r="M145" i="22" s="1"/>
  <c r="L145" i="22"/>
  <c r="U145" i="22" s="1"/>
  <c r="AG145" i="22" s="1"/>
  <c r="E145" i="22"/>
  <c r="N145" i="22" s="1"/>
  <c r="Z145" i="22" s="1"/>
  <c r="F145" i="22"/>
  <c r="O145" i="22" s="1"/>
  <c r="AA145" i="22" s="1"/>
  <c r="G145" i="22"/>
  <c r="P145" i="22" s="1"/>
  <c r="AB145" i="22" s="1"/>
  <c r="H145" i="22"/>
  <c r="Q145" i="22" s="1"/>
  <c r="AC145" i="22" s="1"/>
  <c r="I145" i="22"/>
  <c r="R145" i="22" s="1"/>
  <c r="AD145" i="22" s="1"/>
  <c r="J145" i="22"/>
  <c r="S145" i="22" s="1"/>
  <c r="AE145" i="22" s="1"/>
  <c r="K145" i="22"/>
  <c r="T145" i="22" s="1"/>
  <c r="AF145" i="22" s="1"/>
  <c r="H139" i="8"/>
  <c r="AJ144" i="22" l="1"/>
  <c r="Y145" i="22"/>
  <c r="AH145" i="22" s="1"/>
  <c r="AI157" i="22" s="1"/>
  <c r="V145" i="22"/>
  <c r="X145" i="22" s="1"/>
  <c r="W156" i="22"/>
  <c r="C147" i="8"/>
  <c r="G147" i="8" s="1"/>
  <c r="D147" i="8"/>
  <c r="F146" i="8"/>
  <c r="E147" i="8"/>
  <c r="I140" i="8"/>
  <c r="K146" i="22"/>
  <c r="T146" i="22" s="1"/>
  <c r="AF146" i="22" s="1"/>
  <c r="D146" i="22"/>
  <c r="M146" i="22" s="1"/>
  <c r="L146" i="22"/>
  <c r="U146" i="22" s="1"/>
  <c r="AG146" i="22" s="1"/>
  <c r="E146" i="22"/>
  <c r="N146" i="22" s="1"/>
  <c r="Z146" i="22" s="1"/>
  <c r="F146" i="22"/>
  <c r="O146" i="22" s="1"/>
  <c r="AA146" i="22" s="1"/>
  <c r="G146" i="22"/>
  <c r="P146" i="22" s="1"/>
  <c r="AB146" i="22" s="1"/>
  <c r="H146" i="22"/>
  <c r="Q146" i="22" s="1"/>
  <c r="AC146" i="22" s="1"/>
  <c r="I146" i="22"/>
  <c r="R146" i="22" s="1"/>
  <c r="AD146" i="22" s="1"/>
  <c r="J146" i="22"/>
  <c r="S146" i="22" s="1"/>
  <c r="AE146" i="22" s="1"/>
  <c r="H140" i="8"/>
  <c r="AJ145" i="22" l="1"/>
  <c r="Y146" i="22"/>
  <c r="AH146" i="22" s="1"/>
  <c r="AI158" i="22" s="1"/>
  <c r="V146" i="22"/>
  <c r="X146" i="22" s="1"/>
  <c r="W157" i="22"/>
  <c r="F147" i="8"/>
  <c r="E148" i="8"/>
  <c r="D148" i="8"/>
  <c r="C148" i="8"/>
  <c r="G148" i="8" s="1"/>
  <c r="C149" i="22" s="1"/>
  <c r="C148" i="22"/>
  <c r="I141" i="8"/>
  <c r="J147" i="22"/>
  <c r="S147" i="22" s="1"/>
  <c r="AE147" i="22" s="1"/>
  <c r="K147" i="22"/>
  <c r="T147" i="22" s="1"/>
  <c r="AF147" i="22" s="1"/>
  <c r="D147" i="22"/>
  <c r="M147" i="22" s="1"/>
  <c r="L147" i="22"/>
  <c r="U147" i="22" s="1"/>
  <c r="AG147" i="22" s="1"/>
  <c r="E147" i="22"/>
  <c r="N147" i="22" s="1"/>
  <c r="Z147" i="22" s="1"/>
  <c r="F147" i="22"/>
  <c r="O147" i="22" s="1"/>
  <c r="AA147" i="22" s="1"/>
  <c r="G147" i="22"/>
  <c r="P147" i="22" s="1"/>
  <c r="AB147" i="22" s="1"/>
  <c r="H147" i="22"/>
  <c r="Q147" i="22" s="1"/>
  <c r="AC147" i="22" s="1"/>
  <c r="I147" i="22"/>
  <c r="R147" i="22" s="1"/>
  <c r="AD147" i="22" s="1"/>
  <c r="H141" i="8"/>
  <c r="AJ146" i="22" l="1"/>
  <c r="Y147" i="22"/>
  <c r="AH147" i="22" s="1"/>
  <c r="AI159" i="22" s="1"/>
  <c r="V147" i="22"/>
  <c r="X147" i="22" s="1"/>
  <c r="W158" i="22"/>
  <c r="C149" i="8"/>
  <c r="F148" i="8"/>
  <c r="D149" i="8"/>
  <c r="E149" i="8"/>
  <c r="I142" i="8"/>
  <c r="I148" i="22"/>
  <c r="R148" i="22" s="1"/>
  <c r="AD148" i="22" s="1"/>
  <c r="J148" i="22"/>
  <c r="S148" i="22" s="1"/>
  <c r="AE148" i="22" s="1"/>
  <c r="K148" i="22"/>
  <c r="T148" i="22" s="1"/>
  <c r="AF148" i="22" s="1"/>
  <c r="D148" i="22"/>
  <c r="M148" i="22" s="1"/>
  <c r="L148" i="22"/>
  <c r="U148" i="22" s="1"/>
  <c r="AG148" i="22" s="1"/>
  <c r="E148" i="22"/>
  <c r="N148" i="22" s="1"/>
  <c r="Z148" i="22" s="1"/>
  <c r="F148" i="22"/>
  <c r="O148" i="22" s="1"/>
  <c r="AA148" i="22" s="1"/>
  <c r="G148" i="22"/>
  <c r="P148" i="22" s="1"/>
  <c r="AB148" i="22" s="1"/>
  <c r="H148" i="22"/>
  <c r="Q148" i="22" s="1"/>
  <c r="AC148" i="22" s="1"/>
  <c r="H142" i="8"/>
  <c r="AJ147" i="22" l="1"/>
  <c r="Y148" i="22"/>
  <c r="AH148" i="22" s="1"/>
  <c r="AI160" i="22" s="1"/>
  <c r="V148" i="22"/>
  <c r="X148" i="22" s="1"/>
  <c r="W159" i="22"/>
  <c r="E150" i="8"/>
  <c r="D150" i="8"/>
  <c r="G149" i="8"/>
  <c r="C150" i="22" s="1"/>
  <c r="C150" i="8"/>
  <c r="F149" i="8"/>
  <c r="I143" i="8"/>
  <c r="H149" i="22"/>
  <c r="Q149" i="22" s="1"/>
  <c r="AC149" i="22" s="1"/>
  <c r="I149" i="22"/>
  <c r="R149" i="22" s="1"/>
  <c r="AD149" i="22" s="1"/>
  <c r="J149" i="22"/>
  <c r="S149" i="22" s="1"/>
  <c r="AE149" i="22" s="1"/>
  <c r="K149" i="22"/>
  <c r="T149" i="22" s="1"/>
  <c r="AF149" i="22" s="1"/>
  <c r="D149" i="22"/>
  <c r="M149" i="22" s="1"/>
  <c r="L149" i="22"/>
  <c r="U149" i="22" s="1"/>
  <c r="AG149" i="22" s="1"/>
  <c r="E149" i="22"/>
  <c r="N149" i="22" s="1"/>
  <c r="Z149" i="22" s="1"/>
  <c r="F149" i="22"/>
  <c r="O149" i="22" s="1"/>
  <c r="AA149" i="22" s="1"/>
  <c r="G149" i="22"/>
  <c r="P149" i="22" s="1"/>
  <c r="AB149" i="22" s="1"/>
  <c r="H143" i="8"/>
  <c r="AJ148" i="22" l="1"/>
  <c r="W160" i="22"/>
  <c r="Y149" i="22"/>
  <c r="AH149" i="22" s="1"/>
  <c r="AI161" i="22" s="1"/>
  <c r="V149" i="22"/>
  <c r="X149" i="22" s="1"/>
  <c r="C151" i="8"/>
  <c r="G151" i="8" s="1"/>
  <c r="D151" i="8"/>
  <c r="E151" i="8"/>
  <c r="F150" i="8"/>
  <c r="G150" i="8"/>
  <c r="C151" i="22" s="1"/>
  <c r="I144" i="8"/>
  <c r="G150" i="22"/>
  <c r="P150" i="22" s="1"/>
  <c r="AB150" i="22" s="1"/>
  <c r="H150" i="22"/>
  <c r="Q150" i="22" s="1"/>
  <c r="AC150" i="22" s="1"/>
  <c r="I150" i="22"/>
  <c r="R150" i="22" s="1"/>
  <c r="AD150" i="22" s="1"/>
  <c r="J150" i="22"/>
  <c r="S150" i="22" s="1"/>
  <c r="AE150" i="22" s="1"/>
  <c r="K150" i="22"/>
  <c r="T150" i="22" s="1"/>
  <c r="AF150" i="22" s="1"/>
  <c r="D150" i="22"/>
  <c r="M150" i="22" s="1"/>
  <c r="L150" i="22"/>
  <c r="U150" i="22" s="1"/>
  <c r="AG150" i="22" s="1"/>
  <c r="E150" i="22"/>
  <c r="N150" i="22" s="1"/>
  <c r="Z150" i="22" s="1"/>
  <c r="F150" i="22"/>
  <c r="O150" i="22" s="1"/>
  <c r="AA150" i="22" s="1"/>
  <c r="H144" i="8"/>
  <c r="AJ149" i="22" l="1"/>
  <c r="W161" i="22"/>
  <c r="Y150" i="22"/>
  <c r="AH150" i="22" s="1"/>
  <c r="AI162" i="22" s="1"/>
  <c r="V150" i="22"/>
  <c r="X150" i="22" s="1"/>
  <c r="F151" i="8"/>
  <c r="E152" i="8"/>
  <c r="D152" i="8"/>
  <c r="C152" i="8"/>
  <c r="G152" i="8" s="1"/>
  <c r="C153" i="22" s="1"/>
  <c r="C152" i="22"/>
  <c r="I145" i="8"/>
  <c r="F151" i="22"/>
  <c r="O151" i="22" s="1"/>
  <c r="AA151" i="22" s="1"/>
  <c r="G151" i="22"/>
  <c r="P151" i="22" s="1"/>
  <c r="AB151" i="22" s="1"/>
  <c r="H151" i="22"/>
  <c r="Q151" i="22" s="1"/>
  <c r="AC151" i="22" s="1"/>
  <c r="I151" i="22"/>
  <c r="R151" i="22" s="1"/>
  <c r="AD151" i="22" s="1"/>
  <c r="J151" i="22"/>
  <c r="S151" i="22" s="1"/>
  <c r="AE151" i="22" s="1"/>
  <c r="K151" i="22"/>
  <c r="T151" i="22" s="1"/>
  <c r="AF151" i="22" s="1"/>
  <c r="D151" i="22"/>
  <c r="M151" i="22" s="1"/>
  <c r="L151" i="22"/>
  <c r="U151" i="22" s="1"/>
  <c r="AG151" i="22" s="1"/>
  <c r="E151" i="22"/>
  <c r="N151" i="22" s="1"/>
  <c r="Z151" i="22" s="1"/>
  <c r="H145" i="8"/>
  <c r="AJ150" i="22" l="1"/>
  <c r="Y151" i="22"/>
  <c r="AH151" i="22" s="1"/>
  <c r="AI163" i="22" s="1"/>
  <c r="V151" i="22"/>
  <c r="X151" i="22" s="1"/>
  <c r="W162" i="22"/>
  <c r="F152" i="8"/>
  <c r="D153" i="8"/>
  <c r="E153" i="8"/>
  <c r="C153" i="8"/>
  <c r="G153" i="8" s="1"/>
  <c r="I146" i="8"/>
  <c r="E152" i="22"/>
  <c r="N152" i="22" s="1"/>
  <c r="Z152" i="22" s="1"/>
  <c r="F152" i="22"/>
  <c r="O152" i="22" s="1"/>
  <c r="AA152" i="22" s="1"/>
  <c r="G152" i="22"/>
  <c r="P152" i="22" s="1"/>
  <c r="AB152" i="22" s="1"/>
  <c r="H152" i="22"/>
  <c r="Q152" i="22" s="1"/>
  <c r="AC152" i="22" s="1"/>
  <c r="I152" i="22"/>
  <c r="R152" i="22" s="1"/>
  <c r="AD152" i="22" s="1"/>
  <c r="J152" i="22"/>
  <c r="S152" i="22" s="1"/>
  <c r="AE152" i="22" s="1"/>
  <c r="K152" i="22"/>
  <c r="T152" i="22" s="1"/>
  <c r="AF152" i="22" s="1"/>
  <c r="L152" i="22"/>
  <c r="U152" i="22" s="1"/>
  <c r="AG152" i="22" s="1"/>
  <c r="D152" i="22"/>
  <c r="M152" i="22" s="1"/>
  <c r="H146" i="8"/>
  <c r="C154" i="8" l="1"/>
  <c r="G154" i="8" s="1"/>
  <c r="C155" i="22" s="1"/>
  <c r="AJ151" i="22"/>
  <c r="Y152" i="22"/>
  <c r="AH152" i="22" s="1"/>
  <c r="AI164" i="22" s="1"/>
  <c r="V152" i="22"/>
  <c r="X152" i="22" s="1"/>
  <c r="W163" i="22"/>
  <c r="D154" i="8"/>
  <c r="E154" i="8"/>
  <c r="F153" i="8"/>
  <c r="C154" i="22"/>
  <c r="I147" i="8"/>
  <c r="D153" i="22"/>
  <c r="M153" i="22" s="1"/>
  <c r="L153" i="22"/>
  <c r="U153" i="22" s="1"/>
  <c r="AG153" i="22" s="1"/>
  <c r="E153" i="22"/>
  <c r="N153" i="22" s="1"/>
  <c r="Z153" i="22" s="1"/>
  <c r="F153" i="22"/>
  <c r="O153" i="22" s="1"/>
  <c r="AA153" i="22" s="1"/>
  <c r="G153" i="22"/>
  <c r="P153" i="22" s="1"/>
  <c r="AB153" i="22" s="1"/>
  <c r="H153" i="22"/>
  <c r="Q153" i="22" s="1"/>
  <c r="AC153" i="22" s="1"/>
  <c r="I153" i="22"/>
  <c r="R153" i="22" s="1"/>
  <c r="AD153" i="22" s="1"/>
  <c r="J153" i="22"/>
  <c r="S153" i="22" s="1"/>
  <c r="AE153" i="22" s="1"/>
  <c r="K153" i="22"/>
  <c r="T153" i="22" s="1"/>
  <c r="AF153" i="22" s="1"/>
  <c r="H147" i="8"/>
  <c r="C155" i="8" l="1"/>
  <c r="G155" i="8" s="1"/>
  <c r="C156" i="22" s="1"/>
  <c r="AJ152" i="22"/>
  <c r="Y153" i="22"/>
  <c r="AH153" i="22" s="1"/>
  <c r="AI165" i="22" s="1"/>
  <c r="V153" i="22"/>
  <c r="X153" i="22" s="1"/>
  <c r="W164" i="22"/>
  <c r="F154" i="8"/>
  <c r="E155" i="8"/>
  <c r="D155" i="8"/>
  <c r="I148" i="8"/>
  <c r="K154" i="22"/>
  <c r="T154" i="22" s="1"/>
  <c r="AF154" i="22" s="1"/>
  <c r="D154" i="22"/>
  <c r="M154" i="22" s="1"/>
  <c r="L154" i="22"/>
  <c r="U154" i="22" s="1"/>
  <c r="AG154" i="22" s="1"/>
  <c r="E154" i="22"/>
  <c r="N154" i="22" s="1"/>
  <c r="Z154" i="22" s="1"/>
  <c r="F154" i="22"/>
  <c r="O154" i="22" s="1"/>
  <c r="AA154" i="22" s="1"/>
  <c r="G154" i="22"/>
  <c r="P154" i="22" s="1"/>
  <c r="AB154" i="22" s="1"/>
  <c r="H154" i="22"/>
  <c r="Q154" i="22" s="1"/>
  <c r="AC154" i="22" s="1"/>
  <c r="I154" i="22"/>
  <c r="R154" i="22" s="1"/>
  <c r="AD154" i="22" s="1"/>
  <c r="J154" i="22"/>
  <c r="S154" i="22" s="1"/>
  <c r="AE154" i="22" s="1"/>
  <c r="H148" i="8"/>
  <c r="AJ153" i="22" l="1"/>
  <c r="W165" i="22"/>
  <c r="Y154" i="22"/>
  <c r="AH154" i="22" s="1"/>
  <c r="AI166" i="22" s="1"/>
  <c r="V154" i="22"/>
  <c r="X154" i="22" s="1"/>
  <c r="E156" i="8"/>
  <c r="F155" i="8"/>
  <c r="D156" i="8"/>
  <c r="C156" i="8"/>
  <c r="I149" i="8"/>
  <c r="J155" i="22"/>
  <c r="S155" i="22" s="1"/>
  <c r="AE155" i="22" s="1"/>
  <c r="K155" i="22"/>
  <c r="T155" i="22" s="1"/>
  <c r="AF155" i="22" s="1"/>
  <c r="D155" i="22"/>
  <c r="M155" i="22" s="1"/>
  <c r="L155" i="22"/>
  <c r="U155" i="22" s="1"/>
  <c r="AG155" i="22" s="1"/>
  <c r="E155" i="22"/>
  <c r="N155" i="22" s="1"/>
  <c r="Z155" i="22" s="1"/>
  <c r="F155" i="22"/>
  <c r="O155" i="22" s="1"/>
  <c r="AA155" i="22" s="1"/>
  <c r="G155" i="22"/>
  <c r="P155" i="22" s="1"/>
  <c r="AB155" i="22" s="1"/>
  <c r="H155" i="22"/>
  <c r="Q155" i="22" s="1"/>
  <c r="AC155" i="22" s="1"/>
  <c r="I155" i="22"/>
  <c r="R155" i="22" s="1"/>
  <c r="AD155" i="22" s="1"/>
  <c r="H149" i="8"/>
  <c r="E157" i="8" l="1"/>
  <c r="D157" i="8"/>
  <c r="G156" i="8"/>
  <c r="C157" i="22" s="1"/>
  <c r="C157" i="8"/>
  <c r="AJ154" i="22"/>
  <c r="Y155" i="22"/>
  <c r="AH155" i="22" s="1"/>
  <c r="AI167" i="22" s="1"/>
  <c r="V155" i="22"/>
  <c r="X155" i="22" s="1"/>
  <c r="W166" i="22"/>
  <c r="F156" i="8"/>
  <c r="I150" i="8"/>
  <c r="I156" i="22"/>
  <c r="R156" i="22" s="1"/>
  <c r="AD156" i="22" s="1"/>
  <c r="J156" i="22"/>
  <c r="S156" i="22" s="1"/>
  <c r="AE156" i="22" s="1"/>
  <c r="K156" i="22"/>
  <c r="T156" i="22" s="1"/>
  <c r="AF156" i="22" s="1"/>
  <c r="D156" i="22"/>
  <c r="M156" i="22" s="1"/>
  <c r="L156" i="22"/>
  <c r="U156" i="22" s="1"/>
  <c r="AG156" i="22" s="1"/>
  <c r="E156" i="22"/>
  <c r="N156" i="22" s="1"/>
  <c r="Z156" i="22" s="1"/>
  <c r="F156" i="22"/>
  <c r="O156" i="22" s="1"/>
  <c r="AA156" i="22" s="1"/>
  <c r="G156" i="22"/>
  <c r="P156" i="22" s="1"/>
  <c r="AB156" i="22" s="1"/>
  <c r="H156" i="22"/>
  <c r="Q156" i="22" s="1"/>
  <c r="AC156" i="22" s="1"/>
  <c r="H150" i="8"/>
  <c r="C158" i="8" l="1"/>
  <c r="G158" i="8" s="1"/>
  <c r="C159" i="22" s="1"/>
  <c r="G157" i="8"/>
  <c r="C158" i="22" s="1"/>
  <c r="D158" i="8"/>
  <c r="E158" i="8"/>
  <c r="AJ155" i="22"/>
  <c r="Y156" i="22"/>
  <c r="AH156" i="22" s="1"/>
  <c r="AI168" i="22" s="1"/>
  <c r="V156" i="22"/>
  <c r="X156" i="22" s="1"/>
  <c r="W167" i="22"/>
  <c r="F157" i="8"/>
  <c r="I151" i="8"/>
  <c r="H157" i="22"/>
  <c r="Q157" i="22" s="1"/>
  <c r="AC157" i="22" s="1"/>
  <c r="I157" i="22"/>
  <c r="R157" i="22" s="1"/>
  <c r="AD157" i="22" s="1"/>
  <c r="J157" i="22"/>
  <c r="S157" i="22" s="1"/>
  <c r="AE157" i="22" s="1"/>
  <c r="K157" i="22"/>
  <c r="T157" i="22" s="1"/>
  <c r="AF157" i="22" s="1"/>
  <c r="D157" i="22"/>
  <c r="M157" i="22" s="1"/>
  <c r="L157" i="22"/>
  <c r="U157" i="22" s="1"/>
  <c r="AG157" i="22" s="1"/>
  <c r="E157" i="22"/>
  <c r="N157" i="22" s="1"/>
  <c r="Z157" i="22" s="1"/>
  <c r="F157" i="22"/>
  <c r="O157" i="22" s="1"/>
  <c r="AA157" i="22" s="1"/>
  <c r="G157" i="22"/>
  <c r="P157" i="22" s="1"/>
  <c r="AB157" i="22" s="1"/>
  <c r="H151" i="8"/>
  <c r="F158" i="8" l="1"/>
  <c r="D159" i="8"/>
  <c r="E159" i="8"/>
  <c r="C159" i="8"/>
  <c r="AJ156" i="22"/>
  <c r="Y157" i="22"/>
  <c r="AH157" i="22" s="1"/>
  <c r="AI169" i="22" s="1"/>
  <c r="V157" i="22"/>
  <c r="X157" i="22" s="1"/>
  <c r="W168" i="22"/>
  <c r="I152" i="8"/>
  <c r="G158" i="22"/>
  <c r="P158" i="22" s="1"/>
  <c r="AB158" i="22" s="1"/>
  <c r="H158" i="22"/>
  <c r="Q158" i="22" s="1"/>
  <c r="AC158" i="22" s="1"/>
  <c r="I158" i="22"/>
  <c r="R158" i="22" s="1"/>
  <c r="AD158" i="22" s="1"/>
  <c r="J158" i="22"/>
  <c r="S158" i="22" s="1"/>
  <c r="AE158" i="22" s="1"/>
  <c r="K158" i="22"/>
  <c r="T158" i="22" s="1"/>
  <c r="AF158" i="22" s="1"/>
  <c r="D158" i="22"/>
  <c r="M158" i="22" s="1"/>
  <c r="L158" i="22"/>
  <c r="U158" i="22" s="1"/>
  <c r="AG158" i="22" s="1"/>
  <c r="E158" i="22"/>
  <c r="N158" i="22" s="1"/>
  <c r="Z158" i="22" s="1"/>
  <c r="F158" i="22"/>
  <c r="O158" i="22" s="1"/>
  <c r="AA158" i="22" s="1"/>
  <c r="H152" i="8"/>
  <c r="C160" i="8" l="1"/>
  <c r="G160" i="8" s="1"/>
  <c r="C161" i="22" s="1"/>
  <c r="G159" i="8"/>
  <c r="C160" i="22" s="1"/>
  <c r="E160" i="8"/>
  <c r="D160" i="8"/>
  <c r="F159" i="8"/>
  <c r="AJ157" i="22"/>
  <c r="Y158" i="22"/>
  <c r="AH158" i="22" s="1"/>
  <c r="AI170" i="22" s="1"/>
  <c r="V158" i="22"/>
  <c r="X158" i="22" s="1"/>
  <c r="W169" i="22"/>
  <c r="I153" i="8"/>
  <c r="F159" i="22"/>
  <c r="O159" i="22" s="1"/>
  <c r="AA159" i="22" s="1"/>
  <c r="G159" i="22"/>
  <c r="P159" i="22" s="1"/>
  <c r="AB159" i="22" s="1"/>
  <c r="H159" i="22"/>
  <c r="Q159" i="22" s="1"/>
  <c r="AC159" i="22" s="1"/>
  <c r="I159" i="22"/>
  <c r="R159" i="22" s="1"/>
  <c r="AD159" i="22" s="1"/>
  <c r="J159" i="22"/>
  <c r="S159" i="22" s="1"/>
  <c r="AE159" i="22" s="1"/>
  <c r="K159" i="22"/>
  <c r="T159" i="22" s="1"/>
  <c r="AF159" i="22" s="1"/>
  <c r="D159" i="22"/>
  <c r="M159" i="22" s="1"/>
  <c r="L159" i="22"/>
  <c r="U159" i="22" s="1"/>
  <c r="AG159" i="22" s="1"/>
  <c r="E159" i="22"/>
  <c r="N159" i="22" s="1"/>
  <c r="Z159" i="22" s="1"/>
  <c r="H153" i="8"/>
  <c r="F160" i="8" l="1"/>
  <c r="E161" i="8"/>
  <c r="D161" i="8"/>
  <c r="C161" i="8"/>
  <c r="G161" i="8" s="1"/>
  <c r="C162" i="22" s="1"/>
  <c r="AJ158" i="22"/>
  <c r="Y159" i="22"/>
  <c r="AH159" i="22" s="1"/>
  <c r="AI171" i="22" s="1"/>
  <c r="V159" i="22"/>
  <c r="X159" i="22" s="1"/>
  <c r="W170" i="22"/>
  <c r="I154" i="8"/>
  <c r="E160" i="22"/>
  <c r="N160" i="22" s="1"/>
  <c r="Z160" i="22" s="1"/>
  <c r="F160" i="22"/>
  <c r="O160" i="22" s="1"/>
  <c r="AA160" i="22" s="1"/>
  <c r="G160" i="22"/>
  <c r="P160" i="22" s="1"/>
  <c r="AB160" i="22" s="1"/>
  <c r="H160" i="22"/>
  <c r="Q160" i="22" s="1"/>
  <c r="AC160" i="22" s="1"/>
  <c r="I160" i="22"/>
  <c r="R160" i="22" s="1"/>
  <c r="AD160" i="22" s="1"/>
  <c r="J160" i="22"/>
  <c r="S160" i="22" s="1"/>
  <c r="AE160" i="22" s="1"/>
  <c r="K160" i="22"/>
  <c r="T160" i="22" s="1"/>
  <c r="AF160" i="22" s="1"/>
  <c r="D160" i="22"/>
  <c r="M160" i="22" s="1"/>
  <c r="L160" i="22"/>
  <c r="U160" i="22" s="1"/>
  <c r="AG160" i="22" s="1"/>
  <c r="H154" i="8"/>
  <c r="C162" i="8" l="1"/>
  <c r="D162" i="8"/>
  <c r="F161" i="8"/>
  <c r="E162" i="8"/>
  <c r="AJ159" i="22"/>
  <c r="I158" i="8" s="1"/>
  <c r="Y160" i="22"/>
  <c r="AH160" i="22" s="1"/>
  <c r="AI172" i="22" s="1"/>
  <c r="V160" i="22"/>
  <c r="X160" i="22" s="1"/>
  <c r="W171" i="22"/>
  <c r="H158" i="8"/>
  <c r="I155" i="8"/>
  <c r="D161" i="22"/>
  <c r="M161" i="22" s="1"/>
  <c r="L161" i="22"/>
  <c r="U161" i="22" s="1"/>
  <c r="AG161" i="22" s="1"/>
  <c r="E161" i="22"/>
  <c r="N161" i="22" s="1"/>
  <c r="Z161" i="22" s="1"/>
  <c r="F161" i="22"/>
  <c r="O161" i="22" s="1"/>
  <c r="AA161" i="22" s="1"/>
  <c r="G161" i="22"/>
  <c r="P161" i="22" s="1"/>
  <c r="AB161" i="22" s="1"/>
  <c r="H161" i="22"/>
  <c r="Q161" i="22" s="1"/>
  <c r="AC161" i="22" s="1"/>
  <c r="I161" i="22"/>
  <c r="R161" i="22" s="1"/>
  <c r="AD161" i="22" s="1"/>
  <c r="J161" i="22"/>
  <c r="S161" i="22" s="1"/>
  <c r="AE161" i="22" s="1"/>
  <c r="K161" i="22"/>
  <c r="T161" i="22" s="1"/>
  <c r="AF161" i="22" s="1"/>
  <c r="H155" i="8"/>
  <c r="D163" i="8" l="1"/>
  <c r="E163" i="8"/>
  <c r="F162" i="8"/>
  <c r="G162" i="8"/>
  <c r="C163" i="22" s="1"/>
  <c r="C163" i="8"/>
  <c r="AJ160" i="22"/>
  <c r="I159" i="8" s="1"/>
  <c r="Y161" i="22"/>
  <c r="AH161" i="22" s="1"/>
  <c r="AI173" i="22" s="1"/>
  <c r="V161" i="22"/>
  <c r="X161" i="22" s="1"/>
  <c r="W172" i="22"/>
  <c r="H159" i="8"/>
  <c r="I156" i="8"/>
  <c r="K162" i="22"/>
  <c r="T162" i="22" s="1"/>
  <c r="AF162" i="22" s="1"/>
  <c r="D162" i="22"/>
  <c r="M162" i="22" s="1"/>
  <c r="L162" i="22"/>
  <c r="U162" i="22" s="1"/>
  <c r="AG162" i="22" s="1"/>
  <c r="E162" i="22"/>
  <c r="N162" i="22" s="1"/>
  <c r="Z162" i="22" s="1"/>
  <c r="F162" i="22"/>
  <c r="O162" i="22" s="1"/>
  <c r="AA162" i="22" s="1"/>
  <c r="G162" i="22"/>
  <c r="P162" i="22" s="1"/>
  <c r="AB162" i="22" s="1"/>
  <c r="H162" i="22"/>
  <c r="Q162" i="22" s="1"/>
  <c r="AC162" i="22" s="1"/>
  <c r="I162" i="22"/>
  <c r="R162" i="22" s="1"/>
  <c r="AD162" i="22" s="1"/>
  <c r="J162" i="22"/>
  <c r="S162" i="22" s="1"/>
  <c r="AE162" i="22" s="1"/>
  <c r="H156" i="8"/>
  <c r="G163" i="8" l="1"/>
  <c r="C164" i="22" s="1"/>
  <c r="C164" i="8"/>
  <c r="E164" i="8"/>
  <c r="D164" i="8"/>
  <c r="F163" i="8"/>
  <c r="AJ161" i="22"/>
  <c r="I160" i="8" s="1"/>
  <c r="Y162" i="22"/>
  <c r="AH162" i="22" s="1"/>
  <c r="AI174" i="22" s="1"/>
  <c r="V162" i="22"/>
  <c r="X162" i="22" s="1"/>
  <c r="W173" i="22"/>
  <c r="H160" i="8"/>
  <c r="I157" i="8"/>
  <c r="J163" i="22"/>
  <c r="S163" i="22" s="1"/>
  <c r="AE163" i="22" s="1"/>
  <c r="K163" i="22"/>
  <c r="T163" i="22" s="1"/>
  <c r="AF163" i="22" s="1"/>
  <c r="D163" i="22"/>
  <c r="M163" i="22" s="1"/>
  <c r="L163" i="22"/>
  <c r="U163" i="22" s="1"/>
  <c r="AG163" i="22" s="1"/>
  <c r="E163" i="22"/>
  <c r="N163" i="22" s="1"/>
  <c r="Z163" i="22" s="1"/>
  <c r="F163" i="22"/>
  <c r="O163" i="22" s="1"/>
  <c r="AA163" i="22" s="1"/>
  <c r="G163" i="22"/>
  <c r="P163" i="22" s="1"/>
  <c r="AB163" i="22" s="1"/>
  <c r="H163" i="22"/>
  <c r="Q163" i="22" s="1"/>
  <c r="AC163" i="22" s="1"/>
  <c r="I163" i="22"/>
  <c r="R163" i="22" s="1"/>
  <c r="AD163" i="22" s="1"/>
  <c r="H157" i="8"/>
  <c r="E165" i="8" l="1"/>
  <c r="D165" i="8"/>
  <c r="C165" i="8"/>
  <c r="AJ162" i="22"/>
  <c r="I161" i="8" s="1"/>
  <c r="Y163" i="22"/>
  <c r="AH163" i="22" s="1"/>
  <c r="AI175" i="22" s="1"/>
  <c r="V163" i="22"/>
  <c r="X163" i="22" s="1"/>
  <c r="H161" i="8"/>
  <c r="W174" i="22"/>
  <c r="F164" i="8"/>
  <c r="G164" i="8"/>
  <c r="C165" i="22" s="1"/>
  <c r="I164" i="22"/>
  <c r="R164" i="22" s="1"/>
  <c r="AD164" i="22" s="1"/>
  <c r="J164" i="22"/>
  <c r="S164" i="22" s="1"/>
  <c r="AE164" i="22" s="1"/>
  <c r="K164" i="22"/>
  <c r="T164" i="22" s="1"/>
  <c r="AF164" i="22" s="1"/>
  <c r="D164" i="22"/>
  <c r="M164" i="22" s="1"/>
  <c r="L164" i="22"/>
  <c r="U164" i="22" s="1"/>
  <c r="AG164" i="22" s="1"/>
  <c r="E164" i="22"/>
  <c r="N164" i="22" s="1"/>
  <c r="Z164" i="22" s="1"/>
  <c r="F164" i="22"/>
  <c r="O164" i="22" s="1"/>
  <c r="AA164" i="22" s="1"/>
  <c r="G164" i="22"/>
  <c r="P164" i="22" s="1"/>
  <c r="AB164" i="22" s="1"/>
  <c r="H164" i="22"/>
  <c r="Q164" i="22" s="1"/>
  <c r="AC164" i="22" s="1"/>
  <c r="C166" i="8" l="1"/>
  <c r="G166" i="8" s="1"/>
  <c r="C167" i="22" s="1"/>
  <c r="G165" i="8"/>
  <c r="C166" i="22" s="1"/>
  <c r="F165" i="8"/>
  <c r="D166" i="8"/>
  <c r="E166" i="8"/>
  <c r="AJ163" i="22"/>
  <c r="I162" i="8" s="1"/>
  <c r="Y164" i="22"/>
  <c r="AH164" i="22" s="1"/>
  <c r="AI176" i="22" s="1"/>
  <c r="V164" i="22"/>
  <c r="X164" i="22" s="1"/>
  <c r="H162" i="8"/>
  <c r="W175" i="22"/>
  <c r="H165" i="22"/>
  <c r="Q165" i="22" s="1"/>
  <c r="AC165" i="22" s="1"/>
  <c r="I165" i="22"/>
  <c r="R165" i="22" s="1"/>
  <c r="AD165" i="22" s="1"/>
  <c r="J165" i="22"/>
  <c r="S165" i="22" s="1"/>
  <c r="AE165" i="22" s="1"/>
  <c r="K165" i="22"/>
  <c r="T165" i="22" s="1"/>
  <c r="AF165" i="22" s="1"/>
  <c r="D165" i="22"/>
  <c r="M165" i="22" s="1"/>
  <c r="L165" i="22"/>
  <c r="U165" i="22" s="1"/>
  <c r="AG165" i="22" s="1"/>
  <c r="E165" i="22"/>
  <c r="N165" i="22" s="1"/>
  <c r="Z165" i="22" s="1"/>
  <c r="F165" i="22"/>
  <c r="O165" i="22" s="1"/>
  <c r="AA165" i="22" s="1"/>
  <c r="G165" i="22"/>
  <c r="P165" i="22" s="1"/>
  <c r="AB165" i="22" s="1"/>
  <c r="C167" i="8" l="1"/>
  <c r="G167" i="8" s="1"/>
  <c r="E167" i="8"/>
  <c r="F166" i="8"/>
  <c r="D167" i="8"/>
  <c r="AJ164" i="22"/>
  <c r="I163" i="8" s="1"/>
  <c r="Y165" i="22"/>
  <c r="AH165" i="22" s="1"/>
  <c r="AI177" i="22" s="1"/>
  <c r="V165" i="22"/>
  <c r="X165" i="22" s="1"/>
  <c r="W176" i="22"/>
  <c r="H163" i="8"/>
  <c r="G166" i="22"/>
  <c r="P166" i="22" s="1"/>
  <c r="AB166" i="22" s="1"/>
  <c r="H166" i="22"/>
  <c r="Q166" i="22" s="1"/>
  <c r="AC166" i="22" s="1"/>
  <c r="I166" i="22"/>
  <c r="R166" i="22" s="1"/>
  <c r="AD166" i="22" s="1"/>
  <c r="J166" i="22"/>
  <c r="S166" i="22" s="1"/>
  <c r="AE166" i="22" s="1"/>
  <c r="K166" i="22"/>
  <c r="T166" i="22" s="1"/>
  <c r="AF166" i="22" s="1"/>
  <c r="D166" i="22"/>
  <c r="M166" i="22" s="1"/>
  <c r="L166" i="22"/>
  <c r="U166" i="22" s="1"/>
  <c r="AG166" i="22" s="1"/>
  <c r="E166" i="22"/>
  <c r="N166" i="22" s="1"/>
  <c r="Z166" i="22" s="1"/>
  <c r="F166" i="22"/>
  <c r="O166" i="22" s="1"/>
  <c r="AA166" i="22" s="1"/>
  <c r="E168" i="8" l="1"/>
  <c r="D168" i="8"/>
  <c r="F167" i="8"/>
  <c r="C168" i="8"/>
  <c r="AJ165" i="22"/>
  <c r="Y166" i="22"/>
  <c r="AH166" i="22" s="1"/>
  <c r="AI178" i="22" s="1"/>
  <c r="V166" i="22"/>
  <c r="X166" i="22" s="1"/>
  <c r="W177" i="22"/>
  <c r="C168" i="22"/>
  <c r="F167" i="22"/>
  <c r="O167" i="22" s="1"/>
  <c r="AA167" i="22" s="1"/>
  <c r="G167" i="22"/>
  <c r="P167" i="22" s="1"/>
  <c r="AB167" i="22" s="1"/>
  <c r="H167" i="22"/>
  <c r="Q167" i="22" s="1"/>
  <c r="AC167" i="22" s="1"/>
  <c r="I167" i="22"/>
  <c r="R167" i="22" s="1"/>
  <c r="AD167" i="22" s="1"/>
  <c r="J167" i="22"/>
  <c r="S167" i="22" s="1"/>
  <c r="AE167" i="22" s="1"/>
  <c r="K167" i="22"/>
  <c r="T167" i="22" s="1"/>
  <c r="AF167" i="22" s="1"/>
  <c r="D167" i="22"/>
  <c r="M167" i="22" s="1"/>
  <c r="L167" i="22"/>
  <c r="U167" i="22" s="1"/>
  <c r="AG167" i="22" s="1"/>
  <c r="E167" i="22"/>
  <c r="N167" i="22" s="1"/>
  <c r="Z167" i="22" s="1"/>
  <c r="G168" i="8" l="1"/>
  <c r="C169" i="22" s="1"/>
  <c r="C169" i="8"/>
  <c r="F168" i="8"/>
  <c r="D169" i="8"/>
  <c r="E169" i="8"/>
  <c r="AJ166" i="22"/>
  <c r="I165" i="8" s="1"/>
  <c r="Y167" i="22"/>
  <c r="AH167" i="22" s="1"/>
  <c r="AI179" i="22" s="1"/>
  <c r="V167" i="22"/>
  <c r="W179" i="22" s="1"/>
  <c r="W178" i="22"/>
  <c r="H165" i="8"/>
  <c r="E168" i="22"/>
  <c r="N168" i="22" s="1"/>
  <c r="Z168" i="22" s="1"/>
  <c r="F168" i="22"/>
  <c r="O168" i="22" s="1"/>
  <c r="AA168" i="22" s="1"/>
  <c r="G168" i="22"/>
  <c r="P168" i="22" s="1"/>
  <c r="AB168" i="22" s="1"/>
  <c r="H168" i="22"/>
  <c r="Q168" i="22" s="1"/>
  <c r="AC168" i="22" s="1"/>
  <c r="I168" i="22"/>
  <c r="R168" i="22" s="1"/>
  <c r="AD168" i="22" s="1"/>
  <c r="J168" i="22"/>
  <c r="S168" i="22" s="1"/>
  <c r="AE168" i="22" s="1"/>
  <c r="K168" i="22"/>
  <c r="T168" i="22" s="1"/>
  <c r="AF168" i="22" s="1"/>
  <c r="D168" i="22"/>
  <c r="M168" i="22" s="1"/>
  <c r="L168" i="22"/>
  <c r="U168" i="22" s="1"/>
  <c r="AG168" i="22" s="1"/>
  <c r="X167" i="22" l="1"/>
  <c r="H166" i="8" s="1"/>
  <c r="D170" i="8"/>
  <c r="E170" i="8"/>
  <c r="F169" i="8"/>
  <c r="C170" i="8"/>
  <c r="G169" i="8"/>
  <c r="C170" i="22" s="1"/>
  <c r="AJ167" i="22"/>
  <c r="I166" i="8" s="1"/>
  <c r="Y168" i="22"/>
  <c r="AH168" i="22" s="1"/>
  <c r="AI180" i="22" s="1"/>
  <c r="V168" i="22"/>
  <c r="D169" i="22"/>
  <c r="M169" i="22" s="1"/>
  <c r="L169" i="22"/>
  <c r="U169" i="22" s="1"/>
  <c r="AG169" i="22" s="1"/>
  <c r="E169" i="22"/>
  <c r="N169" i="22" s="1"/>
  <c r="Z169" i="22" s="1"/>
  <c r="F169" i="22"/>
  <c r="O169" i="22" s="1"/>
  <c r="AA169" i="22" s="1"/>
  <c r="G169" i="22"/>
  <c r="P169" i="22" s="1"/>
  <c r="AB169" i="22" s="1"/>
  <c r="H169" i="22"/>
  <c r="Q169" i="22" s="1"/>
  <c r="AC169" i="22" s="1"/>
  <c r="I169" i="22"/>
  <c r="R169" i="22" s="1"/>
  <c r="AD169" i="22" s="1"/>
  <c r="J169" i="22"/>
  <c r="S169" i="22" s="1"/>
  <c r="AE169" i="22" s="1"/>
  <c r="K169" i="22"/>
  <c r="T169" i="22" s="1"/>
  <c r="AF169" i="22" s="1"/>
  <c r="X168" i="22" l="1"/>
  <c r="G170" i="8"/>
  <c r="C171" i="22" s="1"/>
  <c r="C171" i="8"/>
  <c r="D171" i="8"/>
  <c r="E171" i="8"/>
  <c r="F170" i="8"/>
  <c r="AJ168" i="22"/>
  <c r="I167" i="8" s="1"/>
  <c r="W180" i="22"/>
  <c r="H167" i="8"/>
  <c r="Y169" i="22"/>
  <c r="AH169" i="22" s="1"/>
  <c r="AI181" i="22" s="1"/>
  <c r="V169" i="22"/>
  <c r="I164" i="8"/>
  <c r="K170" i="22"/>
  <c r="T170" i="22" s="1"/>
  <c r="AF170" i="22" s="1"/>
  <c r="D170" i="22"/>
  <c r="M170" i="22" s="1"/>
  <c r="L170" i="22"/>
  <c r="U170" i="22" s="1"/>
  <c r="AG170" i="22" s="1"/>
  <c r="E170" i="22"/>
  <c r="N170" i="22" s="1"/>
  <c r="Z170" i="22" s="1"/>
  <c r="F170" i="22"/>
  <c r="O170" i="22" s="1"/>
  <c r="AA170" i="22" s="1"/>
  <c r="G170" i="22"/>
  <c r="P170" i="22" s="1"/>
  <c r="AB170" i="22" s="1"/>
  <c r="H170" i="22"/>
  <c r="Q170" i="22" s="1"/>
  <c r="AC170" i="22" s="1"/>
  <c r="I170" i="22"/>
  <c r="R170" i="22" s="1"/>
  <c r="AD170" i="22" s="1"/>
  <c r="J170" i="22"/>
  <c r="S170" i="22" s="1"/>
  <c r="AE170" i="22" s="1"/>
  <c r="H164" i="8"/>
  <c r="X169" i="22" l="1"/>
  <c r="H168" i="8" s="1"/>
  <c r="C172" i="8"/>
  <c r="G172" i="8" s="1"/>
  <c r="C173" i="22" s="1"/>
  <c r="D172" i="8"/>
  <c r="E172" i="8"/>
  <c r="AJ169" i="22"/>
  <c r="I168" i="8" s="1"/>
  <c r="W181" i="22"/>
  <c r="Y170" i="22"/>
  <c r="AH170" i="22" s="1"/>
  <c r="AI182" i="22" s="1"/>
  <c r="V170" i="22"/>
  <c r="G171" i="8"/>
  <c r="C172" i="22" s="1"/>
  <c r="F171" i="8"/>
  <c r="J171" i="22"/>
  <c r="S171" i="22" s="1"/>
  <c r="AE171" i="22" s="1"/>
  <c r="K171" i="22"/>
  <c r="T171" i="22" s="1"/>
  <c r="AF171" i="22" s="1"/>
  <c r="D171" i="22"/>
  <c r="M171" i="22" s="1"/>
  <c r="L171" i="22"/>
  <c r="U171" i="22" s="1"/>
  <c r="AG171" i="22" s="1"/>
  <c r="E171" i="22"/>
  <c r="N171" i="22" s="1"/>
  <c r="Z171" i="22" s="1"/>
  <c r="F171" i="22"/>
  <c r="O171" i="22" s="1"/>
  <c r="AA171" i="22" s="1"/>
  <c r="G171" i="22"/>
  <c r="P171" i="22" s="1"/>
  <c r="AB171" i="22" s="1"/>
  <c r="H171" i="22"/>
  <c r="Q171" i="22" s="1"/>
  <c r="AC171" i="22" s="1"/>
  <c r="I171" i="22"/>
  <c r="R171" i="22" s="1"/>
  <c r="AD171" i="22" s="1"/>
  <c r="X170" i="22" l="1"/>
  <c r="H169" i="8" s="1"/>
  <c r="C173" i="8"/>
  <c r="G173" i="8" s="1"/>
  <c r="C174" i="22" s="1"/>
  <c r="F172" i="8"/>
  <c r="D173" i="8"/>
  <c r="E173" i="8"/>
  <c r="AJ170" i="22"/>
  <c r="I169" i="8" s="1"/>
  <c r="Y171" i="22"/>
  <c r="AH171" i="22" s="1"/>
  <c r="AI183" i="22" s="1"/>
  <c r="V171" i="22"/>
  <c r="W182" i="22"/>
  <c r="I172" i="22"/>
  <c r="R172" i="22" s="1"/>
  <c r="AD172" i="22" s="1"/>
  <c r="J172" i="22"/>
  <c r="S172" i="22" s="1"/>
  <c r="AE172" i="22" s="1"/>
  <c r="K172" i="22"/>
  <c r="T172" i="22" s="1"/>
  <c r="AF172" i="22" s="1"/>
  <c r="D172" i="22"/>
  <c r="M172" i="22" s="1"/>
  <c r="L172" i="22"/>
  <c r="U172" i="22" s="1"/>
  <c r="AG172" i="22" s="1"/>
  <c r="E172" i="22"/>
  <c r="N172" i="22" s="1"/>
  <c r="Z172" i="22" s="1"/>
  <c r="F172" i="22"/>
  <c r="O172" i="22" s="1"/>
  <c r="AA172" i="22" s="1"/>
  <c r="G172" i="22"/>
  <c r="P172" i="22" s="1"/>
  <c r="AB172" i="22" s="1"/>
  <c r="H172" i="22"/>
  <c r="Q172" i="22" s="1"/>
  <c r="AC172" i="22" s="1"/>
  <c r="X171" i="22" l="1"/>
  <c r="F173" i="8"/>
  <c r="E174" i="8"/>
  <c r="D174" i="8"/>
  <c r="C174" i="8"/>
  <c r="AJ171" i="22"/>
  <c r="I170" i="8" s="1"/>
  <c r="Y172" i="22"/>
  <c r="AH172" i="22" s="1"/>
  <c r="AI184" i="22" s="1"/>
  <c r="V172" i="22"/>
  <c r="H170" i="8"/>
  <c r="W183" i="22"/>
  <c r="H173" i="22"/>
  <c r="Q173" i="22" s="1"/>
  <c r="AC173" i="22" s="1"/>
  <c r="I173" i="22"/>
  <c r="R173" i="22" s="1"/>
  <c r="AD173" i="22" s="1"/>
  <c r="J173" i="22"/>
  <c r="S173" i="22" s="1"/>
  <c r="AE173" i="22" s="1"/>
  <c r="K173" i="22"/>
  <c r="T173" i="22" s="1"/>
  <c r="AF173" i="22" s="1"/>
  <c r="D173" i="22"/>
  <c r="M173" i="22" s="1"/>
  <c r="L173" i="22"/>
  <c r="U173" i="22" s="1"/>
  <c r="AG173" i="22" s="1"/>
  <c r="E173" i="22"/>
  <c r="N173" i="22" s="1"/>
  <c r="Z173" i="22" s="1"/>
  <c r="F173" i="22"/>
  <c r="O173" i="22" s="1"/>
  <c r="AA173" i="22" s="1"/>
  <c r="G173" i="22"/>
  <c r="P173" i="22" s="1"/>
  <c r="AB173" i="22" s="1"/>
  <c r="X172" i="22" l="1"/>
  <c r="G174" i="8"/>
  <c r="C175" i="22" s="1"/>
  <c r="C175" i="8"/>
  <c r="G175" i="8" s="1"/>
  <c r="D175" i="8"/>
  <c r="E175" i="8"/>
  <c r="F174" i="8"/>
  <c r="AJ172" i="22"/>
  <c r="Y173" i="22"/>
  <c r="AH173" i="22" s="1"/>
  <c r="AI185" i="22" s="1"/>
  <c r="V173" i="22"/>
  <c r="W184" i="22"/>
  <c r="G174" i="22"/>
  <c r="P174" i="22" s="1"/>
  <c r="AB174" i="22" s="1"/>
  <c r="H174" i="22"/>
  <c r="Q174" i="22" s="1"/>
  <c r="AC174" i="22" s="1"/>
  <c r="I174" i="22"/>
  <c r="R174" i="22" s="1"/>
  <c r="AD174" i="22" s="1"/>
  <c r="J174" i="22"/>
  <c r="S174" i="22" s="1"/>
  <c r="AE174" i="22" s="1"/>
  <c r="K174" i="22"/>
  <c r="T174" i="22" s="1"/>
  <c r="AF174" i="22" s="1"/>
  <c r="D174" i="22"/>
  <c r="M174" i="22" s="1"/>
  <c r="L174" i="22"/>
  <c r="U174" i="22" s="1"/>
  <c r="AG174" i="22" s="1"/>
  <c r="E174" i="22"/>
  <c r="N174" i="22" s="1"/>
  <c r="Z174" i="22" s="1"/>
  <c r="F174" i="22"/>
  <c r="O174" i="22" s="1"/>
  <c r="AA174" i="22" s="1"/>
  <c r="X173" i="22" l="1"/>
  <c r="H172" i="8" s="1"/>
  <c r="E176" i="8"/>
  <c r="D176" i="8"/>
  <c r="F175" i="8"/>
  <c r="C176" i="8"/>
  <c r="AJ173" i="22"/>
  <c r="I172" i="8" s="1"/>
  <c r="Y174" i="22"/>
  <c r="AH174" i="22" s="1"/>
  <c r="AI186" i="22" s="1"/>
  <c r="V174" i="22"/>
  <c r="W185" i="22"/>
  <c r="C176" i="22"/>
  <c r="F175" i="22"/>
  <c r="O175" i="22" s="1"/>
  <c r="AA175" i="22" s="1"/>
  <c r="G175" i="22"/>
  <c r="P175" i="22" s="1"/>
  <c r="AB175" i="22" s="1"/>
  <c r="H175" i="22"/>
  <c r="Q175" i="22" s="1"/>
  <c r="AC175" i="22" s="1"/>
  <c r="I175" i="22"/>
  <c r="R175" i="22" s="1"/>
  <c r="AD175" i="22" s="1"/>
  <c r="J175" i="22"/>
  <c r="S175" i="22" s="1"/>
  <c r="AE175" i="22" s="1"/>
  <c r="K175" i="22"/>
  <c r="T175" i="22" s="1"/>
  <c r="AF175" i="22" s="1"/>
  <c r="D175" i="22"/>
  <c r="M175" i="22" s="1"/>
  <c r="L175" i="22"/>
  <c r="U175" i="22" s="1"/>
  <c r="AG175" i="22" s="1"/>
  <c r="E175" i="22"/>
  <c r="N175" i="22" s="1"/>
  <c r="Z175" i="22" s="1"/>
  <c r="X174" i="22" l="1"/>
  <c r="C177" i="8"/>
  <c r="G176" i="8"/>
  <c r="C177" i="22" s="1"/>
  <c r="E177" i="8"/>
  <c r="D177" i="8"/>
  <c r="F176" i="8"/>
  <c r="AJ174" i="22"/>
  <c r="I173" i="8" s="1"/>
  <c r="Y175" i="22"/>
  <c r="AH175" i="22" s="1"/>
  <c r="AI187" i="22" s="1"/>
  <c r="V175" i="22"/>
  <c r="W186" i="22"/>
  <c r="H173" i="8"/>
  <c r="X175" i="22" l="1"/>
  <c r="H174" i="8" s="1"/>
  <c r="E178" i="8"/>
  <c r="D178" i="8"/>
  <c r="G177" i="8"/>
  <c r="C178" i="22" s="1"/>
  <c r="C178" i="8"/>
  <c r="F177" i="8"/>
  <c r="AJ175" i="22"/>
  <c r="I174" i="8" s="1"/>
  <c r="W187" i="22"/>
  <c r="I171" i="8"/>
  <c r="D177" i="22"/>
  <c r="M177" i="22" s="1"/>
  <c r="L177" i="22"/>
  <c r="U177" i="22" s="1"/>
  <c r="AG177" i="22" s="1"/>
  <c r="E177" i="22"/>
  <c r="N177" i="22" s="1"/>
  <c r="Z177" i="22" s="1"/>
  <c r="F177" i="22"/>
  <c r="O177" i="22" s="1"/>
  <c r="AA177" i="22" s="1"/>
  <c r="G177" i="22"/>
  <c r="P177" i="22" s="1"/>
  <c r="AB177" i="22" s="1"/>
  <c r="H177" i="22"/>
  <c r="Q177" i="22" s="1"/>
  <c r="AC177" i="22" s="1"/>
  <c r="I177" i="22"/>
  <c r="R177" i="22" s="1"/>
  <c r="AD177" i="22" s="1"/>
  <c r="J177" i="22"/>
  <c r="S177" i="22" s="1"/>
  <c r="AE177" i="22" s="1"/>
  <c r="K177" i="22"/>
  <c r="T177" i="22" s="1"/>
  <c r="AF177" i="22" s="1"/>
  <c r="E176" i="22"/>
  <c r="N176" i="22" s="1"/>
  <c r="Z176" i="22" s="1"/>
  <c r="F176" i="22"/>
  <c r="O176" i="22" s="1"/>
  <c r="AA176" i="22" s="1"/>
  <c r="G176" i="22"/>
  <c r="P176" i="22" s="1"/>
  <c r="AB176" i="22" s="1"/>
  <c r="H176" i="22"/>
  <c r="Q176" i="22" s="1"/>
  <c r="AC176" i="22" s="1"/>
  <c r="I176" i="22"/>
  <c r="R176" i="22" s="1"/>
  <c r="AD176" i="22" s="1"/>
  <c r="J176" i="22"/>
  <c r="S176" i="22" s="1"/>
  <c r="AE176" i="22" s="1"/>
  <c r="K176" i="22"/>
  <c r="T176" i="22" s="1"/>
  <c r="AF176" i="22" s="1"/>
  <c r="D176" i="22"/>
  <c r="M176" i="22" s="1"/>
  <c r="L176" i="22"/>
  <c r="U176" i="22" s="1"/>
  <c r="AG176" i="22" s="1"/>
  <c r="H171" i="8"/>
  <c r="C179" i="8" l="1"/>
  <c r="G179" i="8" s="1"/>
  <c r="C180" i="22" s="1"/>
  <c r="D179" i="8"/>
  <c r="E179" i="8"/>
  <c r="Y176" i="22"/>
  <c r="AH176" i="22" s="1"/>
  <c r="AI188" i="22" s="1"/>
  <c r="V176" i="22"/>
  <c r="X176" i="22" s="1"/>
  <c r="Y177" i="22"/>
  <c r="AH177" i="22" s="1"/>
  <c r="AI189" i="22" s="1"/>
  <c r="V177" i="22"/>
  <c r="F178" i="8"/>
  <c r="G178" i="8"/>
  <c r="C179" i="22" s="1"/>
  <c r="K178" i="22"/>
  <c r="T178" i="22" s="1"/>
  <c r="AF178" i="22" s="1"/>
  <c r="D178" i="22"/>
  <c r="M178" i="22" s="1"/>
  <c r="L178" i="22"/>
  <c r="U178" i="22" s="1"/>
  <c r="AG178" i="22" s="1"/>
  <c r="E178" i="22"/>
  <c r="N178" i="22" s="1"/>
  <c r="Z178" i="22" s="1"/>
  <c r="F178" i="22"/>
  <c r="O178" i="22" s="1"/>
  <c r="AA178" i="22" s="1"/>
  <c r="G178" i="22"/>
  <c r="P178" i="22" s="1"/>
  <c r="AB178" i="22" s="1"/>
  <c r="H178" i="22"/>
  <c r="Q178" i="22" s="1"/>
  <c r="AC178" i="22" s="1"/>
  <c r="I178" i="22"/>
  <c r="R178" i="22" s="1"/>
  <c r="AD178" i="22" s="1"/>
  <c r="J178" i="22"/>
  <c r="S178" i="22" s="1"/>
  <c r="AE178" i="22" s="1"/>
  <c r="X177" i="22" l="1"/>
  <c r="H176" i="8" s="1"/>
  <c r="E180" i="8"/>
  <c r="D180" i="8"/>
  <c r="F179" i="8"/>
  <c r="C180" i="8"/>
  <c r="AJ176" i="22"/>
  <c r="W188" i="22"/>
  <c r="H175" i="8"/>
  <c r="W189" i="22"/>
  <c r="Y178" i="22"/>
  <c r="AH178" i="22" s="1"/>
  <c r="AI190" i="22" s="1"/>
  <c r="V178" i="22"/>
  <c r="J179" i="22"/>
  <c r="S179" i="22" s="1"/>
  <c r="AE179" i="22" s="1"/>
  <c r="K179" i="22"/>
  <c r="T179" i="22" s="1"/>
  <c r="AF179" i="22" s="1"/>
  <c r="D179" i="22"/>
  <c r="M179" i="22" s="1"/>
  <c r="L179" i="22"/>
  <c r="U179" i="22" s="1"/>
  <c r="AG179" i="22" s="1"/>
  <c r="E179" i="22"/>
  <c r="N179" i="22" s="1"/>
  <c r="Z179" i="22" s="1"/>
  <c r="F179" i="22"/>
  <c r="O179" i="22" s="1"/>
  <c r="AA179" i="22" s="1"/>
  <c r="G179" i="22"/>
  <c r="P179" i="22" s="1"/>
  <c r="AB179" i="22" s="1"/>
  <c r="H179" i="22"/>
  <c r="Q179" i="22" s="1"/>
  <c r="AC179" i="22" s="1"/>
  <c r="I179" i="22"/>
  <c r="R179" i="22" s="1"/>
  <c r="AD179" i="22" s="1"/>
  <c r="X178" i="22" l="1"/>
  <c r="H177" i="8" s="1"/>
  <c r="V179" i="22"/>
  <c r="G180" i="8"/>
  <c r="C181" i="22" s="1"/>
  <c r="C181" i="8"/>
  <c r="G181" i="8" s="1"/>
  <c r="E181" i="8"/>
  <c r="F180" i="8"/>
  <c r="D181" i="8"/>
  <c r="AJ177" i="22"/>
  <c r="I176" i="8" s="1"/>
  <c r="I175" i="8"/>
  <c r="Y179" i="22"/>
  <c r="AH179" i="22" s="1"/>
  <c r="AI191" i="22" s="1"/>
  <c r="W190" i="22"/>
  <c r="I180" i="22"/>
  <c r="R180" i="22" s="1"/>
  <c r="AD180" i="22" s="1"/>
  <c r="J180" i="22"/>
  <c r="S180" i="22" s="1"/>
  <c r="AE180" i="22" s="1"/>
  <c r="K180" i="22"/>
  <c r="T180" i="22" s="1"/>
  <c r="AF180" i="22" s="1"/>
  <c r="D180" i="22"/>
  <c r="M180" i="22" s="1"/>
  <c r="L180" i="22"/>
  <c r="U180" i="22" s="1"/>
  <c r="AG180" i="22" s="1"/>
  <c r="E180" i="22"/>
  <c r="N180" i="22" s="1"/>
  <c r="Z180" i="22" s="1"/>
  <c r="F180" i="22"/>
  <c r="O180" i="22" s="1"/>
  <c r="AA180" i="22" s="1"/>
  <c r="G180" i="22"/>
  <c r="P180" i="22" s="1"/>
  <c r="AB180" i="22" s="1"/>
  <c r="H180" i="22"/>
  <c r="Q180" i="22" s="1"/>
  <c r="AC180" i="22" s="1"/>
  <c r="X179" i="22" l="1"/>
  <c r="D182" i="8"/>
  <c r="E182" i="8"/>
  <c r="F181" i="8"/>
  <c r="C182" i="8"/>
  <c r="G182" i="8" s="1"/>
  <c r="AJ178" i="22"/>
  <c r="I177" i="8" s="1"/>
  <c r="Y180" i="22"/>
  <c r="AH180" i="22" s="1"/>
  <c r="AI192" i="22" s="1"/>
  <c r="V180" i="22"/>
  <c r="X180" i="22" s="1"/>
  <c r="W191" i="22"/>
  <c r="C182" i="22"/>
  <c r="H181" i="22"/>
  <c r="Q181" i="22" s="1"/>
  <c r="AC181" i="22" s="1"/>
  <c r="I181" i="22"/>
  <c r="R181" i="22" s="1"/>
  <c r="AD181" i="22" s="1"/>
  <c r="J181" i="22"/>
  <c r="S181" i="22" s="1"/>
  <c r="AE181" i="22" s="1"/>
  <c r="K181" i="22"/>
  <c r="T181" i="22" s="1"/>
  <c r="AF181" i="22" s="1"/>
  <c r="D181" i="22"/>
  <c r="M181" i="22" s="1"/>
  <c r="L181" i="22"/>
  <c r="U181" i="22" s="1"/>
  <c r="AG181" i="22" s="1"/>
  <c r="E181" i="22"/>
  <c r="N181" i="22" s="1"/>
  <c r="Z181" i="22" s="1"/>
  <c r="F181" i="22"/>
  <c r="O181" i="22" s="1"/>
  <c r="AA181" i="22" s="1"/>
  <c r="G181" i="22"/>
  <c r="P181" i="22" s="1"/>
  <c r="AB181" i="22" s="1"/>
  <c r="C183" i="8" l="1"/>
  <c r="G183" i="8" s="1"/>
  <c r="F182" i="8"/>
  <c r="D183" i="8"/>
  <c r="E183" i="8"/>
  <c r="AJ179" i="22"/>
  <c r="AJ180" i="22" s="1"/>
  <c r="I179" i="8" s="1"/>
  <c r="Y181" i="22"/>
  <c r="AH181" i="22" s="1"/>
  <c r="AI193" i="22" s="1"/>
  <c r="V181" i="22"/>
  <c r="X181" i="22" s="1"/>
  <c r="W192" i="22"/>
  <c r="H179" i="8"/>
  <c r="C183" i="22"/>
  <c r="G182" i="22"/>
  <c r="P182" i="22" s="1"/>
  <c r="AB182" i="22" s="1"/>
  <c r="H182" i="22"/>
  <c r="Q182" i="22" s="1"/>
  <c r="AC182" i="22" s="1"/>
  <c r="I182" i="22"/>
  <c r="R182" i="22" s="1"/>
  <c r="AD182" i="22" s="1"/>
  <c r="J182" i="22"/>
  <c r="S182" i="22" s="1"/>
  <c r="AE182" i="22" s="1"/>
  <c r="K182" i="22"/>
  <c r="T182" i="22" s="1"/>
  <c r="AF182" i="22" s="1"/>
  <c r="D182" i="22"/>
  <c r="M182" i="22" s="1"/>
  <c r="L182" i="22"/>
  <c r="U182" i="22" s="1"/>
  <c r="AG182" i="22" s="1"/>
  <c r="E182" i="22"/>
  <c r="N182" i="22" s="1"/>
  <c r="Z182" i="22" s="1"/>
  <c r="F182" i="22"/>
  <c r="O182" i="22" s="1"/>
  <c r="AA182" i="22" s="1"/>
  <c r="E184" i="8" l="1"/>
  <c r="F183" i="8"/>
  <c r="D184" i="8"/>
  <c r="C184" i="8"/>
  <c r="AJ181" i="22"/>
  <c r="I180" i="8" s="1"/>
  <c r="Y182" i="22"/>
  <c r="AH182" i="22" s="1"/>
  <c r="AI194" i="22" s="1"/>
  <c r="V182" i="22"/>
  <c r="X182" i="22" s="1"/>
  <c r="W193" i="22"/>
  <c r="H180" i="8"/>
  <c r="C184" i="22"/>
  <c r="F183" i="22"/>
  <c r="O183" i="22" s="1"/>
  <c r="AA183" i="22" s="1"/>
  <c r="G183" i="22"/>
  <c r="P183" i="22" s="1"/>
  <c r="AB183" i="22" s="1"/>
  <c r="H183" i="22"/>
  <c r="Q183" i="22" s="1"/>
  <c r="AC183" i="22" s="1"/>
  <c r="I183" i="22"/>
  <c r="R183" i="22" s="1"/>
  <c r="AD183" i="22" s="1"/>
  <c r="J183" i="22"/>
  <c r="S183" i="22" s="1"/>
  <c r="AE183" i="22" s="1"/>
  <c r="K183" i="22"/>
  <c r="T183" i="22" s="1"/>
  <c r="AF183" i="22" s="1"/>
  <c r="D183" i="22"/>
  <c r="M183" i="22" s="1"/>
  <c r="L183" i="22"/>
  <c r="U183" i="22" s="1"/>
  <c r="AG183" i="22" s="1"/>
  <c r="E183" i="22"/>
  <c r="N183" i="22" s="1"/>
  <c r="Z183" i="22" s="1"/>
  <c r="G184" i="8" l="1"/>
  <c r="C185" i="22" s="1"/>
  <c r="C185" i="8"/>
  <c r="F184" i="8"/>
  <c r="E185" i="8"/>
  <c r="D185" i="8"/>
  <c r="AJ182" i="22"/>
  <c r="I181" i="8" s="1"/>
  <c r="Y183" i="22"/>
  <c r="AH183" i="22" s="1"/>
  <c r="AI195" i="22" s="1"/>
  <c r="V183" i="22"/>
  <c r="X183" i="22" s="1"/>
  <c r="W194" i="22"/>
  <c r="H181" i="8"/>
  <c r="I178" i="8"/>
  <c r="E184" i="22"/>
  <c r="N184" i="22" s="1"/>
  <c r="Z184" i="22" s="1"/>
  <c r="F184" i="22"/>
  <c r="O184" i="22" s="1"/>
  <c r="AA184" i="22" s="1"/>
  <c r="G184" i="22"/>
  <c r="P184" i="22" s="1"/>
  <c r="AB184" i="22" s="1"/>
  <c r="H184" i="22"/>
  <c r="Q184" i="22" s="1"/>
  <c r="AC184" i="22" s="1"/>
  <c r="I184" i="22"/>
  <c r="R184" i="22" s="1"/>
  <c r="AD184" i="22" s="1"/>
  <c r="J184" i="22"/>
  <c r="S184" i="22" s="1"/>
  <c r="AE184" i="22" s="1"/>
  <c r="K184" i="22"/>
  <c r="T184" i="22" s="1"/>
  <c r="AF184" i="22" s="1"/>
  <c r="D184" i="22"/>
  <c r="M184" i="22" s="1"/>
  <c r="L184" i="22"/>
  <c r="U184" i="22" s="1"/>
  <c r="AG184" i="22" s="1"/>
  <c r="H178" i="8"/>
  <c r="E186" i="8" l="1"/>
  <c r="D186" i="8"/>
  <c r="C186" i="8"/>
  <c r="G186" i="8" s="1"/>
  <c r="C187" i="22" s="1"/>
  <c r="AJ183" i="22"/>
  <c r="I182" i="8" s="1"/>
  <c r="W195" i="22"/>
  <c r="H182" i="8"/>
  <c r="Y184" i="22"/>
  <c r="AH184" i="22" s="1"/>
  <c r="AI196" i="22" s="1"/>
  <c r="V184" i="22"/>
  <c r="X184" i="22" s="1"/>
  <c r="G185" i="8"/>
  <c r="C186" i="22" s="1"/>
  <c r="F185" i="8"/>
  <c r="D185" i="22"/>
  <c r="M185" i="22" s="1"/>
  <c r="L185" i="22"/>
  <c r="U185" i="22" s="1"/>
  <c r="AG185" i="22" s="1"/>
  <c r="E185" i="22"/>
  <c r="N185" i="22" s="1"/>
  <c r="Z185" i="22" s="1"/>
  <c r="F185" i="22"/>
  <c r="O185" i="22" s="1"/>
  <c r="AA185" i="22" s="1"/>
  <c r="G185" i="22"/>
  <c r="P185" i="22" s="1"/>
  <c r="AB185" i="22" s="1"/>
  <c r="H185" i="22"/>
  <c r="Q185" i="22" s="1"/>
  <c r="AC185" i="22" s="1"/>
  <c r="I185" i="22"/>
  <c r="R185" i="22" s="1"/>
  <c r="AD185" i="22" s="1"/>
  <c r="J185" i="22"/>
  <c r="S185" i="22" s="1"/>
  <c r="AE185" i="22" s="1"/>
  <c r="K185" i="22"/>
  <c r="T185" i="22" s="1"/>
  <c r="AF185" i="22" s="1"/>
  <c r="C187" i="8" l="1"/>
  <c r="F186" i="8"/>
  <c r="D187" i="8"/>
  <c r="E187" i="8"/>
  <c r="AJ184" i="22"/>
  <c r="I183" i="8" s="1"/>
  <c r="W196" i="22"/>
  <c r="H183" i="8"/>
  <c r="Y185" i="22"/>
  <c r="AH185" i="22" s="1"/>
  <c r="AI197" i="22" s="1"/>
  <c r="V185" i="22"/>
  <c r="X185" i="22" s="1"/>
  <c r="K186" i="22"/>
  <c r="T186" i="22" s="1"/>
  <c r="AF186" i="22" s="1"/>
  <c r="D186" i="22"/>
  <c r="M186" i="22" s="1"/>
  <c r="L186" i="22"/>
  <c r="U186" i="22" s="1"/>
  <c r="AG186" i="22" s="1"/>
  <c r="E186" i="22"/>
  <c r="N186" i="22" s="1"/>
  <c r="Z186" i="22" s="1"/>
  <c r="F186" i="22"/>
  <c r="O186" i="22" s="1"/>
  <c r="AA186" i="22" s="1"/>
  <c r="G186" i="22"/>
  <c r="P186" i="22" s="1"/>
  <c r="AB186" i="22" s="1"/>
  <c r="H186" i="22"/>
  <c r="Q186" i="22" s="1"/>
  <c r="AC186" i="22" s="1"/>
  <c r="I186" i="22"/>
  <c r="R186" i="22" s="1"/>
  <c r="AD186" i="22" s="1"/>
  <c r="J186" i="22"/>
  <c r="S186" i="22" s="1"/>
  <c r="AE186" i="22" s="1"/>
  <c r="C188" i="8" l="1"/>
  <c r="G188" i="8" s="1"/>
  <c r="C189" i="22" s="1"/>
  <c r="D188" i="8"/>
  <c r="E188" i="8"/>
  <c r="F187" i="8"/>
  <c r="G187" i="8"/>
  <c r="C188" i="22" s="1"/>
  <c r="AJ185" i="22"/>
  <c r="I184" i="8" s="1"/>
  <c r="W197" i="22"/>
  <c r="H184" i="8"/>
  <c r="Y186" i="22"/>
  <c r="AH186" i="22" s="1"/>
  <c r="AI198" i="22" s="1"/>
  <c r="V186" i="22"/>
  <c r="X186" i="22" s="1"/>
  <c r="J187" i="22"/>
  <c r="S187" i="22" s="1"/>
  <c r="AE187" i="22" s="1"/>
  <c r="K187" i="22"/>
  <c r="T187" i="22" s="1"/>
  <c r="AF187" i="22" s="1"/>
  <c r="D187" i="22"/>
  <c r="M187" i="22" s="1"/>
  <c r="L187" i="22"/>
  <c r="U187" i="22" s="1"/>
  <c r="AG187" i="22" s="1"/>
  <c r="E187" i="22"/>
  <c r="N187" i="22" s="1"/>
  <c r="Z187" i="22" s="1"/>
  <c r="F187" i="22"/>
  <c r="O187" i="22" s="1"/>
  <c r="AA187" i="22" s="1"/>
  <c r="G187" i="22"/>
  <c r="P187" i="22" s="1"/>
  <c r="AB187" i="22" s="1"/>
  <c r="H187" i="22"/>
  <c r="Q187" i="22" s="1"/>
  <c r="AC187" i="22" s="1"/>
  <c r="I187" i="22"/>
  <c r="R187" i="22" s="1"/>
  <c r="AD187" i="22" s="1"/>
  <c r="C189" i="8" l="1"/>
  <c r="G189" i="8" s="1"/>
  <c r="C190" i="22" s="1"/>
  <c r="E189" i="8"/>
  <c r="F188" i="8"/>
  <c r="D189" i="8"/>
  <c r="AJ186" i="22"/>
  <c r="W198" i="22"/>
  <c r="Y187" i="22"/>
  <c r="AH187" i="22" s="1"/>
  <c r="AI199" i="22" s="1"/>
  <c r="V187" i="22"/>
  <c r="X187" i="22" s="1"/>
  <c r="I188" i="22"/>
  <c r="R188" i="22" s="1"/>
  <c r="AD188" i="22" s="1"/>
  <c r="J188" i="22"/>
  <c r="S188" i="22" s="1"/>
  <c r="AE188" i="22" s="1"/>
  <c r="K188" i="22"/>
  <c r="T188" i="22" s="1"/>
  <c r="AF188" i="22" s="1"/>
  <c r="D188" i="22"/>
  <c r="M188" i="22" s="1"/>
  <c r="L188" i="22"/>
  <c r="U188" i="22" s="1"/>
  <c r="AG188" i="22" s="1"/>
  <c r="E188" i="22"/>
  <c r="N188" i="22" s="1"/>
  <c r="Z188" i="22" s="1"/>
  <c r="F188" i="22"/>
  <c r="O188" i="22" s="1"/>
  <c r="AA188" i="22" s="1"/>
  <c r="G188" i="22"/>
  <c r="P188" i="22" s="1"/>
  <c r="AB188" i="22" s="1"/>
  <c r="H188" i="22"/>
  <c r="Q188" i="22" s="1"/>
  <c r="AC188" i="22" s="1"/>
  <c r="F189" i="8" l="1"/>
  <c r="D190" i="8"/>
  <c r="E190" i="8"/>
  <c r="C190" i="8"/>
  <c r="AJ187" i="22"/>
  <c r="I186" i="8" s="1"/>
  <c r="Y188" i="22"/>
  <c r="AH188" i="22" s="1"/>
  <c r="AI200" i="22" s="1"/>
  <c r="V188" i="22"/>
  <c r="X188" i="22" s="1"/>
  <c r="H186" i="8"/>
  <c r="W199" i="22"/>
  <c r="H189" i="22"/>
  <c r="Q189" i="22" s="1"/>
  <c r="AC189" i="22" s="1"/>
  <c r="I189" i="22"/>
  <c r="R189" i="22" s="1"/>
  <c r="AD189" i="22" s="1"/>
  <c r="J189" i="22"/>
  <c r="S189" i="22" s="1"/>
  <c r="AE189" i="22" s="1"/>
  <c r="K189" i="22"/>
  <c r="T189" i="22" s="1"/>
  <c r="AF189" i="22" s="1"/>
  <c r="D189" i="22"/>
  <c r="M189" i="22" s="1"/>
  <c r="L189" i="22"/>
  <c r="U189" i="22" s="1"/>
  <c r="AG189" i="22" s="1"/>
  <c r="E189" i="22"/>
  <c r="N189" i="22" s="1"/>
  <c r="Z189" i="22" s="1"/>
  <c r="F189" i="22"/>
  <c r="O189" i="22" s="1"/>
  <c r="AA189" i="22" s="1"/>
  <c r="G189" i="22"/>
  <c r="P189" i="22" s="1"/>
  <c r="AB189" i="22" s="1"/>
  <c r="C191" i="8" l="1"/>
  <c r="G190" i="8"/>
  <c r="C191" i="22" s="1"/>
  <c r="D191" i="8"/>
  <c r="E191" i="8"/>
  <c r="F190" i="8"/>
  <c r="AJ188" i="22"/>
  <c r="I187" i="8" s="1"/>
  <c r="Y189" i="22"/>
  <c r="AH189" i="22" s="1"/>
  <c r="AI201" i="22" s="1"/>
  <c r="V189" i="22"/>
  <c r="X189" i="22" s="1"/>
  <c r="W200" i="22"/>
  <c r="H187" i="8"/>
  <c r="G190" i="22"/>
  <c r="P190" i="22" s="1"/>
  <c r="AB190" i="22" s="1"/>
  <c r="H190" i="22"/>
  <c r="Q190" i="22" s="1"/>
  <c r="AC190" i="22" s="1"/>
  <c r="I190" i="22"/>
  <c r="R190" i="22" s="1"/>
  <c r="AD190" i="22" s="1"/>
  <c r="J190" i="22"/>
  <c r="S190" i="22" s="1"/>
  <c r="AE190" i="22" s="1"/>
  <c r="K190" i="22"/>
  <c r="T190" i="22" s="1"/>
  <c r="AF190" i="22" s="1"/>
  <c r="D190" i="22"/>
  <c r="M190" i="22" s="1"/>
  <c r="L190" i="22"/>
  <c r="U190" i="22" s="1"/>
  <c r="AG190" i="22" s="1"/>
  <c r="E190" i="22"/>
  <c r="N190" i="22" s="1"/>
  <c r="Z190" i="22" s="1"/>
  <c r="F190" i="22"/>
  <c r="O190" i="22" s="1"/>
  <c r="AA190" i="22" s="1"/>
  <c r="E192" i="8" l="1"/>
  <c r="D192" i="8"/>
  <c r="G191" i="8"/>
  <c r="C192" i="22" s="1"/>
  <c r="C192" i="8"/>
  <c r="G192" i="8" s="1"/>
  <c r="C193" i="22" s="1"/>
  <c r="F191" i="8"/>
  <c r="AJ189" i="22"/>
  <c r="I188" i="8" s="1"/>
  <c r="W201" i="22"/>
  <c r="H188" i="8"/>
  <c r="Y190" i="22"/>
  <c r="AH190" i="22" s="1"/>
  <c r="AI202" i="22" s="1"/>
  <c r="V190" i="22"/>
  <c r="X190" i="22" s="1"/>
  <c r="I185" i="8"/>
  <c r="F191" i="22"/>
  <c r="O191" i="22" s="1"/>
  <c r="AA191" i="22" s="1"/>
  <c r="G191" i="22"/>
  <c r="P191" i="22" s="1"/>
  <c r="AB191" i="22" s="1"/>
  <c r="H191" i="22"/>
  <c r="Q191" i="22" s="1"/>
  <c r="AC191" i="22" s="1"/>
  <c r="I191" i="22"/>
  <c r="R191" i="22" s="1"/>
  <c r="AD191" i="22" s="1"/>
  <c r="J191" i="22"/>
  <c r="S191" i="22" s="1"/>
  <c r="AE191" i="22" s="1"/>
  <c r="K191" i="22"/>
  <c r="T191" i="22" s="1"/>
  <c r="AF191" i="22" s="1"/>
  <c r="D191" i="22"/>
  <c r="M191" i="22" s="1"/>
  <c r="L191" i="22"/>
  <c r="U191" i="22" s="1"/>
  <c r="AG191" i="22" s="1"/>
  <c r="E191" i="22"/>
  <c r="N191" i="22" s="1"/>
  <c r="Z191" i="22" s="1"/>
  <c r="H185" i="8"/>
  <c r="C193" i="8" l="1"/>
  <c r="G193" i="8" s="1"/>
  <c r="D193" i="8"/>
  <c r="E193" i="8"/>
  <c r="AJ190" i="22"/>
  <c r="I189" i="8" s="1"/>
  <c r="W202" i="22"/>
  <c r="H189" i="8"/>
  <c r="Y191" i="22"/>
  <c r="AH191" i="22" s="1"/>
  <c r="AI203" i="22" s="1"/>
  <c r="V191" i="22"/>
  <c r="X191" i="22" s="1"/>
  <c r="F192" i="8"/>
  <c r="E192" i="22"/>
  <c r="N192" i="22" s="1"/>
  <c r="Z192" i="22" s="1"/>
  <c r="I192" i="22"/>
  <c r="R192" i="22" s="1"/>
  <c r="AD192" i="22" s="1"/>
  <c r="J192" i="22"/>
  <c r="S192" i="22" s="1"/>
  <c r="AE192" i="22" s="1"/>
  <c r="K192" i="22"/>
  <c r="T192" i="22" s="1"/>
  <c r="AF192" i="22" s="1"/>
  <c r="L192" i="22"/>
  <c r="U192" i="22" s="1"/>
  <c r="AG192" i="22" s="1"/>
  <c r="D192" i="22"/>
  <c r="M192" i="22" s="1"/>
  <c r="F192" i="22"/>
  <c r="O192" i="22" s="1"/>
  <c r="AA192" i="22" s="1"/>
  <c r="H192" i="22"/>
  <c r="Q192" i="22" s="1"/>
  <c r="AC192" i="22" s="1"/>
  <c r="G192" i="22"/>
  <c r="P192" i="22" s="1"/>
  <c r="AB192" i="22" s="1"/>
  <c r="F193" i="8" l="1"/>
  <c r="D194" i="8"/>
  <c r="E194" i="8"/>
  <c r="C194" i="8"/>
  <c r="AJ191" i="22"/>
  <c r="I190" i="8" s="1"/>
  <c r="Y192" i="22"/>
  <c r="AH192" i="22" s="1"/>
  <c r="AI204" i="22" s="1"/>
  <c r="V192" i="22"/>
  <c r="X192" i="22" s="1"/>
  <c r="W203" i="22"/>
  <c r="H190" i="8"/>
  <c r="C194" i="22"/>
  <c r="H193" i="22"/>
  <c r="Q193" i="22" s="1"/>
  <c r="AC193" i="22" s="1"/>
  <c r="I193" i="22"/>
  <c r="R193" i="22" s="1"/>
  <c r="AD193" i="22" s="1"/>
  <c r="J193" i="22"/>
  <c r="S193" i="22" s="1"/>
  <c r="AE193" i="22" s="1"/>
  <c r="K193" i="22"/>
  <c r="T193" i="22" s="1"/>
  <c r="AF193" i="22" s="1"/>
  <c r="D193" i="22"/>
  <c r="M193" i="22" s="1"/>
  <c r="L193" i="22"/>
  <c r="U193" i="22" s="1"/>
  <c r="AG193" i="22" s="1"/>
  <c r="E193" i="22"/>
  <c r="N193" i="22" s="1"/>
  <c r="Z193" i="22" s="1"/>
  <c r="G193" i="22"/>
  <c r="P193" i="22" s="1"/>
  <c r="AB193" i="22" s="1"/>
  <c r="F193" i="22"/>
  <c r="O193" i="22" s="1"/>
  <c r="AA193" i="22" s="1"/>
  <c r="G194" i="8" l="1"/>
  <c r="C195" i="22" s="1"/>
  <c r="C195" i="8"/>
  <c r="G195" i="8" s="1"/>
  <c r="F194" i="8"/>
  <c r="D195" i="8"/>
  <c r="E195" i="8"/>
  <c r="AJ192" i="22"/>
  <c r="I191" i="8" s="1"/>
  <c r="Y193" i="22"/>
  <c r="AH193" i="22" s="1"/>
  <c r="AI205" i="22" s="1"/>
  <c r="V193" i="22"/>
  <c r="X193" i="22" s="1"/>
  <c r="W204" i="22"/>
  <c r="H191" i="8"/>
  <c r="G194" i="22"/>
  <c r="P194" i="22" s="1"/>
  <c r="AB194" i="22" s="1"/>
  <c r="H194" i="22"/>
  <c r="Q194" i="22" s="1"/>
  <c r="AC194" i="22" s="1"/>
  <c r="I194" i="22"/>
  <c r="R194" i="22" s="1"/>
  <c r="AD194" i="22" s="1"/>
  <c r="J194" i="22"/>
  <c r="S194" i="22" s="1"/>
  <c r="AE194" i="22" s="1"/>
  <c r="K194" i="22"/>
  <c r="T194" i="22" s="1"/>
  <c r="AF194" i="22" s="1"/>
  <c r="D194" i="22"/>
  <c r="M194" i="22" s="1"/>
  <c r="L194" i="22"/>
  <c r="U194" i="22" s="1"/>
  <c r="AG194" i="22" s="1"/>
  <c r="F194" i="22"/>
  <c r="O194" i="22" s="1"/>
  <c r="AA194" i="22" s="1"/>
  <c r="E194" i="22"/>
  <c r="N194" i="22" s="1"/>
  <c r="Z194" i="22" s="1"/>
  <c r="F195" i="8" l="1"/>
  <c r="E196" i="8"/>
  <c r="D196" i="8"/>
  <c r="C196" i="8"/>
  <c r="AJ193" i="22"/>
  <c r="Y194" i="22"/>
  <c r="AH194" i="22" s="1"/>
  <c r="AI206" i="22" s="1"/>
  <c r="V194" i="22"/>
  <c r="X194" i="22" s="1"/>
  <c r="H193" i="8" s="1"/>
  <c r="W205" i="22"/>
  <c r="C196" i="22"/>
  <c r="F195" i="22"/>
  <c r="O195" i="22" s="1"/>
  <c r="AA195" i="22" s="1"/>
  <c r="G195" i="22"/>
  <c r="P195" i="22" s="1"/>
  <c r="AB195" i="22" s="1"/>
  <c r="H195" i="22"/>
  <c r="Q195" i="22" s="1"/>
  <c r="AC195" i="22" s="1"/>
  <c r="I195" i="22"/>
  <c r="R195" i="22" s="1"/>
  <c r="AD195" i="22" s="1"/>
  <c r="J195" i="22"/>
  <c r="S195" i="22" s="1"/>
  <c r="AE195" i="22" s="1"/>
  <c r="K195" i="22"/>
  <c r="T195" i="22" s="1"/>
  <c r="AF195" i="22" s="1"/>
  <c r="E195" i="22"/>
  <c r="N195" i="22" s="1"/>
  <c r="Z195" i="22" s="1"/>
  <c r="D195" i="22"/>
  <c r="M195" i="22" s="1"/>
  <c r="L195" i="22"/>
  <c r="U195" i="22" s="1"/>
  <c r="AG195" i="22" s="1"/>
  <c r="C197" i="8" l="1"/>
  <c r="G197" i="8" s="1"/>
  <c r="G196" i="8"/>
  <c r="C197" i="22" s="1"/>
  <c r="E197" i="8"/>
  <c r="D197" i="8"/>
  <c r="F196" i="8"/>
  <c r="AJ194" i="22"/>
  <c r="I193" i="8" s="1"/>
  <c r="W206" i="22"/>
  <c r="Y195" i="22"/>
  <c r="AH195" i="22" s="1"/>
  <c r="AI207" i="22" s="1"/>
  <c r="V195" i="22"/>
  <c r="X195" i="22" s="1"/>
  <c r="H194" i="8" s="1"/>
  <c r="E196" i="22"/>
  <c r="N196" i="22" s="1"/>
  <c r="Z196" i="22" s="1"/>
  <c r="F196" i="22"/>
  <c r="O196" i="22" s="1"/>
  <c r="AA196" i="22" s="1"/>
  <c r="G196" i="22"/>
  <c r="P196" i="22" s="1"/>
  <c r="AB196" i="22" s="1"/>
  <c r="H196" i="22"/>
  <c r="Q196" i="22" s="1"/>
  <c r="AC196" i="22" s="1"/>
  <c r="I196" i="22"/>
  <c r="R196" i="22" s="1"/>
  <c r="AD196" i="22" s="1"/>
  <c r="J196" i="22"/>
  <c r="S196" i="22" s="1"/>
  <c r="AE196" i="22" s="1"/>
  <c r="D196" i="22"/>
  <c r="M196" i="22" s="1"/>
  <c r="L196" i="22"/>
  <c r="U196" i="22" s="1"/>
  <c r="AG196" i="22" s="1"/>
  <c r="K196" i="22"/>
  <c r="T196" i="22" s="1"/>
  <c r="AF196" i="22" s="1"/>
  <c r="F197" i="8" l="1"/>
  <c r="D198" i="8"/>
  <c r="E198" i="8"/>
  <c r="C198" i="8"/>
  <c r="AJ195" i="22"/>
  <c r="I194" i="8" s="1"/>
  <c r="Y196" i="22"/>
  <c r="AH196" i="22" s="1"/>
  <c r="AI208" i="22" s="1"/>
  <c r="V196" i="22"/>
  <c r="X196" i="22" s="1"/>
  <c r="H195" i="8" s="1"/>
  <c r="W207" i="22"/>
  <c r="C198" i="22"/>
  <c r="D197" i="22"/>
  <c r="M197" i="22" s="1"/>
  <c r="L197" i="22"/>
  <c r="U197" i="22" s="1"/>
  <c r="AG197" i="22" s="1"/>
  <c r="E197" i="22"/>
  <c r="N197" i="22" s="1"/>
  <c r="Z197" i="22" s="1"/>
  <c r="F197" i="22"/>
  <c r="O197" i="22" s="1"/>
  <c r="AA197" i="22" s="1"/>
  <c r="G197" i="22"/>
  <c r="P197" i="22" s="1"/>
  <c r="AB197" i="22" s="1"/>
  <c r="H197" i="22"/>
  <c r="Q197" i="22" s="1"/>
  <c r="AC197" i="22" s="1"/>
  <c r="I197" i="22"/>
  <c r="R197" i="22" s="1"/>
  <c r="AD197" i="22" s="1"/>
  <c r="K197" i="22"/>
  <c r="T197" i="22" s="1"/>
  <c r="AF197" i="22" s="1"/>
  <c r="J197" i="22"/>
  <c r="S197" i="22" s="1"/>
  <c r="AE197" i="22" s="1"/>
  <c r="G198" i="8" l="1"/>
  <c r="C199" i="22" s="1"/>
  <c r="C199" i="8"/>
  <c r="E199" i="8"/>
  <c r="D199" i="8"/>
  <c r="F198" i="8"/>
  <c r="AJ196" i="22"/>
  <c r="I195" i="8" s="1"/>
  <c r="Y197" i="22"/>
  <c r="AH197" i="22" s="1"/>
  <c r="AI209" i="22" s="1"/>
  <c r="V197" i="22"/>
  <c r="X197" i="22" s="1"/>
  <c r="H196" i="8" s="1"/>
  <c r="W208" i="22"/>
  <c r="I192" i="8"/>
  <c r="K198" i="22"/>
  <c r="T198" i="22" s="1"/>
  <c r="AF198" i="22" s="1"/>
  <c r="D198" i="22"/>
  <c r="M198" i="22" s="1"/>
  <c r="L198" i="22"/>
  <c r="U198" i="22" s="1"/>
  <c r="AG198" i="22" s="1"/>
  <c r="E198" i="22"/>
  <c r="N198" i="22" s="1"/>
  <c r="Z198" i="22" s="1"/>
  <c r="F198" i="22"/>
  <c r="O198" i="22" s="1"/>
  <c r="AA198" i="22" s="1"/>
  <c r="G198" i="22"/>
  <c r="P198" i="22" s="1"/>
  <c r="AB198" i="22" s="1"/>
  <c r="H198" i="22"/>
  <c r="Q198" i="22" s="1"/>
  <c r="AC198" i="22" s="1"/>
  <c r="J198" i="22"/>
  <c r="S198" i="22" s="1"/>
  <c r="AE198" i="22" s="1"/>
  <c r="I198" i="22"/>
  <c r="R198" i="22" s="1"/>
  <c r="AD198" i="22" s="1"/>
  <c r="H192" i="8"/>
  <c r="E200" i="8" l="1"/>
  <c r="D200" i="8"/>
  <c r="C200" i="8"/>
  <c r="G200" i="8" s="1"/>
  <c r="AJ197" i="22"/>
  <c r="I196" i="8" s="1"/>
  <c r="Y198" i="22"/>
  <c r="AH198" i="22" s="1"/>
  <c r="AI210" i="22" s="1"/>
  <c r="V198" i="22"/>
  <c r="X198" i="22" s="1"/>
  <c r="H197" i="8" s="1"/>
  <c r="W209" i="22"/>
  <c r="G199" i="8"/>
  <c r="C200" i="22" s="1"/>
  <c r="F199" i="8"/>
  <c r="J199" i="22"/>
  <c r="S199" i="22" s="1"/>
  <c r="AE199" i="22" s="1"/>
  <c r="K199" i="22"/>
  <c r="T199" i="22" s="1"/>
  <c r="AF199" i="22" s="1"/>
  <c r="D199" i="22"/>
  <c r="M199" i="22" s="1"/>
  <c r="L199" i="22"/>
  <c r="U199" i="22" s="1"/>
  <c r="AG199" i="22" s="1"/>
  <c r="E199" i="22"/>
  <c r="N199" i="22" s="1"/>
  <c r="Z199" i="22" s="1"/>
  <c r="F199" i="22"/>
  <c r="O199" i="22" s="1"/>
  <c r="AA199" i="22" s="1"/>
  <c r="G199" i="22"/>
  <c r="P199" i="22" s="1"/>
  <c r="AB199" i="22" s="1"/>
  <c r="I199" i="22"/>
  <c r="R199" i="22" s="1"/>
  <c r="AD199" i="22" s="1"/>
  <c r="H199" i="22"/>
  <c r="Q199" i="22" s="1"/>
  <c r="AC199" i="22" s="1"/>
  <c r="C201" i="8" l="1"/>
  <c r="G201" i="8" s="1"/>
  <c r="F200" i="8"/>
  <c r="D201" i="8"/>
  <c r="E201" i="8"/>
  <c r="AJ198" i="22"/>
  <c r="I197" i="8" s="1"/>
  <c r="Y199" i="22"/>
  <c r="AH199" i="22" s="1"/>
  <c r="AI211" i="22" s="1"/>
  <c r="V199" i="22"/>
  <c r="X199" i="22" s="1"/>
  <c r="H198" i="8" s="1"/>
  <c r="W210" i="22"/>
  <c r="C201" i="22"/>
  <c r="I200" i="22"/>
  <c r="R200" i="22" s="1"/>
  <c r="AD200" i="22" s="1"/>
  <c r="J200" i="22"/>
  <c r="S200" i="22" s="1"/>
  <c r="AE200" i="22" s="1"/>
  <c r="K200" i="22"/>
  <c r="T200" i="22" s="1"/>
  <c r="AF200" i="22" s="1"/>
  <c r="D200" i="22"/>
  <c r="M200" i="22" s="1"/>
  <c r="L200" i="22"/>
  <c r="U200" i="22" s="1"/>
  <c r="AG200" i="22" s="1"/>
  <c r="E200" i="22"/>
  <c r="N200" i="22" s="1"/>
  <c r="Z200" i="22" s="1"/>
  <c r="F200" i="22"/>
  <c r="O200" i="22" s="1"/>
  <c r="AA200" i="22" s="1"/>
  <c r="H200" i="22"/>
  <c r="Q200" i="22" s="1"/>
  <c r="AC200" i="22" s="1"/>
  <c r="G200" i="22"/>
  <c r="P200" i="22" s="1"/>
  <c r="AB200" i="22" s="1"/>
  <c r="F201" i="8" l="1"/>
  <c r="E202" i="8"/>
  <c r="D202" i="8"/>
  <c r="C202" i="8"/>
  <c r="AJ199" i="22"/>
  <c r="I198" i="8" s="1"/>
  <c r="Y200" i="22"/>
  <c r="AH200" i="22" s="1"/>
  <c r="AI212" i="22" s="1"/>
  <c r="V200" i="22"/>
  <c r="X200" i="22" s="1"/>
  <c r="W211" i="22"/>
  <c r="C202" i="22"/>
  <c r="H201" i="22"/>
  <c r="Q201" i="22" s="1"/>
  <c r="AC201" i="22" s="1"/>
  <c r="I201" i="22"/>
  <c r="R201" i="22" s="1"/>
  <c r="AD201" i="22" s="1"/>
  <c r="J201" i="22"/>
  <c r="S201" i="22" s="1"/>
  <c r="AE201" i="22" s="1"/>
  <c r="K201" i="22"/>
  <c r="T201" i="22" s="1"/>
  <c r="AF201" i="22" s="1"/>
  <c r="D201" i="22"/>
  <c r="M201" i="22" s="1"/>
  <c r="L201" i="22"/>
  <c r="U201" i="22" s="1"/>
  <c r="AG201" i="22" s="1"/>
  <c r="E201" i="22"/>
  <c r="N201" i="22" s="1"/>
  <c r="Z201" i="22" s="1"/>
  <c r="G201" i="22"/>
  <c r="P201" i="22" s="1"/>
  <c r="AB201" i="22" s="1"/>
  <c r="F201" i="22"/>
  <c r="O201" i="22" s="1"/>
  <c r="AA201" i="22" s="1"/>
  <c r="C203" i="8" l="1"/>
  <c r="G203" i="8" s="1"/>
  <c r="C204" i="22" s="1"/>
  <c r="G202" i="8"/>
  <c r="C203" i="22" s="1"/>
  <c r="D203" i="8"/>
  <c r="E203" i="8"/>
  <c r="F202" i="8"/>
  <c r="AJ200" i="22"/>
  <c r="Y201" i="22"/>
  <c r="AH201" i="22" s="1"/>
  <c r="AI213" i="22" s="1"/>
  <c r="V201" i="22"/>
  <c r="X201" i="22" s="1"/>
  <c r="H200" i="8" s="1"/>
  <c r="W212" i="22"/>
  <c r="G202" i="22"/>
  <c r="P202" i="22" s="1"/>
  <c r="AB202" i="22" s="1"/>
  <c r="H202" i="22"/>
  <c r="Q202" i="22" s="1"/>
  <c r="AC202" i="22" s="1"/>
  <c r="I202" i="22"/>
  <c r="R202" i="22" s="1"/>
  <c r="AD202" i="22" s="1"/>
  <c r="J202" i="22"/>
  <c r="S202" i="22" s="1"/>
  <c r="AE202" i="22" s="1"/>
  <c r="K202" i="22"/>
  <c r="T202" i="22" s="1"/>
  <c r="AF202" i="22" s="1"/>
  <c r="D202" i="22"/>
  <c r="M202" i="22" s="1"/>
  <c r="L202" i="22"/>
  <c r="U202" i="22" s="1"/>
  <c r="AG202" i="22" s="1"/>
  <c r="F202" i="22"/>
  <c r="O202" i="22" s="1"/>
  <c r="AA202" i="22" s="1"/>
  <c r="E202" i="22"/>
  <c r="N202" i="22" s="1"/>
  <c r="Z202" i="22" s="1"/>
  <c r="E204" i="8" l="1"/>
  <c r="F203" i="8"/>
  <c r="D204" i="8"/>
  <c r="C204" i="8"/>
  <c r="AJ201" i="22"/>
  <c r="I200" i="8" s="1"/>
  <c r="Y202" i="22"/>
  <c r="AH202" i="22" s="1"/>
  <c r="AI214" i="22" s="1"/>
  <c r="V202" i="22"/>
  <c r="X202" i="22" s="1"/>
  <c r="H201" i="8" s="1"/>
  <c r="W213" i="22"/>
  <c r="F203" i="22"/>
  <c r="O203" i="22" s="1"/>
  <c r="AA203" i="22" s="1"/>
  <c r="G203" i="22"/>
  <c r="P203" i="22" s="1"/>
  <c r="AB203" i="22" s="1"/>
  <c r="H203" i="22"/>
  <c r="Q203" i="22" s="1"/>
  <c r="AC203" i="22" s="1"/>
  <c r="I203" i="22"/>
  <c r="R203" i="22" s="1"/>
  <c r="AD203" i="22" s="1"/>
  <c r="J203" i="22"/>
  <c r="S203" i="22" s="1"/>
  <c r="AE203" i="22" s="1"/>
  <c r="K203" i="22"/>
  <c r="T203" i="22" s="1"/>
  <c r="AF203" i="22" s="1"/>
  <c r="E203" i="22"/>
  <c r="N203" i="22" s="1"/>
  <c r="Z203" i="22" s="1"/>
  <c r="L203" i="22"/>
  <c r="U203" i="22" s="1"/>
  <c r="AG203" i="22" s="1"/>
  <c r="D203" i="22"/>
  <c r="M203" i="22" s="1"/>
  <c r="C205" i="8" l="1"/>
  <c r="G205" i="8" s="1"/>
  <c r="F204" i="8"/>
  <c r="D205" i="8"/>
  <c r="E205" i="8"/>
  <c r="G204" i="8"/>
  <c r="C205" i="22" s="1"/>
  <c r="AJ202" i="22"/>
  <c r="I201" i="8" s="1"/>
  <c r="Y203" i="22"/>
  <c r="AH203" i="22" s="1"/>
  <c r="AI215" i="22" s="1"/>
  <c r="V203" i="22"/>
  <c r="X203" i="22" s="1"/>
  <c r="H202" i="8" s="1"/>
  <c r="W214" i="22"/>
  <c r="E204" i="22"/>
  <c r="N204" i="22" s="1"/>
  <c r="Z204" i="22" s="1"/>
  <c r="F204" i="22"/>
  <c r="O204" i="22" s="1"/>
  <c r="AA204" i="22" s="1"/>
  <c r="G204" i="22"/>
  <c r="P204" i="22" s="1"/>
  <c r="AB204" i="22" s="1"/>
  <c r="H204" i="22"/>
  <c r="Q204" i="22" s="1"/>
  <c r="AC204" i="22" s="1"/>
  <c r="I204" i="22"/>
  <c r="R204" i="22" s="1"/>
  <c r="AD204" i="22" s="1"/>
  <c r="J204" i="22"/>
  <c r="S204" i="22" s="1"/>
  <c r="AE204" i="22" s="1"/>
  <c r="D204" i="22"/>
  <c r="M204" i="22" s="1"/>
  <c r="L204" i="22"/>
  <c r="U204" i="22" s="1"/>
  <c r="AG204" i="22" s="1"/>
  <c r="K204" i="22"/>
  <c r="T204" i="22" s="1"/>
  <c r="AF204" i="22" s="1"/>
  <c r="E206" i="8" l="1"/>
  <c r="D206" i="8"/>
  <c r="F205" i="8"/>
  <c r="C206" i="8"/>
  <c r="AJ203" i="22"/>
  <c r="I202" i="8" s="1"/>
  <c r="W215" i="22"/>
  <c r="Y204" i="22"/>
  <c r="AH204" i="22" s="1"/>
  <c r="AI216" i="22" s="1"/>
  <c r="V204" i="22"/>
  <c r="X204" i="22" s="1"/>
  <c r="H203" i="8" s="1"/>
  <c r="C206" i="22"/>
  <c r="I199" i="8"/>
  <c r="D205" i="22"/>
  <c r="M205" i="22" s="1"/>
  <c r="L205" i="22"/>
  <c r="U205" i="22" s="1"/>
  <c r="AG205" i="22" s="1"/>
  <c r="E205" i="22"/>
  <c r="N205" i="22" s="1"/>
  <c r="Z205" i="22" s="1"/>
  <c r="F205" i="22"/>
  <c r="O205" i="22" s="1"/>
  <c r="AA205" i="22" s="1"/>
  <c r="G205" i="22"/>
  <c r="P205" i="22" s="1"/>
  <c r="AB205" i="22" s="1"/>
  <c r="H205" i="22"/>
  <c r="Q205" i="22" s="1"/>
  <c r="AC205" i="22" s="1"/>
  <c r="I205" i="22"/>
  <c r="R205" i="22" s="1"/>
  <c r="AD205" i="22" s="1"/>
  <c r="K205" i="22"/>
  <c r="T205" i="22" s="1"/>
  <c r="AF205" i="22" s="1"/>
  <c r="J205" i="22"/>
  <c r="S205" i="22" s="1"/>
  <c r="AE205" i="22" s="1"/>
  <c r="H199" i="8"/>
  <c r="C207" i="8" l="1"/>
  <c r="G207" i="8" s="1"/>
  <c r="C208" i="22" s="1"/>
  <c r="E207" i="8"/>
  <c r="D207" i="8"/>
  <c r="G206" i="8"/>
  <c r="C207" i="22" s="1"/>
  <c r="AJ204" i="22"/>
  <c r="I203" i="8" s="1"/>
  <c r="W216" i="22"/>
  <c r="Y205" i="22"/>
  <c r="AH205" i="22" s="1"/>
  <c r="AI217" i="22" s="1"/>
  <c r="V205" i="22"/>
  <c r="X205" i="22" s="1"/>
  <c r="H204" i="8" s="1"/>
  <c r="F206" i="8"/>
  <c r="K206" i="22"/>
  <c r="T206" i="22" s="1"/>
  <c r="AF206" i="22" s="1"/>
  <c r="D206" i="22"/>
  <c r="M206" i="22" s="1"/>
  <c r="L206" i="22"/>
  <c r="U206" i="22" s="1"/>
  <c r="AG206" i="22" s="1"/>
  <c r="E206" i="22"/>
  <c r="N206" i="22" s="1"/>
  <c r="Z206" i="22" s="1"/>
  <c r="F206" i="22"/>
  <c r="O206" i="22" s="1"/>
  <c r="AA206" i="22" s="1"/>
  <c r="G206" i="22"/>
  <c r="P206" i="22" s="1"/>
  <c r="AB206" i="22" s="1"/>
  <c r="H206" i="22"/>
  <c r="Q206" i="22" s="1"/>
  <c r="AC206" i="22" s="1"/>
  <c r="J206" i="22"/>
  <c r="S206" i="22" s="1"/>
  <c r="AE206" i="22" s="1"/>
  <c r="I206" i="22"/>
  <c r="R206" i="22" s="1"/>
  <c r="AD206" i="22" s="1"/>
  <c r="E208" i="8" l="1"/>
  <c r="D208" i="8"/>
  <c r="F207" i="8"/>
  <c r="C208" i="8"/>
  <c r="AJ205" i="22"/>
  <c r="I204" i="8" s="1"/>
  <c r="W217" i="22"/>
  <c r="Y206" i="22"/>
  <c r="AH206" i="22" s="1"/>
  <c r="AI218" i="22" s="1"/>
  <c r="V206" i="22"/>
  <c r="X206" i="22" s="1"/>
  <c r="H205" i="8" s="1"/>
  <c r="J207" i="22"/>
  <c r="S207" i="22" s="1"/>
  <c r="AE207" i="22" s="1"/>
  <c r="K207" i="22"/>
  <c r="T207" i="22" s="1"/>
  <c r="AF207" i="22" s="1"/>
  <c r="D207" i="22"/>
  <c r="M207" i="22" s="1"/>
  <c r="L207" i="22"/>
  <c r="U207" i="22" s="1"/>
  <c r="AG207" i="22" s="1"/>
  <c r="E207" i="22"/>
  <c r="N207" i="22" s="1"/>
  <c r="Z207" i="22" s="1"/>
  <c r="F207" i="22"/>
  <c r="O207" i="22" s="1"/>
  <c r="AA207" i="22" s="1"/>
  <c r="G207" i="22"/>
  <c r="P207" i="22" s="1"/>
  <c r="AB207" i="22" s="1"/>
  <c r="I207" i="22"/>
  <c r="R207" i="22" s="1"/>
  <c r="AD207" i="22" s="1"/>
  <c r="H207" i="22"/>
  <c r="Q207" i="22" s="1"/>
  <c r="AC207" i="22" s="1"/>
  <c r="E209" i="8" l="1"/>
  <c r="F208" i="8"/>
  <c r="D209" i="8"/>
  <c r="G208" i="8"/>
  <c r="C209" i="22" s="1"/>
  <c r="C209" i="8"/>
  <c r="G209" i="8" s="1"/>
  <c r="C210" i="22" s="1"/>
  <c r="AJ206" i="22"/>
  <c r="I205" i="8" s="1"/>
  <c r="Y207" i="22"/>
  <c r="AH207" i="22" s="1"/>
  <c r="AI219" i="22" s="1"/>
  <c r="V207" i="22"/>
  <c r="X207" i="22" s="1"/>
  <c r="W218" i="22"/>
  <c r="I208" i="22"/>
  <c r="R208" i="22" s="1"/>
  <c r="AD208" i="22" s="1"/>
  <c r="J208" i="22"/>
  <c r="S208" i="22" s="1"/>
  <c r="AE208" i="22" s="1"/>
  <c r="K208" i="22"/>
  <c r="T208" i="22" s="1"/>
  <c r="AF208" i="22" s="1"/>
  <c r="D208" i="22"/>
  <c r="M208" i="22" s="1"/>
  <c r="L208" i="22"/>
  <c r="U208" i="22" s="1"/>
  <c r="AG208" i="22" s="1"/>
  <c r="E208" i="22"/>
  <c r="N208" i="22" s="1"/>
  <c r="Z208" i="22" s="1"/>
  <c r="F208" i="22"/>
  <c r="O208" i="22" s="1"/>
  <c r="AA208" i="22" s="1"/>
  <c r="H208" i="22"/>
  <c r="Q208" i="22" s="1"/>
  <c r="AC208" i="22" s="1"/>
  <c r="G208" i="22"/>
  <c r="P208" i="22" s="1"/>
  <c r="AB208" i="22" s="1"/>
  <c r="C210" i="8" l="1"/>
  <c r="G210" i="8" s="1"/>
  <c r="C211" i="22" s="1"/>
  <c r="E210" i="8"/>
  <c r="F209" i="8"/>
  <c r="D210" i="8"/>
  <c r="AJ207" i="22"/>
  <c r="W219" i="22"/>
  <c r="Y208" i="22"/>
  <c r="AH208" i="22" s="1"/>
  <c r="AI220" i="22" s="1"/>
  <c r="V208" i="22"/>
  <c r="X208" i="22" s="1"/>
  <c r="H207" i="8" s="1"/>
  <c r="H209" i="22"/>
  <c r="Q209" i="22" s="1"/>
  <c r="AC209" i="22" s="1"/>
  <c r="I209" i="22"/>
  <c r="R209" i="22" s="1"/>
  <c r="AD209" i="22" s="1"/>
  <c r="J209" i="22"/>
  <c r="S209" i="22" s="1"/>
  <c r="AE209" i="22" s="1"/>
  <c r="K209" i="22"/>
  <c r="T209" i="22" s="1"/>
  <c r="AF209" i="22" s="1"/>
  <c r="D209" i="22"/>
  <c r="M209" i="22" s="1"/>
  <c r="L209" i="22"/>
  <c r="U209" i="22" s="1"/>
  <c r="AG209" i="22" s="1"/>
  <c r="E209" i="22"/>
  <c r="N209" i="22" s="1"/>
  <c r="Z209" i="22" s="1"/>
  <c r="G209" i="22"/>
  <c r="P209" i="22" s="1"/>
  <c r="AB209" i="22" s="1"/>
  <c r="F209" i="22"/>
  <c r="O209" i="22" s="1"/>
  <c r="AA209" i="22" s="1"/>
  <c r="D211" i="8" l="1"/>
  <c r="E211" i="8"/>
  <c r="F210" i="8"/>
  <c r="C211" i="8"/>
  <c r="G211" i="8" s="1"/>
  <c r="AJ208" i="22"/>
  <c r="I207" i="8" s="1"/>
  <c r="Y209" i="22"/>
  <c r="AH209" i="22" s="1"/>
  <c r="AI221" i="22" s="1"/>
  <c r="V209" i="22"/>
  <c r="X209" i="22" s="1"/>
  <c r="H208" i="8" s="1"/>
  <c r="W220" i="22"/>
  <c r="G210" i="22"/>
  <c r="P210" i="22" s="1"/>
  <c r="AB210" i="22" s="1"/>
  <c r="H210" i="22"/>
  <c r="Q210" i="22" s="1"/>
  <c r="AC210" i="22" s="1"/>
  <c r="I210" i="22"/>
  <c r="R210" i="22" s="1"/>
  <c r="AD210" i="22" s="1"/>
  <c r="J210" i="22"/>
  <c r="S210" i="22" s="1"/>
  <c r="AE210" i="22" s="1"/>
  <c r="K210" i="22"/>
  <c r="T210" i="22" s="1"/>
  <c r="AF210" i="22" s="1"/>
  <c r="D210" i="22"/>
  <c r="M210" i="22" s="1"/>
  <c r="L210" i="22"/>
  <c r="U210" i="22" s="1"/>
  <c r="AG210" i="22" s="1"/>
  <c r="F210" i="22"/>
  <c r="O210" i="22" s="1"/>
  <c r="AA210" i="22" s="1"/>
  <c r="E210" i="22"/>
  <c r="N210" i="22" s="1"/>
  <c r="Z210" i="22" s="1"/>
  <c r="C212" i="8" l="1"/>
  <c r="D212" i="8"/>
  <c r="E212" i="8"/>
  <c r="F211" i="8"/>
  <c r="AJ209" i="22"/>
  <c r="I208" i="8" s="1"/>
  <c r="Y210" i="22"/>
  <c r="AH210" i="22" s="1"/>
  <c r="AI222" i="22" s="1"/>
  <c r="V210" i="22"/>
  <c r="X210" i="22" s="1"/>
  <c r="H209" i="8" s="1"/>
  <c r="W221" i="22"/>
  <c r="C212" i="22"/>
  <c r="F211" i="22"/>
  <c r="O211" i="22" s="1"/>
  <c r="AA211" i="22" s="1"/>
  <c r="G211" i="22"/>
  <c r="P211" i="22" s="1"/>
  <c r="AB211" i="22" s="1"/>
  <c r="H211" i="22"/>
  <c r="Q211" i="22" s="1"/>
  <c r="AC211" i="22" s="1"/>
  <c r="I211" i="22"/>
  <c r="R211" i="22" s="1"/>
  <c r="AD211" i="22" s="1"/>
  <c r="J211" i="22"/>
  <c r="S211" i="22" s="1"/>
  <c r="AE211" i="22" s="1"/>
  <c r="K211" i="22"/>
  <c r="T211" i="22" s="1"/>
  <c r="AF211" i="22" s="1"/>
  <c r="E211" i="22"/>
  <c r="N211" i="22" s="1"/>
  <c r="Z211" i="22" s="1"/>
  <c r="L211" i="22"/>
  <c r="U211" i="22" s="1"/>
  <c r="AG211" i="22" s="1"/>
  <c r="D211" i="22"/>
  <c r="M211" i="22" s="1"/>
  <c r="E213" i="8" l="1"/>
  <c r="D213" i="8"/>
  <c r="G212" i="8"/>
  <c r="C213" i="22" s="1"/>
  <c r="C213" i="8"/>
  <c r="F212" i="8"/>
  <c r="AJ210" i="22"/>
  <c r="I209" i="8" s="1"/>
  <c r="Y211" i="22"/>
  <c r="AH211" i="22" s="1"/>
  <c r="AI223" i="22" s="1"/>
  <c r="V211" i="22"/>
  <c r="X211" i="22" s="1"/>
  <c r="H210" i="8" s="1"/>
  <c r="W222" i="22"/>
  <c r="I206" i="8"/>
  <c r="E212" i="22"/>
  <c r="N212" i="22" s="1"/>
  <c r="Z212" i="22" s="1"/>
  <c r="F212" i="22"/>
  <c r="O212" i="22" s="1"/>
  <c r="AA212" i="22" s="1"/>
  <c r="G212" i="22"/>
  <c r="P212" i="22" s="1"/>
  <c r="AB212" i="22" s="1"/>
  <c r="H212" i="22"/>
  <c r="Q212" i="22" s="1"/>
  <c r="AC212" i="22" s="1"/>
  <c r="I212" i="22"/>
  <c r="R212" i="22" s="1"/>
  <c r="AD212" i="22" s="1"/>
  <c r="J212" i="22"/>
  <c r="S212" i="22" s="1"/>
  <c r="AE212" i="22" s="1"/>
  <c r="D212" i="22"/>
  <c r="M212" i="22" s="1"/>
  <c r="L212" i="22"/>
  <c r="U212" i="22" s="1"/>
  <c r="AG212" i="22" s="1"/>
  <c r="K212" i="22"/>
  <c r="T212" i="22" s="1"/>
  <c r="AF212" i="22" s="1"/>
  <c r="H206" i="8"/>
  <c r="C214" i="8" l="1"/>
  <c r="D214" i="8"/>
  <c r="E214" i="8"/>
  <c r="AJ211" i="22"/>
  <c r="I210" i="8" s="1"/>
  <c r="W223" i="22"/>
  <c r="Y212" i="22"/>
  <c r="AH212" i="22" s="1"/>
  <c r="AI224" i="22" s="1"/>
  <c r="V212" i="22"/>
  <c r="X212" i="22" s="1"/>
  <c r="H211" i="8" s="1"/>
  <c r="F213" i="8"/>
  <c r="G213" i="8"/>
  <c r="C214" i="22" s="1"/>
  <c r="C215" i="8" l="1"/>
  <c r="F214" i="8"/>
  <c r="E215" i="8"/>
  <c r="D215" i="8"/>
  <c r="G214" i="8"/>
  <c r="C215" i="22" s="1"/>
  <c r="G215" i="8"/>
  <c r="C216" i="22" s="1"/>
  <c r="C216" i="8"/>
  <c r="G216" i="8"/>
  <c r="AJ212" i="22"/>
  <c r="I211" i="8" s="1"/>
  <c r="W224" i="22"/>
  <c r="D213" i="22"/>
  <c r="M213" i="22" s="1"/>
  <c r="L213" i="22"/>
  <c r="U213" i="22" s="1"/>
  <c r="AG213" i="22" s="1"/>
  <c r="E213" i="22"/>
  <c r="N213" i="22" s="1"/>
  <c r="Z213" i="22" s="1"/>
  <c r="F213" i="22"/>
  <c r="O213" i="22" s="1"/>
  <c r="AA213" i="22" s="1"/>
  <c r="G213" i="22"/>
  <c r="P213" i="22" s="1"/>
  <c r="AB213" i="22" s="1"/>
  <c r="H213" i="22"/>
  <c r="I213" i="22"/>
  <c r="R213" i="22" s="1"/>
  <c r="AD213" i="22" s="1"/>
  <c r="K213" i="22"/>
  <c r="T213" i="22" s="1"/>
  <c r="AF213" i="22" s="1"/>
  <c r="J213" i="22"/>
  <c r="S213" i="22" s="1"/>
  <c r="AE213" i="22" s="1"/>
  <c r="K214" i="22"/>
  <c r="T214" i="22" s="1"/>
  <c r="AF214" i="22" s="1"/>
  <c r="D214" i="22"/>
  <c r="M214" i="22" s="1"/>
  <c r="L214" i="22"/>
  <c r="U214" i="22" s="1"/>
  <c r="AG214" i="22" s="1"/>
  <c r="E214" i="22"/>
  <c r="N214" i="22" s="1"/>
  <c r="Z214" i="22" s="1"/>
  <c r="F214" i="22"/>
  <c r="O214" i="22" s="1"/>
  <c r="AA214" i="22" s="1"/>
  <c r="G214" i="22"/>
  <c r="P214" i="22" s="1"/>
  <c r="AB214" i="22" s="1"/>
  <c r="H214" i="22"/>
  <c r="Q214" i="22" s="1"/>
  <c r="AC214" i="22" s="1"/>
  <c r="J214" i="22"/>
  <c r="S214" i="22" s="1"/>
  <c r="AE214" i="22" s="1"/>
  <c r="I214" i="22"/>
  <c r="R214" i="22" s="1"/>
  <c r="AD214" i="22" s="1"/>
  <c r="F215" i="8" l="1"/>
  <c r="E216" i="8"/>
  <c r="D216" i="8"/>
  <c r="Y214" i="22"/>
  <c r="AH214" i="22" s="1"/>
  <c r="AI226" i="22" s="1"/>
  <c r="V214" i="22"/>
  <c r="Y213" i="22"/>
  <c r="Q213" i="22"/>
  <c r="AC213" i="22" s="1"/>
  <c r="J215" i="22"/>
  <c r="S215" i="22" s="1"/>
  <c r="AE215" i="22" s="1"/>
  <c r="K215" i="22"/>
  <c r="T215" i="22" s="1"/>
  <c r="AF215" i="22" s="1"/>
  <c r="D215" i="22"/>
  <c r="M215" i="22" s="1"/>
  <c r="L215" i="22"/>
  <c r="U215" i="22" s="1"/>
  <c r="AG215" i="22" s="1"/>
  <c r="E215" i="22"/>
  <c r="N215" i="22" s="1"/>
  <c r="Z215" i="22" s="1"/>
  <c r="F215" i="22"/>
  <c r="O215" i="22" s="1"/>
  <c r="AA215" i="22" s="1"/>
  <c r="G215" i="22"/>
  <c r="P215" i="22" s="1"/>
  <c r="AB215" i="22" s="1"/>
  <c r="I215" i="22"/>
  <c r="R215" i="22" s="1"/>
  <c r="AD215" i="22" s="1"/>
  <c r="H215" i="22"/>
  <c r="Q215" i="22" s="1"/>
  <c r="AC215" i="22" s="1"/>
  <c r="F216" i="8" l="1"/>
  <c r="D217" i="8"/>
  <c r="E217" i="8"/>
  <c r="C217" i="8"/>
  <c r="AH213" i="22"/>
  <c r="AI225" i="22" s="1"/>
  <c r="Y215" i="22"/>
  <c r="AH215" i="22" s="1"/>
  <c r="AI227" i="22" s="1"/>
  <c r="V215" i="22"/>
  <c r="V213" i="22"/>
  <c r="X213" i="22" s="1"/>
  <c r="W226" i="22"/>
  <c r="C217" i="22"/>
  <c r="I216" i="22"/>
  <c r="R216" i="22" s="1"/>
  <c r="AD216" i="22" s="1"/>
  <c r="J216" i="22"/>
  <c r="S216" i="22" s="1"/>
  <c r="AE216" i="22" s="1"/>
  <c r="K216" i="22"/>
  <c r="T216" i="22" s="1"/>
  <c r="AF216" i="22" s="1"/>
  <c r="D216" i="22"/>
  <c r="M216" i="22" s="1"/>
  <c r="L216" i="22"/>
  <c r="U216" i="22" s="1"/>
  <c r="AG216" i="22" s="1"/>
  <c r="E216" i="22"/>
  <c r="N216" i="22" s="1"/>
  <c r="Z216" i="22" s="1"/>
  <c r="F216" i="22"/>
  <c r="O216" i="22" s="1"/>
  <c r="AA216" i="22" s="1"/>
  <c r="H216" i="22"/>
  <c r="Q216" i="22" s="1"/>
  <c r="AC216" i="22" s="1"/>
  <c r="G216" i="22"/>
  <c r="P216" i="22" s="1"/>
  <c r="AB216" i="22" s="1"/>
  <c r="C218" i="8" l="1"/>
  <c r="G217" i="8"/>
  <c r="C218" i="22" s="1"/>
  <c r="F217" i="8"/>
  <c r="D218" i="8"/>
  <c r="E218" i="8"/>
  <c r="X214" i="22"/>
  <c r="X215" i="22" s="1"/>
  <c r="H214" i="8" s="1"/>
  <c r="H212" i="8"/>
  <c r="AJ213" i="22"/>
  <c r="W225" i="22"/>
  <c r="Y216" i="22"/>
  <c r="AH216" i="22" s="1"/>
  <c r="AI228" i="22" s="1"/>
  <c r="V216" i="22"/>
  <c r="W227" i="22"/>
  <c r="H217" i="22"/>
  <c r="Q217" i="22" s="1"/>
  <c r="AC217" i="22" s="1"/>
  <c r="I217" i="22"/>
  <c r="R217" i="22" s="1"/>
  <c r="AD217" i="22" s="1"/>
  <c r="J217" i="22"/>
  <c r="S217" i="22" s="1"/>
  <c r="AE217" i="22" s="1"/>
  <c r="K217" i="22"/>
  <c r="T217" i="22" s="1"/>
  <c r="AF217" i="22" s="1"/>
  <c r="D217" i="22"/>
  <c r="M217" i="22" s="1"/>
  <c r="L217" i="22"/>
  <c r="U217" i="22" s="1"/>
  <c r="AG217" i="22" s="1"/>
  <c r="E217" i="22"/>
  <c r="N217" i="22" s="1"/>
  <c r="Z217" i="22" s="1"/>
  <c r="G217" i="22"/>
  <c r="P217" i="22" s="1"/>
  <c r="AB217" i="22" s="1"/>
  <c r="F217" i="22"/>
  <c r="O217" i="22" s="1"/>
  <c r="AA217" i="22" s="1"/>
  <c r="F218" i="8" l="1"/>
  <c r="D219" i="8"/>
  <c r="E219" i="8"/>
  <c r="G218" i="8"/>
  <c r="C219" i="22" s="1"/>
  <c r="C219" i="8"/>
  <c r="G219" i="8" s="1"/>
  <c r="X216" i="22"/>
  <c r="H215" i="8" s="1"/>
  <c r="AJ214" i="22"/>
  <c r="AJ215" i="22" s="1"/>
  <c r="I212" i="8"/>
  <c r="Y217" i="22"/>
  <c r="AH217" i="22" s="1"/>
  <c r="AI229" i="22" s="1"/>
  <c r="V217" i="22"/>
  <c r="W228" i="22"/>
  <c r="G218" i="22"/>
  <c r="P218" i="22" s="1"/>
  <c r="AB218" i="22" s="1"/>
  <c r="H218" i="22"/>
  <c r="Q218" i="22" s="1"/>
  <c r="AC218" i="22" s="1"/>
  <c r="I218" i="22"/>
  <c r="R218" i="22" s="1"/>
  <c r="AD218" i="22" s="1"/>
  <c r="J218" i="22"/>
  <c r="S218" i="22" s="1"/>
  <c r="AE218" i="22" s="1"/>
  <c r="K218" i="22"/>
  <c r="T218" i="22" s="1"/>
  <c r="AF218" i="22" s="1"/>
  <c r="D218" i="22"/>
  <c r="M218" i="22" s="1"/>
  <c r="L218" i="22"/>
  <c r="U218" i="22" s="1"/>
  <c r="AG218" i="22" s="1"/>
  <c r="F218" i="22"/>
  <c r="O218" i="22" s="1"/>
  <c r="AA218" i="22" s="1"/>
  <c r="E218" i="22"/>
  <c r="N218" i="22" s="1"/>
  <c r="Z218" i="22" s="1"/>
  <c r="X217" i="22" l="1"/>
  <c r="H216" i="8" s="1"/>
  <c r="C220" i="8"/>
  <c r="G220" i="8" s="1"/>
  <c r="C221" i="22" s="1"/>
  <c r="D220" i="8"/>
  <c r="F219" i="8"/>
  <c r="E220" i="8"/>
  <c r="AJ216" i="22"/>
  <c r="I215" i="8" s="1"/>
  <c r="I214" i="8"/>
  <c r="AJ217" i="22"/>
  <c r="I216" i="8" s="1"/>
  <c r="Y218" i="22"/>
  <c r="AH218" i="22" s="1"/>
  <c r="AI230" i="22" s="1"/>
  <c r="V218" i="22"/>
  <c r="W229" i="22"/>
  <c r="C220" i="22"/>
  <c r="I213" i="8"/>
  <c r="F219" i="22"/>
  <c r="O219" i="22" s="1"/>
  <c r="AA219" i="22" s="1"/>
  <c r="G219" i="22"/>
  <c r="P219" i="22" s="1"/>
  <c r="AB219" i="22" s="1"/>
  <c r="H219" i="22"/>
  <c r="Q219" i="22" s="1"/>
  <c r="AC219" i="22" s="1"/>
  <c r="I219" i="22"/>
  <c r="R219" i="22" s="1"/>
  <c r="AD219" i="22" s="1"/>
  <c r="J219" i="22"/>
  <c r="S219" i="22" s="1"/>
  <c r="AE219" i="22" s="1"/>
  <c r="K219" i="22"/>
  <c r="T219" i="22" s="1"/>
  <c r="AF219" i="22" s="1"/>
  <c r="E219" i="22"/>
  <c r="N219" i="22" s="1"/>
  <c r="Z219" i="22" s="1"/>
  <c r="D219" i="22"/>
  <c r="M219" i="22" s="1"/>
  <c r="L219" i="22"/>
  <c r="U219" i="22" s="1"/>
  <c r="AG219" i="22" s="1"/>
  <c r="H213" i="8"/>
  <c r="D221" i="8" l="1"/>
  <c r="E221" i="8"/>
  <c r="X218" i="22"/>
  <c r="H217" i="8" s="1"/>
  <c r="C221" i="8"/>
  <c r="AJ218" i="22"/>
  <c r="I217" i="8" s="1"/>
  <c r="Y219" i="22"/>
  <c r="AH219" i="22" s="1"/>
  <c r="AI231" i="22" s="1"/>
  <c r="V219" i="22"/>
  <c r="X219" i="22" s="1"/>
  <c r="H218" i="8" s="1"/>
  <c r="W230" i="22"/>
  <c r="F220" i="8"/>
  <c r="E220" i="22"/>
  <c r="N220" i="22" s="1"/>
  <c r="Z220" i="22" s="1"/>
  <c r="F220" i="22"/>
  <c r="O220" i="22" s="1"/>
  <c r="AA220" i="22" s="1"/>
  <c r="G220" i="22"/>
  <c r="P220" i="22" s="1"/>
  <c r="AB220" i="22" s="1"/>
  <c r="H220" i="22"/>
  <c r="Q220" i="22" s="1"/>
  <c r="AC220" i="22" s="1"/>
  <c r="I220" i="22"/>
  <c r="R220" i="22" s="1"/>
  <c r="AD220" i="22" s="1"/>
  <c r="J220" i="22"/>
  <c r="S220" i="22" s="1"/>
  <c r="AE220" i="22" s="1"/>
  <c r="D220" i="22"/>
  <c r="M220" i="22" s="1"/>
  <c r="L220" i="22"/>
  <c r="U220" i="22" s="1"/>
  <c r="AG220" i="22" s="1"/>
  <c r="K220" i="22"/>
  <c r="T220" i="22" s="1"/>
  <c r="AF220" i="22" s="1"/>
  <c r="C222" i="8" l="1"/>
  <c r="G222" i="8" s="1"/>
  <c r="C223" i="22" s="1"/>
  <c r="G221" i="8"/>
  <c r="F221" i="8"/>
  <c r="E222" i="8"/>
  <c r="D222" i="8"/>
  <c r="AJ219" i="22"/>
  <c r="I218" i="8" s="1"/>
  <c r="Y220" i="22"/>
  <c r="AH220" i="22" s="1"/>
  <c r="AI232" i="22" s="1"/>
  <c r="V220" i="22"/>
  <c r="X220" i="22" s="1"/>
  <c r="H219" i="8" s="1"/>
  <c r="W231" i="22"/>
  <c r="C222" i="22"/>
  <c r="D221" i="22"/>
  <c r="M221" i="22" s="1"/>
  <c r="L221" i="22"/>
  <c r="U221" i="22" s="1"/>
  <c r="AG221" i="22" s="1"/>
  <c r="E221" i="22"/>
  <c r="N221" i="22" s="1"/>
  <c r="Z221" i="22" s="1"/>
  <c r="F221" i="22"/>
  <c r="O221" i="22" s="1"/>
  <c r="AA221" i="22" s="1"/>
  <c r="G221" i="22"/>
  <c r="P221" i="22" s="1"/>
  <c r="AB221" i="22" s="1"/>
  <c r="H221" i="22"/>
  <c r="Q221" i="22" s="1"/>
  <c r="AC221" i="22" s="1"/>
  <c r="I221" i="22"/>
  <c r="R221" i="22" s="1"/>
  <c r="AD221" i="22" s="1"/>
  <c r="K221" i="22"/>
  <c r="T221" i="22" s="1"/>
  <c r="AF221" i="22" s="1"/>
  <c r="J221" i="22"/>
  <c r="S221" i="22" s="1"/>
  <c r="AE221" i="22" s="1"/>
  <c r="D223" i="8" l="1"/>
  <c r="E223" i="8"/>
  <c r="F222" i="8"/>
  <c r="C223" i="8"/>
  <c r="AJ220" i="22"/>
  <c r="I219" i="8" s="1"/>
  <c r="Y221" i="22"/>
  <c r="AH221" i="22" s="1"/>
  <c r="AI233" i="22" s="1"/>
  <c r="V221" i="22"/>
  <c r="X221" i="22" s="1"/>
  <c r="W232" i="22"/>
  <c r="K222" i="22"/>
  <c r="T222" i="22" s="1"/>
  <c r="AF222" i="22" s="1"/>
  <c r="D222" i="22"/>
  <c r="M222" i="22" s="1"/>
  <c r="L222" i="22"/>
  <c r="U222" i="22" s="1"/>
  <c r="AG222" i="22" s="1"/>
  <c r="E222" i="22"/>
  <c r="N222" i="22" s="1"/>
  <c r="Z222" i="22" s="1"/>
  <c r="F222" i="22"/>
  <c r="O222" i="22" s="1"/>
  <c r="AA222" i="22" s="1"/>
  <c r="G222" i="22"/>
  <c r="P222" i="22" s="1"/>
  <c r="AB222" i="22" s="1"/>
  <c r="H222" i="22"/>
  <c r="Q222" i="22" s="1"/>
  <c r="AC222" i="22" s="1"/>
  <c r="J222" i="22"/>
  <c r="S222" i="22" s="1"/>
  <c r="AE222" i="22" s="1"/>
  <c r="I222" i="22"/>
  <c r="R222" i="22" s="1"/>
  <c r="AD222" i="22" s="1"/>
  <c r="G223" i="8" l="1"/>
  <c r="C224" i="22" s="1"/>
  <c r="C224" i="8"/>
  <c r="G224" i="8" s="1"/>
  <c r="F223" i="8"/>
  <c r="D224" i="8"/>
  <c r="E224" i="8"/>
  <c r="AJ221" i="22"/>
  <c r="Y222" i="22"/>
  <c r="AH222" i="22" s="1"/>
  <c r="AI234" i="22" s="1"/>
  <c r="V222" i="22"/>
  <c r="X222" i="22" s="1"/>
  <c r="H221" i="8" s="1"/>
  <c r="W233" i="22"/>
  <c r="J223" i="22"/>
  <c r="S223" i="22" s="1"/>
  <c r="AE223" i="22" s="1"/>
  <c r="K223" i="22"/>
  <c r="T223" i="22" s="1"/>
  <c r="AF223" i="22" s="1"/>
  <c r="D223" i="22"/>
  <c r="M223" i="22" s="1"/>
  <c r="L223" i="22"/>
  <c r="U223" i="22" s="1"/>
  <c r="AG223" i="22" s="1"/>
  <c r="E223" i="22"/>
  <c r="N223" i="22" s="1"/>
  <c r="Z223" i="22" s="1"/>
  <c r="F223" i="22"/>
  <c r="O223" i="22" s="1"/>
  <c r="AA223" i="22" s="1"/>
  <c r="G223" i="22"/>
  <c r="P223" i="22" s="1"/>
  <c r="AB223" i="22" s="1"/>
  <c r="I223" i="22"/>
  <c r="R223" i="22" s="1"/>
  <c r="AD223" i="22" s="1"/>
  <c r="H223" i="22"/>
  <c r="Q223" i="22" s="1"/>
  <c r="AC223" i="22" s="1"/>
  <c r="D225" i="8" l="1"/>
  <c r="F224" i="8"/>
  <c r="E225" i="8"/>
  <c r="C225" i="8"/>
  <c r="AJ222" i="22"/>
  <c r="I221" i="8" s="1"/>
  <c r="Y223" i="22"/>
  <c r="AH223" i="22" s="1"/>
  <c r="AI235" i="22" s="1"/>
  <c r="V223" i="22"/>
  <c r="X223" i="22" s="1"/>
  <c r="H222" i="8" s="1"/>
  <c r="W234" i="22"/>
  <c r="C225" i="22"/>
  <c r="I224" i="22"/>
  <c r="R224" i="22" s="1"/>
  <c r="AD224" i="22" s="1"/>
  <c r="J224" i="22"/>
  <c r="S224" i="22" s="1"/>
  <c r="AE224" i="22" s="1"/>
  <c r="K224" i="22"/>
  <c r="T224" i="22" s="1"/>
  <c r="AF224" i="22" s="1"/>
  <c r="D224" i="22"/>
  <c r="M224" i="22" s="1"/>
  <c r="L224" i="22"/>
  <c r="U224" i="22" s="1"/>
  <c r="AG224" i="22" s="1"/>
  <c r="E224" i="22"/>
  <c r="N224" i="22" s="1"/>
  <c r="Z224" i="22" s="1"/>
  <c r="F224" i="22"/>
  <c r="O224" i="22" s="1"/>
  <c r="AA224" i="22" s="1"/>
  <c r="H224" i="22"/>
  <c r="Q224" i="22" s="1"/>
  <c r="AC224" i="22" s="1"/>
  <c r="G224" i="22"/>
  <c r="P224" i="22" s="1"/>
  <c r="AB224" i="22" s="1"/>
  <c r="C226" i="8" l="1"/>
  <c r="G226" i="8" s="1"/>
  <c r="C227" i="22" s="1"/>
  <c r="G225" i="8"/>
  <c r="F225" i="8"/>
  <c r="D226" i="8"/>
  <c r="E226" i="8"/>
  <c r="AJ223" i="22"/>
  <c r="I222" i="8" s="1"/>
  <c r="Y224" i="22"/>
  <c r="AH224" i="22" s="1"/>
  <c r="AI236" i="22" s="1"/>
  <c r="V224" i="22"/>
  <c r="X224" i="22" s="1"/>
  <c r="H223" i="8" s="1"/>
  <c r="W235" i="22"/>
  <c r="C226" i="22"/>
  <c r="H225" i="22"/>
  <c r="Q225" i="22" s="1"/>
  <c r="AC225" i="22" s="1"/>
  <c r="I225" i="22"/>
  <c r="R225" i="22" s="1"/>
  <c r="AD225" i="22" s="1"/>
  <c r="J225" i="22"/>
  <c r="S225" i="22" s="1"/>
  <c r="AE225" i="22" s="1"/>
  <c r="K225" i="22"/>
  <c r="T225" i="22" s="1"/>
  <c r="AF225" i="22" s="1"/>
  <c r="D225" i="22"/>
  <c r="M225" i="22" s="1"/>
  <c r="L225" i="22"/>
  <c r="U225" i="22" s="1"/>
  <c r="AG225" i="22" s="1"/>
  <c r="E225" i="22"/>
  <c r="N225" i="22" s="1"/>
  <c r="Z225" i="22" s="1"/>
  <c r="G225" i="22"/>
  <c r="P225" i="22" s="1"/>
  <c r="AB225" i="22" s="1"/>
  <c r="F225" i="22"/>
  <c r="O225" i="22" s="1"/>
  <c r="AA225" i="22" s="1"/>
  <c r="F226" i="8" l="1"/>
  <c r="AJ224" i="22"/>
  <c r="I223" i="8" s="1"/>
  <c r="Y225" i="22"/>
  <c r="AH225" i="22" s="1"/>
  <c r="AI237" i="22" s="1"/>
  <c r="V225" i="22"/>
  <c r="X225" i="22" s="1"/>
  <c r="H224" i="8" s="1"/>
  <c r="W236" i="22"/>
  <c r="C227" i="8"/>
  <c r="G227" i="8" s="1"/>
  <c r="C228" i="22" s="1"/>
  <c r="E227" i="8"/>
  <c r="D227" i="8"/>
  <c r="I220" i="8"/>
  <c r="G226" i="22"/>
  <c r="P226" i="22" s="1"/>
  <c r="AB226" i="22" s="1"/>
  <c r="H226" i="22"/>
  <c r="Q226" i="22" s="1"/>
  <c r="AC226" i="22" s="1"/>
  <c r="I226" i="22"/>
  <c r="R226" i="22" s="1"/>
  <c r="AD226" i="22" s="1"/>
  <c r="J226" i="22"/>
  <c r="S226" i="22" s="1"/>
  <c r="AE226" i="22" s="1"/>
  <c r="K226" i="22"/>
  <c r="T226" i="22" s="1"/>
  <c r="AF226" i="22" s="1"/>
  <c r="D226" i="22"/>
  <c r="M226" i="22" s="1"/>
  <c r="L226" i="22"/>
  <c r="U226" i="22" s="1"/>
  <c r="AG226" i="22" s="1"/>
  <c r="F226" i="22"/>
  <c r="O226" i="22" s="1"/>
  <c r="AA226" i="22" s="1"/>
  <c r="E226" i="22"/>
  <c r="N226" i="22" s="1"/>
  <c r="Z226" i="22" s="1"/>
  <c r="H220" i="8"/>
  <c r="AJ225" i="22" l="1"/>
  <c r="I224" i="8" s="1"/>
  <c r="Y226" i="22"/>
  <c r="AH226" i="22" s="1"/>
  <c r="AI238" i="22" s="1"/>
  <c r="V226" i="22"/>
  <c r="X226" i="22" s="1"/>
  <c r="H225" i="8" s="1"/>
  <c r="W237" i="22"/>
  <c r="D228" i="8"/>
  <c r="F227" i="8"/>
  <c r="E228" i="8"/>
  <c r="C228" i="8"/>
  <c r="G228" i="8" s="1"/>
  <c r="C229" i="22" s="1"/>
  <c r="F227" i="22"/>
  <c r="O227" i="22" s="1"/>
  <c r="AA227" i="22" s="1"/>
  <c r="G227" i="22"/>
  <c r="P227" i="22" s="1"/>
  <c r="AB227" i="22" s="1"/>
  <c r="H227" i="22"/>
  <c r="Q227" i="22" s="1"/>
  <c r="AC227" i="22" s="1"/>
  <c r="I227" i="22"/>
  <c r="R227" i="22" s="1"/>
  <c r="AD227" i="22" s="1"/>
  <c r="J227" i="22"/>
  <c r="S227" i="22" s="1"/>
  <c r="AE227" i="22" s="1"/>
  <c r="K227" i="22"/>
  <c r="T227" i="22" s="1"/>
  <c r="AF227" i="22" s="1"/>
  <c r="E227" i="22"/>
  <c r="N227" i="22" s="1"/>
  <c r="Z227" i="22" s="1"/>
  <c r="D227" i="22"/>
  <c r="M227" i="22" s="1"/>
  <c r="L227" i="22"/>
  <c r="U227" i="22" s="1"/>
  <c r="AG227" i="22" s="1"/>
  <c r="AJ226" i="22" l="1"/>
  <c r="I225" i="8" s="1"/>
  <c r="Y227" i="22"/>
  <c r="AH227" i="22" s="1"/>
  <c r="AI239" i="22" s="1"/>
  <c r="V227" i="22"/>
  <c r="X227" i="22" s="1"/>
  <c r="H226" i="8" s="1"/>
  <c r="W238" i="22"/>
  <c r="F228" i="8"/>
  <c r="E229" i="8"/>
  <c r="D229" i="8"/>
  <c r="C229" i="8"/>
  <c r="E228" i="22"/>
  <c r="N228" i="22" s="1"/>
  <c r="Z228" i="22" s="1"/>
  <c r="F228" i="22"/>
  <c r="O228" i="22" s="1"/>
  <c r="AA228" i="22" s="1"/>
  <c r="G228" i="22"/>
  <c r="P228" i="22" s="1"/>
  <c r="AB228" i="22" s="1"/>
  <c r="H228" i="22"/>
  <c r="Q228" i="22" s="1"/>
  <c r="AC228" i="22" s="1"/>
  <c r="I228" i="22"/>
  <c r="R228" i="22" s="1"/>
  <c r="AD228" i="22" s="1"/>
  <c r="J228" i="22"/>
  <c r="S228" i="22" s="1"/>
  <c r="AE228" i="22" s="1"/>
  <c r="D228" i="22"/>
  <c r="M228" i="22" s="1"/>
  <c r="L228" i="22"/>
  <c r="U228" i="22" s="1"/>
  <c r="AG228" i="22" s="1"/>
  <c r="K228" i="22"/>
  <c r="T228" i="22" s="1"/>
  <c r="AF228" i="22" s="1"/>
  <c r="AJ227" i="22" l="1"/>
  <c r="I226" i="8" s="1"/>
  <c r="Y228" i="22"/>
  <c r="AH228" i="22" s="1"/>
  <c r="AI240" i="22" s="1"/>
  <c r="V228" i="22"/>
  <c r="X228" i="22" s="1"/>
  <c r="W239" i="22"/>
  <c r="G229" i="8"/>
  <c r="C230" i="22" s="1"/>
  <c r="C230" i="8"/>
  <c r="E230" i="8"/>
  <c r="F229" i="8"/>
  <c r="D230" i="8"/>
  <c r="D229" i="22"/>
  <c r="M229" i="22" s="1"/>
  <c r="L229" i="22"/>
  <c r="U229" i="22" s="1"/>
  <c r="AG229" i="22" s="1"/>
  <c r="E229" i="22"/>
  <c r="N229" i="22" s="1"/>
  <c r="Z229" i="22" s="1"/>
  <c r="F229" i="22"/>
  <c r="O229" i="22" s="1"/>
  <c r="AA229" i="22" s="1"/>
  <c r="G229" i="22"/>
  <c r="P229" i="22" s="1"/>
  <c r="AB229" i="22" s="1"/>
  <c r="H229" i="22"/>
  <c r="Q229" i="22" s="1"/>
  <c r="AC229" i="22" s="1"/>
  <c r="I229" i="22"/>
  <c r="R229" i="22" s="1"/>
  <c r="AD229" i="22" s="1"/>
  <c r="K229" i="22"/>
  <c r="T229" i="22" s="1"/>
  <c r="AF229" i="22" s="1"/>
  <c r="J229" i="22"/>
  <c r="S229" i="22" s="1"/>
  <c r="AE229" i="22" s="1"/>
  <c r="AJ228" i="22" l="1"/>
  <c r="Y229" i="22"/>
  <c r="AH229" i="22" s="1"/>
  <c r="AI241" i="22" s="1"/>
  <c r="V229" i="22"/>
  <c r="X229" i="22" s="1"/>
  <c r="W240" i="22"/>
  <c r="E231" i="8"/>
  <c r="F230" i="8"/>
  <c r="D231" i="8"/>
  <c r="G230" i="8"/>
  <c r="C231" i="22" s="1"/>
  <c r="C231" i="8"/>
  <c r="K230" i="22"/>
  <c r="T230" i="22" s="1"/>
  <c r="AF230" i="22" s="1"/>
  <c r="D230" i="22"/>
  <c r="M230" i="22" s="1"/>
  <c r="L230" i="22"/>
  <c r="U230" i="22" s="1"/>
  <c r="AG230" i="22" s="1"/>
  <c r="E230" i="22"/>
  <c r="N230" i="22" s="1"/>
  <c r="Z230" i="22" s="1"/>
  <c r="F230" i="22"/>
  <c r="O230" i="22" s="1"/>
  <c r="AA230" i="22" s="1"/>
  <c r="G230" i="22"/>
  <c r="P230" i="22" s="1"/>
  <c r="AB230" i="22" s="1"/>
  <c r="H230" i="22"/>
  <c r="Q230" i="22" s="1"/>
  <c r="AC230" i="22" s="1"/>
  <c r="J230" i="22"/>
  <c r="S230" i="22" s="1"/>
  <c r="AE230" i="22" s="1"/>
  <c r="I230" i="22"/>
  <c r="R230" i="22" s="1"/>
  <c r="AD230" i="22" s="1"/>
  <c r="AJ229" i="22" l="1"/>
  <c r="Y230" i="22"/>
  <c r="AH230" i="22" s="1"/>
  <c r="AI242" i="22" s="1"/>
  <c r="V230" i="22"/>
  <c r="X230" i="22" s="1"/>
  <c r="W241" i="22"/>
  <c r="G231" i="8"/>
  <c r="C232" i="22" s="1"/>
  <c r="C232" i="8"/>
  <c r="D232" i="8"/>
  <c r="E232" i="8"/>
  <c r="F231" i="8"/>
  <c r="J231" i="22"/>
  <c r="S231" i="22" s="1"/>
  <c r="AE231" i="22" s="1"/>
  <c r="K231" i="22"/>
  <c r="T231" i="22" s="1"/>
  <c r="AF231" i="22" s="1"/>
  <c r="D231" i="22"/>
  <c r="M231" i="22" s="1"/>
  <c r="L231" i="22"/>
  <c r="U231" i="22" s="1"/>
  <c r="AG231" i="22" s="1"/>
  <c r="E231" i="22"/>
  <c r="N231" i="22" s="1"/>
  <c r="Z231" i="22" s="1"/>
  <c r="F231" i="22"/>
  <c r="O231" i="22" s="1"/>
  <c r="AA231" i="22" s="1"/>
  <c r="G231" i="22"/>
  <c r="P231" i="22" s="1"/>
  <c r="AB231" i="22" s="1"/>
  <c r="I231" i="22"/>
  <c r="R231" i="22" s="1"/>
  <c r="AD231" i="22" s="1"/>
  <c r="H231" i="22"/>
  <c r="Q231" i="22" s="1"/>
  <c r="AC231" i="22" s="1"/>
  <c r="AJ230" i="22" l="1"/>
  <c r="Y231" i="22"/>
  <c r="AH231" i="22" s="1"/>
  <c r="AI243" i="22" s="1"/>
  <c r="V231" i="22"/>
  <c r="X231" i="22" s="1"/>
  <c r="W242" i="22"/>
  <c r="F232" i="8"/>
  <c r="D233" i="8"/>
  <c r="E233" i="8"/>
  <c r="G232" i="8"/>
  <c r="C233" i="22" s="1"/>
  <c r="C233" i="8"/>
  <c r="I232" i="22"/>
  <c r="R232" i="22" s="1"/>
  <c r="AD232" i="22" s="1"/>
  <c r="J232" i="22"/>
  <c r="S232" i="22" s="1"/>
  <c r="AE232" i="22" s="1"/>
  <c r="K232" i="22"/>
  <c r="T232" i="22" s="1"/>
  <c r="AF232" i="22" s="1"/>
  <c r="D232" i="22"/>
  <c r="M232" i="22" s="1"/>
  <c r="L232" i="22"/>
  <c r="U232" i="22" s="1"/>
  <c r="AG232" i="22" s="1"/>
  <c r="E232" i="22"/>
  <c r="N232" i="22" s="1"/>
  <c r="Z232" i="22" s="1"/>
  <c r="F232" i="22"/>
  <c r="O232" i="22" s="1"/>
  <c r="AA232" i="22" s="1"/>
  <c r="H232" i="22"/>
  <c r="Q232" i="22" s="1"/>
  <c r="AC232" i="22" s="1"/>
  <c r="G232" i="22"/>
  <c r="P232" i="22" s="1"/>
  <c r="AB232" i="22" s="1"/>
  <c r="AJ231" i="22" l="1"/>
  <c r="Y232" i="22"/>
  <c r="AH232" i="22" s="1"/>
  <c r="AI244" i="22" s="1"/>
  <c r="V232" i="22"/>
  <c r="X232" i="22" s="1"/>
  <c r="W243" i="22"/>
  <c r="C234" i="8"/>
  <c r="G234" i="8" s="1"/>
  <c r="C235" i="22" s="1"/>
  <c r="G233" i="8"/>
  <c r="C234" i="22" s="1"/>
  <c r="F233" i="8"/>
  <c r="E234" i="8"/>
  <c r="D234" i="8"/>
  <c r="I227" i="8"/>
  <c r="H233" i="22"/>
  <c r="Q233" i="22" s="1"/>
  <c r="AC233" i="22" s="1"/>
  <c r="I233" i="22"/>
  <c r="R233" i="22" s="1"/>
  <c r="AD233" i="22" s="1"/>
  <c r="J233" i="22"/>
  <c r="S233" i="22" s="1"/>
  <c r="AE233" i="22" s="1"/>
  <c r="K233" i="22"/>
  <c r="T233" i="22" s="1"/>
  <c r="AF233" i="22" s="1"/>
  <c r="D233" i="22"/>
  <c r="M233" i="22" s="1"/>
  <c r="L233" i="22"/>
  <c r="U233" i="22" s="1"/>
  <c r="AG233" i="22" s="1"/>
  <c r="E233" i="22"/>
  <c r="N233" i="22" s="1"/>
  <c r="Z233" i="22" s="1"/>
  <c r="G233" i="22"/>
  <c r="P233" i="22" s="1"/>
  <c r="AB233" i="22" s="1"/>
  <c r="F233" i="22"/>
  <c r="O233" i="22" s="1"/>
  <c r="AA233" i="22" s="1"/>
  <c r="H227" i="8"/>
  <c r="AJ232" i="22" l="1"/>
  <c r="Y233" i="22"/>
  <c r="AH233" i="22" s="1"/>
  <c r="AI245" i="22" s="1"/>
  <c r="V233" i="22"/>
  <c r="X233" i="22" s="1"/>
  <c r="W244" i="22"/>
  <c r="E235" i="8"/>
  <c r="F234" i="8"/>
  <c r="D235" i="8"/>
  <c r="C235" i="8"/>
  <c r="I228" i="8"/>
  <c r="G234" i="22"/>
  <c r="P234" i="22" s="1"/>
  <c r="AB234" i="22" s="1"/>
  <c r="H234" i="22"/>
  <c r="Q234" i="22" s="1"/>
  <c r="AC234" i="22" s="1"/>
  <c r="I234" i="22"/>
  <c r="R234" i="22" s="1"/>
  <c r="AD234" i="22" s="1"/>
  <c r="J234" i="22"/>
  <c r="S234" i="22" s="1"/>
  <c r="AE234" i="22" s="1"/>
  <c r="K234" i="22"/>
  <c r="T234" i="22" s="1"/>
  <c r="AF234" i="22" s="1"/>
  <c r="D234" i="22"/>
  <c r="M234" i="22" s="1"/>
  <c r="L234" i="22"/>
  <c r="U234" i="22" s="1"/>
  <c r="AG234" i="22" s="1"/>
  <c r="F234" i="22"/>
  <c r="O234" i="22" s="1"/>
  <c r="AA234" i="22" s="1"/>
  <c r="E234" i="22"/>
  <c r="N234" i="22" s="1"/>
  <c r="Z234" i="22" s="1"/>
  <c r="H228" i="8"/>
  <c r="AJ233" i="22" l="1"/>
  <c r="Y234" i="22"/>
  <c r="AH234" i="22" s="1"/>
  <c r="AI246" i="22" s="1"/>
  <c r="V234" i="22"/>
  <c r="X234" i="22" s="1"/>
  <c r="W245" i="22"/>
  <c r="G235" i="8"/>
  <c r="C236" i="22" s="1"/>
  <c r="C236" i="8"/>
  <c r="F235" i="8"/>
  <c r="E236" i="8"/>
  <c r="D236" i="8"/>
  <c r="I229" i="8"/>
  <c r="F235" i="22"/>
  <c r="O235" i="22" s="1"/>
  <c r="AA235" i="22" s="1"/>
  <c r="G235" i="22"/>
  <c r="P235" i="22" s="1"/>
  <c r="AB235" i="22" s="1"/>
  <c r="H235" i="22"/>
  <c r="Q235" i="22" s="1"/>
  <c r="AC235" i="22" s="1"/>
  <c r="I235" i="22"/>
  <c r="R235" i="22" s="1"/>
  <c r="AD235" i="22" s="1"/>
  <c r="J235" i="22"/>
  <c r="S235" i="22" s="1"/>
  <c r="AE235" i="22" s="1"/>
  <c r="K235" i="22"/>
  <c r="T235" i="22" s="1"/>
  <c r="AF235" i="22" s="1"/>
  <c r="E235" i="22"/>
  <c r="N235" i="22" s="1"/>
  <c r="Z235" i="22" s="1"/>
  <c r="D235" i="22"/>
  <c r="M235" i="22" s="1"/>
  <c r="L235" i="22"/>
  <c r="U235" i="22" s="1"/>
  <c r="AG235" i="22" s="1"/>
  <c r="H229" i="8"/>
  <c r="AJ234" i="22" l="1"/>
  <c r="Y235" i="22"/>
  <c r="AH235" i="22" s="1"/>
  <c r="AI247" i="22" s="1"/>
  <c r="V235" i="22"/>
  <c r="X235" i="22" s="1"/>
  <c r="W246" i="22"/>
  <c r="D237" i="8"/>
  <c r="F236" i="8"/>
  <c r="E237" i="8"/>
  <c r="G236" i="8"/>
  <c r="C237" i="22" s="1"/>
  <c r="C237" i="8"/>
  <c r="I230" i="8"/>
  <c r="E236" i="22"/>
  <c r="N236" i="22" s="1"/>
  <c r="Z236" i="22" s="1"/>
  <c r="F236" i="22"/>
  <c r="O236" i="22" s="1"/>
  <c r="AA236" i="22" s="1"/>
  <c r="G236" i="22"/>
  <c r="P236" i="22" s="1"/>
  <c r="AB236" i="22" s="1"/>
  <c r="H236" i="22"/>
  <c r="Q236" i="22" s="1"/>
  <c r="AC236" i="22" s="1"/>
  <c r="I236" i="22"/>
  <c r="R236" i="22" s="1"/>
  <c r="AD236" i="22" s="1"/>
  <c r="J236" i="22"/>
  <c r="S236" i="22" s="1"/>
  <c r="AE236" i="22" s="1"/>
  <c r="D236" i="22"/>
  <c r="M236" i="22" s="1"/>
  <c r="L236" i="22"/>
  <c r="U236" i="22" s="1"/>
  <c r="AG236" i="22" s="1"/>
  <c r="K236" i="22"/>
  <c r="T236" i="22" s="1"/>
  <c r="AF236" i="22" s="1"/>
  <c r="H230" i="8"/>
  <c r="AJ235" i="22" l="1"/>
  <c r="W247" i="22"/>
  <c r="Y236" i="22"/>
  <c r="AH236" i="22" s="1"/>
  <c r="AI248" i="22" s="1"/>
  <c r="V236" i="22"/>
  <c r="X236" i="22" s="1"/>
  <c r="C238" i="8"/>
  <c r="G238" i="8" s="1"/>
  <c r="C239" i="22" s="1"/>
  <c r="G237" i="8"/>
  <c r="C238" i="22" s="1"/>
  <c r="F237" i="8"/>
  <c r="E238" i="8"/>
  <c r="D238" i="8"/>
  <c r="I231" i="8"/>
  <c r="D237" i="22"/>
  <c r="M237" i="22" s="1"/>
  <c r="L237" i="22"/>
  <c r="U237" i="22" s="1"/>
  <c r="AG237" i="22" s="1"/>
  <c r="E237" i="22"/>
  <c r="N237" i="22" s="1"/>
  <c r="Z237" i="22" s="1"/>
  <c r="F237" i="22"/>
  <c r="O237" i="22" s="1"/>
  <c r="AA237" i="22" s="1"/>
  <c r="G237" i="22"/>
  <c r="P237" i="22" s="1"/>
  <c r="AB237" i="22" s="1"/>
  <c r="H237" i="22"/>
  <c r="Q237" i="22" s="1"/>
  <c r="AC237" i="22" s="1"/>
  <c r="I237" i="22"/>
  <c r="R237" i="22" s="1"/>
  <c r="AD237" i="22" s="1"/>
  <c r="K237" i="22"/>
  <c r="T237" i="22" s="1"/>
  <c r="AF237" i="22" s="1"/>
  <c r="J237" i="22"/>
  <c r="S237" i="22" s="1"/>
  <c r="AE237" i="22" s="1"/>
  <c r="H231" i="8"/>
  <c r="AJ236" i="22" l="1"/>
  <c r="W248" i="22"/>
  <c r="Y237" i="22"/>
  <c r="AH237" i="22" s="1"/>
  <c r="AI249" i="22" s="1"/>
  <c r="V237" i="22"/>
  <c r="X237" i="22" s="1"/>
  <c r="F238" i="8"/>
  <c r="E239" i="8"/>
  <c r="D239" i="8"/>
  <c r="C239" i="8"/>
  <c r="I232" i="8"/>
  <c r="K238" i="22"/>
  <c r="T238" i="22" s="1"/>
  <c r="AF238" i="22" s="1"/>
  <c r="D238" i="22"/>
  <c r="M238" i="22" s="1"/>
  <c r="L238" i="22"/>
  <c r="U238" i="22" s="1"/>
  <c r="AG238" i="22" s="1"/>
  <c r="E238" i="22"/>
  <c r="N238" i="22" s="1"/>
  <c r="Z238" i="22" s="1"/>
  <c r="F238" i="22"/>
  <c r="O238" i="22" s="1"/>
  <c r="AA238" i="22" s="1"/>
  <c r="G238" i="22"/>
  <c r="P238" i="22" s="1"/>
  <c r="AB238" i="22" s="1"/>
  <c r="H238" i="22"/>
  <c r="Q238" i="22" s="1"/>
  <c r="AC238" i="22" s="1"/>
  <c r="J238" i="22"/>
  <c r="S238" i="22" s="1"/>
  <c r="AE238" i="22" s="1"/>
  <c r="I238" i="22"/>
  <c r="R238" i="22" s="1"/>
  <c r="AD238" i="22" s="1"/>
  <c r="H232" i="8"/>
  <c r="AJ237" i="22" l="1"/>
  <c r="W249" i="22"/>
  <c r="Y238" i="22"/>
  <c r="AH238" i="22" s="1"/>
  <c r="AI250" i="22" s="1"/>
  <c r="V238" i="22"/>
  <c r="X238" i="22" s="1"/>
  <c r="G239" i="8"/>
  <c r="C240" i="22" s="1"/>
  <c r="C240" i="8"/>
  <c r="G240" i="8" s="1"/>
  <c r="C241" i="22" s="1"/>
  <c r="F239" i="8"/>
  <c r="E240" i="8"/>
  <c r="D240" i="8"/>
  <c r="I233" i="8"/>
  <c r="J239" i="22"/>
  <c r="S239" i="22" s="1"/>
  <c r="AE239" i="22" s="1"/>
  <c r="K239" i="22"/>
  <c r="T239" i="22" s="1"/>
  <c r="AF239" i="22" s="1"/>
  <c r="D239" i="22"/>
  <c r="M239" i="22" s="1"/>
  <c r="L239" i="22"/>
  <c r="U239" i="22" s="1"/>
  <c r="AG239" i="22" s="1"/>
  <c r="E239" i="22"/>
  <c r="N239" i="22" s="1"/>
  <c r="Z239" i="22" s="1"/>
  <c r="F239" i="22"/>
  <c r="O239" i="22" s="1"/>
  <c r="AA239" i="22" s="1"/>
  <c r="G239" i="22"/>
  <c r="P239" i="22" s="1"/>
  <c r="AB239" i="22" s="1"/>
  <c r="I239" i="22"/>
  <c r="R239" i="22" s="1"/>
  <c r="AD239" i="22" s="1"/>
  <c r="H239" i="22"/>
  <c r="Q239" i="22" s="1"/>
  <c r="AC239" i="22" s="1"/>
  <c r="H233" i="8"/>
  <c r="AJ238" i="22" l="1"/>
  <c r="W250" i="22"/>
  <c r="Y239" i="22"/>
  <c r="AH239" i="22" s="1"/>
  <c r="AI251" i="22" s="1"/>
  <c r="V239" i="22"/>
  <c r="X239" i="22" s="1"/>
  <c r="F240" i="8"/>
  <c r="E241" i="8"/>
  <c r="D241" i="8"/>
  <c r="C241" i="8"/>
  <c r="I234" i="8"/>
  <c r="I240" i="22"/>
  <c r="R240" i="22" s="1"/>
  <c r="AD240" i="22" s="1"/>
  <c r="J240" i="22"/>
  <c r="S240" i="22" s="1"/>
  <c r="AE240" i="22" s="1"/>
  <c r="K240" i="22"/>
  <c r="T240" i="22" s="1"/>
  <c r="AF240" i="22" s="1"/>
  <c r="D240" i="22"/>
  <c r="M240" i="22" s="1"/>
  <c r="L240" i="22"/>
  <c r="U240" i="22" s="1"/>
  <c r="AG240" i="22" s="1"/>
  <c r="E240" i="22"/>
  <c r="N240" i="22" s="1"/>
  <c r="Z240" i="22" s="1"/>
  <c r="F240" i="22"/>
  <c r="O240" i="22" s="1"/>
  <c r="AA240" i="22" s="1"/>
  <c r="H240" i="22"/>
  <c r="Q240" i="22" s="1"/>
  <c r="AC240" i="22" s="1"/>
  <c r="G240" i="22"/>
  <c r="P240" i="22" s="1"/>
  <c r="AB240" i="22" s="1"/>
  <c r="H234" i="8"/>
  <c r="AJ239" i="22" l="1"/>
  <c r="Y240" i="22"/>
  <c r="AH240" i="22" s="1"/>
  <c r="AI252" i="22" s="1"/>
  <c r="V240" i="22"/>
  <c r="X240" i="22" s="1"/>
  <c r="W251" i="22"/>
  <c r="C242" i="8"/>
  <c r="G242" i="8" s="1"/>
  <c r="C243" i="22" s="1"/>
  <c r="G241" i="8"/>
  <c r="C242" i="22" s="1"/>
  <c r="D242" i="8"/>
  <c r="F241" i="8"/>
  <c r="E242" i="8"/>
  <c r="I235" i="8"/>
  <c r="H241" i="22"/>
  <c r="Q241" i="22" s="1"/>
  <c r="AC241" i="22" s="1"/>
  <c r="I241" i="22"/>
  <c r="R241" i="22" s="1"/>
  <c r="AD241" i="22" s="1"/>
  <c r="J241" i="22"/>
  <c r="S241" i="22" s="1"/>
  <c r="AE241" i="22" s="1"/>
  <c r="K241" i="22"/>
  <c r="T241" i="22" s="1"/>
  <c r="AF241" i="22" s="1"/>
  <c r="D241" i="22"/>
  <c r="M241" i="22" s="1"/>
  <c r="L241" i="22"/>
  <c r="U241" i="22" s="1"/>
  <c r="AG241" i="22" s="1"/>
  <c r="E241" i="22"/>
  <c r="N241" i="22" s="1"/>
  <c r="Z241" i="22" s="1"/>
  <c r="G241" i="22"/>
  <c r="P241" i="22" s="1"/>
  <c r="AB241" i="22" s="1"/>
  <c r="F241" i="22"/>
  <c r="O241" i="22" s="1"/>
  <c r="AA241" i="22" s="1"/>
  <c r="H235" i="8"/>
  <c r="AJ240" i="22" l="1"/>
  <c r="Y241" i="22"/>
  <c r="AH241" i="22" s="1"/>
  <c r="AI253" i="22" s="1"/>
  <c r="V241" i="22"/>
  <c r="X241" i="22" s="1"/>
  <c r="W252" i="22"/>
  <c r="C243" i="8"/>
  <c r="G243" i="8" s="1"/>
  <c r="C244" i="22" s="1"/>
  <c r="D243" i="8"/>
  <c r="F242" i="8"/>
  <c r="E243" i="8"/>
  <c r="I236" i="8"/>
  <c r="G242" i="22"/>
  <c r="P242" i="22" s="1"/>
  <c r="AB242" i="22" s="1"/>
  <c r="H242" i="22"/>
  <c r="Q242" i="22" s="1"/>
  <c r="AC242" i="22" s="1"/>
  <c r="I242" i="22"/>
  <c r="R242" i="22" s="1"/>
  <c r="AD242" i="22" s="1"/>
  <c r="J242" i="22"/>
  <c r="S242" i="22" s="1"/>
  <c r="AE242" i="22" s="1"/>
  <c r="K242" i="22"/>
  <c r="T242" i="22" s="1"/>
  <c r="AF242" i="22" s="1"/>
  <c r="D242" i="22"/>
  <c r="M242" i="22" s="1"/>
  <c r="L242" i="22"/>
  <c r="U242" i="22" s="1"/>
  <c r="AG242" i="22" s="1"/>
  <c r="F242" i="22"/>
  <c r="O242" i="22" s="1"/>
  <c r="AA242" i="22" s="1"/>
  <c r="E242" i="22"/>
  <c r="N242" i="22" s="1"/>
  <c r="Z242" i="22" s="1"/>
  <c r="H236" i="8"/>
  <c r="AJ241" i="22" l="1"/>
  <c r="Y242" i="22"/>
  <c r="AH242" i="22" s="1"/>
  <c r="AI254" i="22" s="1"/>
  <c r="V242" i="22"/>
  <c r="X242" i="22" s="1"/>
  <c r="W253" i="22"/>
  <c r="C244" i="8"/>
  <c r="G244" i="8" s="1"/>
  <c r="C245" i="22" s="1"/>
  <c r="F243" i="8"/>
  <c r="E244" i="8"/>
  <c r="D244" i="8"/>
  <c r="I237" i="8"/>
  <c r="F243" i="22"/>
  <c r="O243" i="22" s="1"/>
  <c r="AA243" i="22" s="1"/>
  <c r="G243" i="22"/>
  <c r="P243" i="22" s="1"/>
  <c r="AB243" i="22" s="1"/>
  <c r="H243" i="22"/>
  <c r="Q243" i="22" s="1"/>
  <c r="AC243" i="22" s="1"/>
  <c r="I243" i="22"/>
  <c r="R243" i="22" s="1"/>
  <c r="AD243" i="22" s="1"/>
  <c r="J243" i="22"/>
  <c r="S243" i="22" s="1"/>
  <c r="AE243" i="22" s="1"/>
  <c r="K243" i="22"/>
  <c r="T243" i="22" s="1"/>
  <c r="AF243" i="22" s="1"/>
  <c r="E243" i="22"/>
  <c r="N243" i="22" s="1"/>
  <c r="Z243" i="22" s="1"/>
  <c r="D243" i="22"/>
  <c r="M243" i="22" s="1"/>
  <c r="L243" i="22"/>
  <c r="U243" i="22" s="1"/>
  <c r="AG243" i="22" s="1"/>
  <c r="H237" i="8"/>
  <c r="AJ242" i="22" l="1"/>
  <c r="Y243" i="22"/>
  <c r="AH243" i="22" s="1"/>
  <c r="AI255" i="22" s="1"/>
  <c r="V243" i="22"/>
  <c r="X243" i="22" s="1"/>
  <c r="W254" i="22"/>
  <c r="C245" i="8"/>
  <c r="G245" i="8" s="1"/>
  <c r="C246" i="22" s="1"/>
  <c r="D245" i="8"/>
  <c r="F244" i="8"/>
  <c r="E245" i="8"/>
  <c r="I238" i="8"/>
  <c r="E244" i="22"/>
  <c r="N244" i="22" s="1"/>
  <c r="Z244" i="22" s="1"/>
  <c r="F244" i="22"/>
  <c r="O244" i="22" s="1"/>
  <c r="AA244" i="22" s="1"/>
  <c r="G244" i="22"/>
  <c r="P244" i="22" s="1"/>
  <c r="AB244" i="22" s="1"/>
  <c r="H244" i="22"/>
  <c r="Q244" i="22" s="1"/>
  <c r="AC244" i="22" s="1"/>
  <c r="I244" i="22"/>
  <c r="R244" i="22" s="1"/>
  <c r="AD244" i="22" s="1"/>
  <c r="J244" i="22"/>
  <c r="S244" i="22" s="1"/>
  <c r="AE244" i="22" s="1"/>
  <c r="D244" i="22"/>
  <c r="M244" i="22" s="1"/>
  <c r="L244" i="22"/>
  <c r="U244" i="22" s="1"/>
  <c r="AG244" i="22" s="1"/>
  <c r="K244" i="22"/>
  <c r="T244" i="22" s="1"/>
  <c r="AF244" i="22" s="1"/>
  <c r="H238" i="8"/>
  <c r="AJ243" i="22" l="1"/>
  <c r="Y244" i="22"/>
  <c r="AH244" i="22" s="1"/>
  <c r="AI256" i="22" s="1"/>
  <c r="V244" i="22"/>
  <c r="X244" i="22" s="1"/>
  <c r="W255" i="22"/>
  <c r="E246" i="8"/>
  <c r="F245" i="8"/>
  <c r="D246" i="8"/>
  <c r="C246" i="8"/>
  <c r="I239" i="8"/>
  <c r="H239" i="8"/>
  <c r="AJ244" i="22" l="1"/>
  <c r="W256" i="22"/>
  <c r="C247" i="8"/>
  <c r="G246" i="8"/>
  <c r="C247" i="22" s="1"/>
  <c r="E247" i="8"/>
  <c r="F246" i="8"/>
  <c r="D247" i="8"/>
  <c r="I240" i="8"/>
  <c r="D245" i="22"/>
  <c r="M245" i="22" s="1"/>
  <c r="L245" i="22"/>
  <c r="U245" i="22" s="1"/>
  <c r="AG245" i="22" s="1"/>
  <c r="E245" i="22"/>
  <c r="N245" i="22" s="1"/>
  <c r="Z245" i="22" s="1"/>
  <c r="F245" i="22"/>
  <c r="G245" i="22"/>
  <c r="P245" i="22" s="1"/>
  <c r="AB245" i="22" s="1"/>
  <c r="H245" i="22"/>
  <c r="Q245" i="22" s="1"/>
  <c r="AC245" i="22" s="1"/>
  <c r="I245" i="22"/>
  <c r="R245" i="22" s="1"/>
  <c r="AD245" i="22" s="1"/>
  <c r="K245" i="22"/>
  <c r="T245" i="22" s="1"/>
  <c r="AF245" i="22" s="1"/>
  <c r="J245" i="22"/>
  <c r="S245" i="22" s="1"/>
  <c r="AE245" i="22" s="1"/>
  <c r="K246" i="22"/>
  <c r="T246" i="22" s="1"/>
  <c r="AF246" i="22" s="1"/>
  <c r="D246" i="22"/>
  <c r="M246" i="22" s="1"/>
  <c r="L246" i="22"/>
  <c r="U246" i="22" s="1"/>
  <c r="AG246" i="22" s="1"/>
  <c r="E246" i="22"/>
  <c r="N246" i="22" s="1"/>
  <c r="Z246" i="22" s="1"/>
  <c r="F246" i="22"/>
  <c r="O246" i="22" s="1"/>
  <c r="AA246" i="22" s="1"/>
  <c r="G246" i="22"/>
  <c r="P246" i="22" s="1"/>
  <c r="AB246" i="22" s="1"/>
  <c r="H246" i="22"/>
  <c r="Q246" i="22" s="1"/>
  <c r="AC246" i="22" s="1"/>
  <c r="J246" i="22"/>
  <c r="S246" i="22" s="1"/>
  <c r="AE246" i="22" s="1"/>
  <c r="I246" i="22"/>
  <c r="R246" i="22" s="1"/>
  <c r="AD246" i="22" s="1"/>
  <c r="H240" i="8"/>
  <c r="Y246" i="22" l="1"/>
  <c r="AH246" i="22" s="1"/>
  <c r="AI258" i="22" s="1"/>
  <c r="V246" i="22"/>
  <c r="Y245" i="22"/>
  <c r="F247" i="8"/>
  <c r="E248" i="8"/>
  <c r="D248" i="8"/>
  <c r="G247" i="8"/>
  <c r="C248" i="22" s="1"/>
  <c r="C248" i="8"/>
  <c r="G248" i="8" s="1"/>
  <c r="C249" i="22" s="1"/>
  <c r="O245" i="22"/>
  <c r="AA245" i="22" s="1"/>
  <c r="I241" i="8"/>
  <c r="J247" i="22"/>
  <c r="S247" i="22" s="1"/>
  <c r="AE247" i="22" s="1"/>
  <c r="K247" i="22"/>
  <c r="T247" i="22" s="1"/>
  <c r="AF247" i="22" s="1"/>
  <c r="D247" i="22"/>
  <c r="M247" i="22" s="1"/>
  <c r="L247" i="22"/>
  <c r="U247" i="22" s="1"/>
  <c r="AG247" i="22" s="1"/>
  <c r="E247" i="22"/>
  <c r="N247" i="22" s="1"/>
  <c r="Z247" i="22" s="1"/>
  <c r="F247" i="22"/>
  <c r="O247" i="22" s="1"/>
  <c r="AA247" i="22" s="1"/>
  <c r="G247" i="22"/>
  <c r="P247" i="22" s="1"/>
  <c r="AB247" i="22" s="1"/>
  <c r="I247" i="22"/>
  <c r="R247" i="22" s="1"/>
  <c r="AD247" i="22" s="1"/>
  <c r="H247" i="22"/>
  <c r="Q247" i="22" s="1"/>
  <c r="AC247" i="22" s="1"/>
  <c r="H241" i="8"/>
  <c r="V245" i="22" l="1"/>
  <c r="AH245" i="22"/>
  <c r="Y247" i="22"/>
  <c r="AH247" i="22" s="1"/>
  <c r="AI259" i="22" s="1"/>
  <c r="V247" i="22"/>
  <c r="W258" i="22"/>
  <c r="C249" i="8"/>
  <c r="G249" i="8" s="1"/>
  <c r="C250" i="22" s="1"/>
  <c r="F248" i="8"/>
  <c r="E249" i="8"/>
  <c r="D249" i="8"/>
  <c r="I242" i="8"/>
  <c r="I248" i="22"/>
  <c r="R248" i="22" s="1"/>
  <c r="AD248" i="22" s="1"/>
  <c r="J248" i="22"/>
  <c r="S248" i="22" s="1"/>
  <c r="AE248" i="22" s="1"/>
  <c r="K248" i="22"/>
  <c r="T248" i="22" s="1"/>
  <c r="AF248" i="22" s="1"/>
  <c r="D248" i="22"/>
  <c r="M248" i="22" s="1"/>
  <c r="L248" i="22"/>
  <c r="U248" i="22" s="1"/>
  <c r="AG248" i="22" s="1"/>
  <c r="E248" i="22"/>
  <c r="N248" i="22" s="1"/>
  <c r="Z248" i="22" s="1"/>
  <c r="F248" i="22"/>
  <c r="O248" i="22" s="1"/>
  <c r="AA248" i="22" s="1"/>
  <c r="H248" i="22"/>
  <c r="Q248" i="22" s="1"/>
  <c r="AC248" i="22" s="1"/>
  <c r="G248" i="22"/>
  <c r="P248" i="22" s="1"/>
  <c r="AB248" i="22" s="1"/>
  <c r="H242" i="8"/>
  <c r="W257" i="22" l="1"/>
  <c r="X245" i="22"/>
  <c r="X246" i="22" s="1"/>
  <c r="X247" i="22" s="1"/>
  <c r="AI257" i="22"/>
  <c r="AJ245" i="22"/>
  <c r="AJ246" i="22" s="1"/>
  <c r="AJ247" i="22" s="1"/>
  <c r="Y248" i="22"/>
  <c r="AH248" i="22" s="1"/>
  <c r="AI260" i="22" s="1"/>
  <c r="V248" i="22"/>
  <c r="W259" i="22"/>
  <c r="E250" i="8"/>
  <c r="D250" i="8"/>
  <c r="F249" i="8"/>
  <c r="C250" i="8"/>
  <c r="I243" i="8"/>
  <c r="H249" i="22"/>
  <c r="Q249" i="22" s="1"/>
  <c r="AC249" i="22" s="1"/>
  <c r="I249" i="22"/>
  <c r="R249" i="22" s="1"/>
  <c r="AD249" i="22" s="1"/>
  <c r="J249" i="22"/>
  <c r="S249" i="22" s="1"/>
  <c r="AE249" i="22" s="1"/>
  <c r="K249" i="22"/>
  <c r="T249" i="22" s="1"/>
  <c r="AF249" i="22" s="1"/>
  <c r="D249" i="22"/>
  <c r="M249" i="22" s="1"/>
  <c r="L249" i="22"/>
  <c r="U249" i="22" s="1"/>
  <c r="AG249" i="22" s="1"/>
  <c r="E249" i="22"/>
  <c r="N249" i="22" s="1"/>
  <c r="Z249" i="22" s="1"/>
  <c r="G249" i="22"/>
  <c r="P249" i="22" s="1"/>
  <c r="AB249" i="22" s="1"/>
  <c r="F249" i="22"/>
  <c r="O249" i="22" s="1"/>
  <c r="AA249" i="22" s="1"/>
  <c r="H243" i="8"/>
  <c r="X248" i="22" l="1"/>
  <c r="AJ248" i="22"/>
  <c r="Y249" i="22"/>
  <c r="AH249" i="22" s="1"/>
  <c r="AI261" i="22" s="1"/>
  <c r="V249" i="22"/>
  <c r="W260" i="22"/>
  <c r="C251" i="8"/>
  <c r="G251" i="8" s="1"/>
  <c r="C252" i="22" s="1"/>
  <c r="G250" i="8"/>
  <c r="C251" i="22" s="1"/>
  <c r="D251" i="8"/>
  <c r="E251" i="8"/>
  <c r="F250" i="8"/>
  <c r="I244" i="8"/>
  <c r="G250" i="22"/>
  <c r="P250" i="22" s="1"/>
  <c r="AB250" i="22" s="1"/>
  <c r="H250" i="22"/>
  <c r="Q250" i="22" s="1"/>
  <c r="AC250" i="22" s="1"/>
  <c r="I250" i="22"/>
  <c r="R250" i="22" s="1"/>
  <c r="AD250" i="22" s="1"/>
  <c r="J250" i="22"/>
  <c r="S250" i="22" s="1"/>
  <c r="AE250" i="22" s="1"/>
  <c r="K250" i="22"/>
  <c r="T250" i="22" s="1"/>
  <c r="AF250" i="22" s="1"/>
  <c r="D250" i="22"/>
  <c r="M250" i="22" s="1"/>
  <c r="L250" i="22"/>
  <c r="U250" i="22" s="1"/>
  <c r="AG250" i="22" s="1"/>
  <c r="F250" i="22"/>
  <c r="O250" i="22" s="1"/>
  <c r="AA250" i="22" s="1"/>
  <c r="E250" i="22"/>
  <c r="N250" i="22" s="1"/>
  <c r="Z250" i="22" s="1"/>
  <c r="H244" i="8"/>
  <c r="X249" i="22" l="1"/>
  <c r="AJ249" i="22"/>
  <c r="W261" i="22"/>
  <c r="Y250" i="22"/>
  <c r="AH250" i="22" s="1"/>
  <c r="AI262" i="22" s="1"/>
  <c r="V250" i="22"/>
  <c r="F251" i="8"/>
  <c r="E252" i="8"/>
  <c r="D252" i="8"/>
  <c r="C252" i="8"/>
  <c r="I245" i="8"/>
  <c r="F251" i="22"/>
  <c r="O251" i="22" s="1"/>
  <c r="AA251" i="22" s="1"/>
  <c r="G251" i="22"/>
  <c r="P251" i="22" s="1"/>
  <c r="AB251" i="22" s="1"/>
  <c r="H251" i="22"/>
  <c r="Q251" i="22" s="1"/>
  <c r="AC251" i="22" s="1"/>
  <c r="I251" i="22"/>
  <c r="R251" i="22" s="1"/>
  <c r="AD251" i="22" s="1"/>
  <c r="J251" i="22"/>
  <c r="S251" i="22" s="1"/>
  <c r="AE251" i="22" s="1"/>
  <c r="K251" i="22"/>
  <c r="T251" i="22" s="1"/>
  <c r="AF251" i="22" s="1"/>
  <c r="E251" i="22"/>
  <c r="N251" i="22" s="1"/>
  <c r="Z251" i="22" s="1"/>
  <c r="D251" i="22"/>
  <c r="M251" i="22" s="1"/>
  <c r="L251" i="22"/>
  <c r="U251" i="22" s="1"/>
  <c r="AG251" i="22" s="1"/>
  <c r="H245" i="8"/>
  <c r="X250" i="22" l="1"/>
  <c r="AJ250" i="22"/>
  <c r="W262" i="22"/>
  <c r="Y251" i="22"/>
  <c r="AH251" i="22" s="1"/>
  <c r="AI263" i="22" s="1"/>
  <c r="V251" i="22"/>
  <c r="C253" i="8"/>
  <c r="G253" i="8" s="1"/>
  <c r="C254" i="22" s="1"/>
  <c r="G252" i="8"/>
  <c r="C253" i="22" s="1"/>
  <c r="D253" i="8"/>
  <c r="E253" i="8"/>
  <c r="F252" i="8"/>
  <c r="I246" i="8"/>
  <c r="E252" i="22"/>
  <c r="N252" i="22" s="1"/>
  <c r="Z252" i="22" s="1"/>
  <c r="F252" i="22"/>
  <c r="O252" i="22" s="1"/>
  <c r="AA252" i="22" s="1"/>
  <c r="G252" i="22"/>
  <c r="P252" i="22" s="1"/>
  <c r="AB252" i="22" s="1"/>
  <c r="H252" i="22"/>
  <c r="Q252" i="22" s="1"/>
  <c r="AC252" i="22" s="1"/>
  <c r="I252" i="22"/>
  <c r="R252" i="22" s="1"/>
  <c r="AD252" i="22" s="1"/>
  <c r="J252" i="22"/>
  <c r="S252" i="22" s="1"/>
  <c r="AE252" i="22" s="1"/>
  <c r="D252" i="22"/>
  <c r="M252" i="22" s="1"/>
  <c r="L252" i="22"/>
  <c r="U252" i="22" s="1"/>
  <c r="AG252" i="22" s="1"/>
  <c r="K252" i="22"/>
  <c r="T252" i="22" s="1"/>
  <c r="AF252" i="22" s="1"/>
  <c r="H246" i="8"/>
  <c r="X251" i="22" l="1"/>
  <c r="AJ251" i="22"/>
  <c r="W263" i="22"/>
  <c r="Y252" i="22"/>
  <c r="AH252" i="22" s="1"/>
  <c r="AI264" i="22" s="1"/>
  <c r="V252" i="22"/>
  <c r="D254" i="8"/>
  <c r="F253" i="8"/>
  <c r="E254" i="8"/>
  <c r="C254" i="8"/>
  <c r="I247" i="8"/>
  <c r="D253" i="22"/>
  <c r="M253" i="22" s="1"/>
  <c r="L253" i="22"/>
  <c r="U253" i="22" s="1"/>
  <c r="AG253" i="22" s="1"/>
  <c r="E253" i="22"/>
  <c r="N253" i="22" s="1"/>
  <c r="Z253" i="22" s="1"/>
  <c r="F253" i="22"/>
  <c r="O253" i="22" s="1"/>
  <c r="AA253" i="22" s="1"/>
  <c r="G253" i="22"/>
  <c r="P253" i="22" s="1"/>
  <c r="AB253" i="22" s="1"/>
  <c r="H253" i="22"/>
  <c r="Q253" i="22" s="1"/>
  <c r="AC253" i="22" s="1"/>
  <c r="I253" i="22"/>
  <c r="R253" i="22" s="1"/>
  <c r="AD253" i="22" s="1"/>
  <c r="K253" i="22"/>
  <c r="T253" i="22" s="1"/>
  <c r="AF253" i="22" s="1"/>
  <c r="J253" i="22"/>
  <c r="S253" i="22" s="1"/>
  <c r="AE253" i="22" s="1"/>
  <c r="H247" i="8"/>
  <c r="X252" i="22" l="1"/>
  <c r="AJ252" i="22"/>
  <c r="W264" i="22"/>
  <c r="Y253" i="22"/>
  <c r="AH253" i="22" s="1"/>
  <c r="AI265" i="22" s="1"/>
  <c r="V253" i="22"/>
  <c r="G254" i="8"/>
  <c r="C255" i="22" s="1"/>
  <c r="C255" i="8"/>
  <c r="E255" i="8"/>
  <c r="F254" i="8"/>
  <c r="D255" i="8"/>
  <c r="I248" i="8"/>
  <c r="H248" i="8"/>
  <c r="X253" i="22" l="1"/>
  <c r="AJ253" i="22"/>
  <c r="W265" i="22"/>
  <c r="E256" i="8"/>
  <c r="D256" i="8"/>
  <c r="F255" i="8"/>
  <c r="G255" i="8"/>
  <c r="C256" i="22" s="1"/>
  <c r="C256" i="8"/>
  <c r="I249" i="8"/>
  <c r="K254" i="22"/>
  <c r="T254" i="22" s="1"/>
  <c r="AF254" i="22" s="1"/>
  <c r="D254" i="22"/>
  <c r="M254" i="22" s="1"/>
  <c r="E254" i="22"/>
  <c r="N254" i="22" s="1"/>
  <c r="Z254" i="22" s="1"/>
  <c r="F254" i="22"/>
  <c r="O254" i="22" s="1"/>
  <c r="AA254" i="22" s="1"/>
  <c r="G254" i="22"/>
  <c r="P254" i="22" s="1"/>
  <c r="AB254" i="22" s="1"/>
  <c r="H254" i="22"/>
  <c r="J254" i="22"/>
  <c r="S254" i="22" s="1"/>
  <c r="AE254" i="22" s="1"/>
  <c r="I254" i="22"/>
  <c r="R254" i="22" s="1"/>
  <c r="AD254" i="22" s="1"/>
  <c r="L254" i="22"/>
  <c r="U254" i="22" s="1"/>
  <c r="AG254" i="22" s="1"/>
  <c r="J255" i="22"/>
  <c r="S255" i="22" s="1"/>
  <c r="AE255" i="22" s="1"/>
  <c r="E255" i="22"/>
  <c r="N255" i="22" s="1"/>
  <c r="Z255" i="22" s="1"/>
  <c r="F255" i="22"/>
  <c r="O255" i="22" s="1"/>
  <c r="AA255" i="22" s="1"/>
  <c r="G255" i="22"/>
  <c r="P255" i="22" s="1"/>
  <c r="AB255" i="22" s="1"/>
  <c r="I255" i="22"/>
  <c r="R255" i="22" s="1"/>
  <c r="AD255" i="22" s="1"/>
  <c r="D255" i="22"/>
  <c r="M255" i="22" s="1"/>
  <c r="H255" i="22"/>
  <c r="Q255" i="22" s="1"/>
  <c r="AC255" i="22" s="1"/>
  <c r="K255" i="22"/>
  <c r="T255" i="22" s="1"/>
  <c r="AF255" i="22" s="1"/>
  <c r="L255" i="22"/>
  <c r="U255" i="22" s="1"/>
  <c r="AG255" i="22" s="1"/>
  <c r="H249" i="8"/>
  <c r="Y255" i="22" l="1"/>
  <c r="AH255" i="22" s="1"/>
  <c r="AI267" i="22" s="1"/>
  <c r="V255" i="22"/>
  <c r="Y254" i="22"/>
  <c r="C257" i="8"/>
  <c r="G257" i="8" s="1"/>
  <c r="C258" i="22" s="1"/>
  <c r="G256" i="8"/>
  <c r="C257" i="22" s="1"/>
  <c r="F256" i="8"/>
  <c r="D257" i="8"/>
  <c r="E257" i="8"/>
  <c r="Q254" i="22"/>
  <c r="AC254" i="22" s="1"/>
  <c r="I250" i="8"/>
  <c r="I256" i="22"/>
  <c r="R256" i="22" s="1"/>
  <c r="AD256" i="22" s="1"/>
  <c r="D256" i="22"/>
  <c r="M256" i="22" s="1"/>
  <c r="L256" i="22"/>
  <c r="U256" i="22" s="1"/>
  <c r="AG256" i="22" s="1"/>
  <c r="E256" i="22"/>
  <c r="N256" i="22" s="1"/>
  <c r="Z256" i="22" s="1"/>
  <c r="F256" i="22"/>
  <c r="O256" i="22" s="1"/>
  <c r="AA256" i="22" s="1"/>
  <c r="H256" i="22"/>
  <c r="Q256" i="22" s="1"/>
  <c r="AC256" i="22" s="1"/>
  <c r="K256" i="22"/>
  <c r="T256" i="22" s="1"/>
  <c r="AF256" i="22" s="1"/>
  <c r="J256" i="22"/>
  <c r="S256" i="22" s="1"/>
  <c r="AE256" i="22" s="1"/>
  <c r="G256" i="22"/>
  <c r="P256" i="22" s="1"/>
  <c r="AB256" i="22" s="1"/>
  <c r="H250" i="8"/>
  <c r="AH254" i="22" l="1"/>
  <c r="AI266" i="22" s="1"/>
  <c r="V254" i="22"/>
  <c r="Y256" i="22"/>
  <c r="AH256" i="22" s="1"/>
  <c r="AI268" i="22" s="1"/>
  <c r="V256" i="22"/>
  <c r="W267" i="22"/>
  <c r="D258" i="8"/>
  <c r="E258" i="8"/>
  <c r="F257" i="8"/>
  <c r="C258" i="8"/>
  <c r="I251" i="8"/>
  <c r="H257" i="22"/>
  <c r="Q257" i="22" s="1"/>
  <c r="AC257" i="22" s="1"/>
  <c r="K257" i="22"/>
  <c r="T257" i="22" s="1"/>
  <c r="AF257" i="22" s="1"/>
  <c r="D257" i="22"/>
  <c r="M257" i="22" s="1"/>
  <c r="L257" i="22"/>
  <c r="U257" i="22" s="1"/>
  <c r="AG257" i="22" s="1"/>
  <c r="E257" i="22"/>
  <c r="N257" i="22" s="1"/>
  <c r="Z257" i="22" s="1"/>
  <c r="G257" i="22"/>
  <c r="P257" i="22" s="1"/>
  <c r="AB257" i="22" s="1"/>
  <c r="F257" i="22"/>
  <c r="O257" i="22" s="1"/>
  <c r="AA257" i="22" s="1"/>
  <c r="I257" i="22"/>
  <c r="R257" i="22" s="1"/>
  <c r="AD257" i="22" s="1"/>
  <c r="J257" i="22"/>
  <c r="S257" i="22" s="1"/>
  <c r="AE257" i="22" s="1"/>
  <c r="H251" i="8"/>
  <c r="W266" i="22" l="1"/>
  <c r="X254" i="22"/>
  <c r="X255" i="22" s="1"/>
  <c r="X256" i="22" s="1"/>
  <c r="AJ254" i="22"/>
  <c r="AJ255" i="22" s="1"/>
  <c r="AJ256" i="22" s="1"/>
  <c r="Y257" i="22"/>
  <c r="AH257" i="22" s="1"/>
  <c r="AI269" i="22" s="1"/>
  <c r="V257" i="22"/>
  <c r="W268" i="22"/>
  <c r="G258" i="8"/>
  <c r="C259" i="22" s="1"/>
  <c r="C259" i="8"/>
  <c r="F258" i="8"/>
  <c r="D259" i="8"/>
  <c r="E259" i="8"/>
  <c r="I252" i="8"/>
  <c r="G258" i="22"/>
  <c r="P258" i="22" s="1"/>
  <c r="AB258" i="22" s="1"/>
  <c r="J258" i="22"/>
  <c r="S258" i="22" s="1"/>
  <c r="AE258" i="22" s="1"/>
  <c r="D258" i="22"/>
  <c r="M258" i="22" s="1"/>
  <c r="L258" i="22"/>
  <c r="U258" i="22" s="1"/>
  <c r="AG258" i="22" s="1"/>
  <c r="F258" i="22"/>
  <c r="O258" i="22" s="1"/>
  <c r="AA258" i="22" s="1"/>
  <c r="E258" i="22"/>
  <c r="N258" i="22" s="1"/>
  <c r="Z258" i="22" s="1"/>
  <c r="K258" i="22"/>
  <c r="T258" i="22" s="1"/>
  <c r="AF258" i="22" s="1"/>
  <c r="H258" i="22"/>
  <c r="Q258" i="22" s="1"/>
  <c r="AC258" i="22" s="1"/>
  <c r="I258" i="22"/>
  <c r="R258" i="22" s="1"/>
  <c r="AD258" i="22" s="1"/>
  <c r="H252" i="8"/>
  <c r="X257" i="22" l="1"/>
  <c r="AJ257" i="22"/>
  <c r="Y258" i="22"/>
  <c r="AH258" i="22" s="1"/>
  <c r="AI270" i="22" s="1"/>
  <c r="V258" i="22"/>
  <c r="W269" i="22"/>
  <c r="F259" i="8"/>
  <c r="D260" i="8"/>
  <c r="E260" i="8"/>
  <c r="C260" i="8"/>
  <c r="G260" i="8" s="1"/>
  <c r="C261" i="22" s="1"/>
  <c r="G259" i="8"/>
  <c r="C260" i="22" s="1"/>
  <c r="I253" i="8"/>
  <c r="D259" i="22"/>
  <c r="M259" i="22" s="1"/>
  <c r="L259" i="22"/>
  <c r="U259" i="22" s="1"/>
  <c r="AG259" i="22" s="1"/>
  <c r="E259" i="22"/>
  <c r="N259" i="22" s="1"/>
  <c r="Z259" i="22" s="1"/>
  <c r="F259" i="22"/>
  <c r="O259" i="22" s="1"/>
  <c r="AA259" i="22" s="1"/>
  <c r="G259" i="22"/>
  <c r="P259" i="22" s="1"/>
  <c r="AB259" i="22" s="1"/>
  <c r="H259" i="22"/>
  <c r="Q259" i="22" s="1"/>
  <c r="AC259" i="22" s="1"/>
  <c r="I259" i="22"/>
  <c r="R259" i="22" s="1"/>
  <c r="AD259" i="22" s="1"/>
  <c r="K259" i="22"/>
  <c r="T259" i="22" s="1"/>
  <c r="AF259" i="22" s="1"/>
  <c r="J259" i="22"/>
  <c r="S259" i="22" s="1"/>
  <c r="AE259" i="22" s="1"/>
  <c r="H253" i="8"/>
  <c r="X258" i="22" l="1"/>
  <c r="AJ258" i="22"/>
  <c r="Y259" i="22"/>
  <c r="AH259" i="22" s="1"/>
  <c r="AI271" i="22" s="1"/>
  <c r="V259" i="22"/>
  <c r="W270" i="22"/>
  <c r="F260" i="8"/>
  <c r="D261" i="8"/>
  <c r="E261" i="8"/>
  <c r="C261" i="8"/>
  <c r="G261" i="8" s="1"/>
  <c r="C262" i="22" s="1"/>
  <c r="I254" i="8"/>
  <c r="H254" i="8"/>
  <c r="X259" i="22" l="1"/>
  <c r="AJ259" i="22"/>
  <c r="W271" i="22"/>
  <c r="C262" i="8"/>
  <c r="G262" i="8" s="1"/>
  <c r="C263" i="22" s="1"/>
  <c r="D262" i="8"/>
  <c r="AO10" i="8" s="1"/>
  <c r="E262" i="8"/>
  <c r="F261" i="8"/>
  <c r="I255" i="8"/>
  <c r="J261" i="22"/>
  <c r="S261" i="22" s="1"/>
  <c r="AE261" i="22" s="1"/>
  <c r="K261" i="22"/>
  <c r="T261" i="22" s="1"/>
  <c r="AF261" i="22" s="1"/>
  <c r="D261" i="22"/>
  <c r="M261" i="22" s="1"/>
  <c r="L261" i="22"/>
  <c r="U261" i="22" s="1"/>
  <c r="AG261" i="22" s="1"/>
  <c r="E261" i="22"/>
  <c r="N261" i="22" s="1"/>
  <c r="Z261" i="22" s="1"/>
  <c r="F261" i="22"/>
  <c r="O261" i="22" s="1"/>
  <c r="AA261" i="22" s="1"/>
  <c r="G261" i="22"/>
  <c r="P261" i="22" s="1"/>
  <c r="AB261" i="22" s="1"/>
  <c r="H261" i="22"/>
  <c r="Q261" i="22" s="1"/>
  <c r="AC261" i="22" s="1"/>
  <c r="I261" i="22"/>
  <c r="R261" i="22" s="1"/>
  <c r="AD261" i="22" s="1"/>
  <c r="K260" i="22"/>
  <c r="J260" i="22"/>
  <c r="S260" i="22" s="1"/>
  <c r="AE260" i="22" s="1"/>
  <c r="D260" i="22"/>
  <c r="M260" i="22" s="1"/>
  <c r="L260" i="22"/>
  <c r="U260" i="22" s="1"/>
  <c r="AG260" i="22" s="1"/>
  <c r="E260" i="22"/>
  <c r="N260" i="22" s="1"/>
  <c r="Z260" i="22" s="1"/>
  <c r="F260" i="22"/>
  <c r="O260" i="22" s="1"/>
  <c r="AA260" i="22" s="1"/>
  <c r="G260" i="22"/>
  <c r="P260" i="22" s="1"/>
  <c r="AB260" i="22" s="1"/>
  <c r="H260" i="22"/>
  <c r="Q260" i="22" s="1"/>
  <c r="AC260" i="22" s="1"/>
  <c r="I260" i="22"/>
  <c r="R260" i="22" s="1"/>
  <c r="AD260" i="22" s="1"/>
  <c r="H255" i="8"/>
  <c r="Y261" i="22" l="1"/>
  <c r="AH261" i="22" s="1"/>
  <c r="AI273" i="22" s="1"/>
  <c r="V261" i="22"/>
  <c r="Y260" i="22"/>
  <c r="F262" i="8"/>
  <c r="AO11" i="8" s="1"/>
  <c r="D263" i="8"/>
  <c r="E263" i="8"/>
  <c r="C263" i="8"/>
  <c r="T260" i="22"/>
  <c r="AF260" i="22" s="1"/>
  <c r="I256" i="8"/>
  <c r="I262" i="22"/>
  <c r="R262" i="22" s="1"/>
  <c r="AD262" i="22" s="1"/>
  <c r="J262" i="22"/>
  <c r="S262" i="22" s="1"/>
  <c r="AE262" i="22" s="1"/>
  <c r="K262" i="22"/>
  <c r="T262" i="22" s="1"/>
  <c r="AF262" i="22" s="1"/>
  <c r="D262" i="22"/>
  <c r="M262" i="22" s="1"/>
  <c r="H262" i="22"/>
  <c r="Q262" i="22" s="1"/>
  <c r="AC262" i="22" s="1"/>
  <c r="L262" i="22"/>
  <c r="U262" i="22" s="1"/>
  <c r="AG262" i="22" s="1"/>
  <c r="E262" i="22"/>
  <c r="N262" i="22" s="1"/>
  <c r="Z262" i="22" s="1"/>
  <c r="F262" i="22"/>
  <c r="O262" i="22" s="1"/>
  <c r="AA262" i="22" s="1"/>
  <c r="G262" i="22"/>
  <c r="P262" i="22" s="1"/>
  <c r="AB262" i="22" s="1"/>
  <c r="H256" i="8"/>
  <c r="V260" i="22" l="1"/>
  <c r="AH260" i="22"/>
  <c r="AI272" i="22" s="1"/>
  <c r="Y262" i="22"/>
  <c r="AH262" i="22" s="1"/>
  <c r="AI274" i="22" s="1"/>
  <c r="V262" i="22"/>
  <c r="W273" i="22"/>
  <c r="C264" i="8"/>
  <c r="G264" i="8" s="1"/>
  <c r="C265" i="22" s="1"/>
  <c r="G263" i="8"/>
  <c r="C264" i="22" s="1"/>
  <c r="D264" i="8"/>
  <c r="E264" i="8"/>
  <c r="F263" i="8"/>
  <c r="I257" i="8"/>
  <c r="H263" i="22"/>
  <c r="Q263" i="22" s="1"/>
  <c r="AC263" i="22" s="1"/>
  <c r="I263" i="22"/>
  <c r="R263" i="22" s="1"/>
  <c r="AD263" i="22" s="1"/>
  <c r="G263" i="22"/>
  <c r="P263" i="22" s="1"/>
  <c r="AB263" i="22" s="1"/>
  <c r="J263" i="22"/>
  <c r="S263" i="22" s="1"/>
  <c r="AE263" i="22" s="1"/>
  <c r="K263" i="22"/>
  <c r="T263" i="22" s="1"/>
  <c r="AF263" i="22" s="1"/>
  <c r="D263" i="22"/>
  <c r="M263" i="22" s="1"/>
  <c r="L263" i="22"/>
  <c r="U263" i="22" s="1"/>
  <c r="AG263" i="22" s="1"/>
  <c r="E263" i="22"/>
  <c r="N263" i="22" s="1"/>
  <c r="Z263" i="22" s="1"/>
  <c r="F263" i="22"/>
  <c r="O263" i="22" s="1"/>
  <c r="AA263" i="22" s="1"/>
  <c r="H257" i="8"/>
  <c r="W272" i="22" l="1"/>
  <c r="X260" i="22"/>
  <c r="X261" i="22" s="1"/>
  <c r="X262" i="22" s="1"/>
  <c r="AJ260" i="22"/>
  <c r="AJ261" i="22" s="1"/>
  <c r="AJ262" i="22" s="1"/>
  <c r="Y263" i="22"/>
  <c r="AH263" i="22" s="1"/>
  <c r="AI275" i="22" s="1"/>
  <c r="V263" i="22"/>
  <c r="W274" i="22"/>
  <c r="E265" i="8"/>
  <c r="D265" i="8"/>
  <c r="F264" i="8"/>
  <c r="C265" i="8"/>
  <c r="I258" i="8"/>
  <c r="G264" i="22"/>
  <c r="P264" i="22" s="1"/>
  <c r="AB264" i="22" s="1"/>
  <c r="H264" i="22"/>
  <c r="Q264" i="22" s="1"/>
  <c r="AC264" i="22" s="1"/>
  <c r="I264" i="22"/>
  <c r="R264" i="22" s="1"/>
  <c r="AD264" i="22" s="1"/>
  <c r="J264" i="22"/>
  <c r="S264" i="22" s="1"/>
  <c r="AE264" i="22" s="1"/>
  <c r="F264" i="22"/>
  <c r="O264" i="22" s="1"/>
  <c r="AA264" i="22" s="1"/>
  <c r="K264" i="22"/>
  <c r="T264" i="22" s="1"/>
  <c r="AF264" i="22" s="1"/>
  <c r="D264" i="22"/>
  <c r="M264" i="22" s="1"/>
  <c r="L264" i="22"/>
  <c r="U264" i="22" s="1"/>
  <c r="AG264" i="22" s="1"/>
  <c r="E264" i="22"/>
  <c r="N264" i="22" s="1"/>
  <c r="Z264" i="22" s="1"/>
  <c r="H258" i="8"/>
  <c r="X263" i="22" l="1"/>
  <c r="AJ263" i="22"/>
  <c r="Y264" i="22"/>
  <c r="AH264" i="22" s="1"/>
  <c r="AI276" i="22" s="1"/>
  <c r="V264" i="22"/>
  <c r="W275" i="22"/>
  <c r="G265" i="8"/>
  <c r="C266" i="22" s="1"/>
  <c r="C266" i="8"/>
  <c r="E266" i="8"/>
  <c r="F265" i="8"/>
  <c r="D266" i="8"/>
  <c r="I259" i="8"/>
  <c r="F265" i="22"/>
  <c r="O265" i="22" s="1"/>
  <c r="AA265" i="22" s="1"/>
  <c r="G265" i="22"/>
  <c r="P265" i="22" s="1"/>
  <c r="AB265" i="22" s="1"/>
  <c r="H265" i="22"/>
  <c r="Q265" i="22" s="1"/>
  <c r="AC265" i="22" s="1"/>
  <c r="I265" i="22"/>
  <c r="R265" i="22" s="1"/>
  <c r="AD265" i="22" s="1"/>
  <c r="J265" i="22"/>
  <c r="S265" i="22" s="1"/>
  <c r="AE265" i="22" s="1"/>
  <c r="K265" i="22"/>
  <c r="T265" i="22" s="1"/>
  <c r="AF265" i="22" s="1"/>
  <c r="D265" i="22"/>
  <c r="M265" i="22" s="1"/>
  <c r="L265" i="22"/>
  <c r="U265" i="22" s="1"/>
  <c r="AG265" i="22" s="1"/>
  <c r="E265" i="22"/>
  <c r="N265" i="22" s="1"/>
  <c r="Z265" i="22" s="1"/>
  <c r="H259" i="8"/>
  <c r="X264" i="22" l="1"/>
  <c r="AJ264" i="22"/>
  <c r="W276" i="22"/>
  <c r="Y265" i="22"/>
  <c r="AH265" i="22" s="1"/>
  <c r="AI277" i="22" s="1"/>
  <c r="V265" i="22"/>
  <c r="F266" i="8"/>
  <c r="D267" i="8"/>
  <c r="E267" i="8"/>
  <c r="C267" i="8"/>
  <c r="G267" i="8" s="1"/>
  <c r="C268" i="22" s="1"/>
  <c r="G266" i="8"/>
  <c r="C267" i="22" s="1"/>
  <c r="I260" i="8"/>
  <c r="H260" i="8"/>
  <c r="X265" i="22" l="1"/>
  <c r="AJ265" i="22"/>
  <c r="W277" i="22"/>
  <c r="C268" i="8"/>
  <c r="G268" i="8" s="1"/>
  <c r="C269" i="22" s="1"/>
  <c r="F267" i="8"/>
  <c r="E268" i="8"/>
  <c r="D268" i="8"/>
  <c r="I261" i="8"/>
  <c r="E266" i="22"/>
  <c r="N266" i="22" s="1"/>
  <c r="Z266" i="22" s="1"/>
  <c r="D266" i="22"/>
  <c r="F266" i="22"/>
  <c r="G266" i="22"/>
  <c r="L266" i="22"/>
  <c r="U266" i="22" s="1"/>
  <c r="AG266" i="22" s="1"/>
  <c r="H266" i="22"/>
  <c r="Q266" i="22" s="1"/>
  <c r="AC266" i="22" s="1"/>
  <c r="I266" i="22"/>
  <c r="R266" i="22" s="1"/>
  <c r="AD266" i="22" s="1"/>
  <c r="J266" i="22"/>
  <c r="S266" i="22" s="1"/>
  <c r="AE266" i="22" s="1"/>
  <c r="K266" i="22"/>
  <c r="T266" i="22" s="1"/>
  <c r="AF266" i="22" s="1"/>
  <c r="D267" i="22"/>
  <c r="M267" i="22" s="1"/>
  <c r="L267" i="22"/>
  <c r="U267" i="22" s="1"/>
  <c r="AG267" i="22" s="1"/>
  <c r="E267" i="22"/>
  <c r="N267" i="22" s="1"/>
  <c r="Z267" i="22" s="1"/>
  <c r="F267" i="22"/>
  <c r="O267" i="22" s="1"/>
  <c r="AA267" i="22" s="1"/>
  <c r="G267" i="22"/>
  <c r="P267" i="22" s="1"/>
  <c r="AB267" i="22" s="1"/>
  <c r="H267" i="22"/>
  <c r="Q267" i="22" s="1"/>
  <c r="AC267" i="22" s="1"/>
  <c r="I267" i="22"/>
  <c r="R267" i="22" s="1"/>
  <c r="AD267" i="22" s="1"/>
  <c r="K267" i="22"/>
  <c r="T267" i="22" s="1"/>
  <c r="AF267" i="22" s="1"/>
  <c r="J267" i="22"/>
  <c r="S267" i="22" s="1"/>
  <c r="AE267" i="22" s="1"/>
  <c r="H261" i="8"/>
  <c r="Y267" i="22" l="1"/>
  <c r="AH267" i="22" s="1"/>
  <c r="AI279" i="22" s="1"/>
  <c r="V267" i="22"/>
  <c r="F268" i="8"/>
  <c r="D269" i="8"/>
  <c r="E269" i="8"/>
  <c r="C269" i="8"/>
  <c r="G269" i="8" s="1"/>
  <c r="C270" i="22" s="1"/>
  <c r="P266" i="22"/>
  <c r="AB266" i="22" s="1"/>
  <c r="M266" i="22"/>
  <c r="O266" i="22"/>
  <c r="AA266" i="22" s="1"/>
  <c r="I262" i="8"/>
  <c r="AO13" i="8" s="1"/>
  <c r="AP13" i="8" s="1"/>
  <c r="K268" i="22"/>
  <c r="T268" i="22" s="1"/>
  <c r="AF268" i="22" s="1"/>
  <c r="D268" i="22"/>
  <c r="M268" i="22" s="1"/>
  <c r="L268" i="22"/>
  <c r="U268" i="22" s="1"/>
  <c r="AG268" i="22" s="1"/>
  <c r="J268" i="22"/>
  <c r="S268" i="22" s="1"/>
  <c r="AE268" i="22" s="1"/>
  <c r="E268" i="22"/>
  <c r="N268" i="22" s="1"/>
  <c r="Z268" i="22" s="1"/>
  <c r="F268" i="22"/>
  <c r="O268" i="22" s="1"/>
  <c r="AA268" i="22" s="1"/>
  <c r="G268" i="22"/>
  <c r="P268" i="22" s="1"/>
  <c r="AB268" i="22" s="1"/>
  <c r="H268" i="22"/>
  <c r="Q268" i="22" s="1"/>
  <c r="AC268" i="22" s="1"/>
  <c r="I268" i="22"/>
  <c r="R268" i="22" s="1"/>
  <c r="AD268" i="22" s="1"/>
  <c r="H262" i="8"/>
  <c r="AO12" i="8" s="1"/>
  <c r="AP12" i="8" s="1"/>
  <c r="Y268" i="22" l="1"/>
  <c r="AH268" i="22" s="1"/>
  <c r="AI280" i="22" s="1"/>
  <c r="V268" i="22"/>
  <c r="Y266" i="22"/>
  <c r="AH266" i="22" s="1"/>
  <c r="V266" i="22"/>
  <c r="X266" i="22" s="1"/>
  <c r="X267" i="22" s="1"/>
  <c r="W279" i="22"/>
  <c r="C270" i="8"/>
  <c r="F269" i="8"/>
  <c r="D270" i="8"/>
  <c r="E270" i="8"/>
  <c r="I263" i="8"/>
  <c r="J269" i="22"/>
  <c r="S269" i="22" s="1"/>
  <c r="AE269" i="22" s="1"/>
  <c r="K269" i="22"/>
  <c r="T269" i="22" s="1"/>
  <c r="AF269" i="22" s="1"/>
  <c r="D269" i="22"/>
  <c r="M269" i="22" s="1"/>
  <c r="L269" i="22"/>
  <c r="U269" i="22" s="1"/>
  <c r="AG269" i="22" s="1"/>
  <c r="E269" i="22"/>
  <c r="N269" i="22" s="1"/>
  <c r="Z269" i="22" s="1"/>
  <c r="I269" i="22"/>
  <c r="R269" i="22" s="1"/>
  <c r="AD269" i="22" s="1"/>
  <c r="F269" i="22"/>
  <c r="O269" i="22" s="1"/>
  <c r="AA269" i="22" s="1"/>
  <c r="G269" i="22"/>
  <c r="P269" i="22" s="1"/>
  <c r="AB269" i="22" s="1"/>
  <c r="H269" i="22"/>
  <c r="Q269" i="22" s="1"/>
  <c r="AC269" i="22" s="1"/>
  <c r="H263" i="8"/>
  <c r="X268" i="22" l="1"/>
  <c r="AI278" i="22"/>
  <c r="AJ266" i="22"/>
  <c r="AJ267" i="22" s="1"/>
  <c r="AJ268" i="22" s="1"/>
  <c r="Y269" i="22"/>
  <c r="AH269" i="22" s="1"/>
  <c r="AI281" i="22" s="1"/>
  <c r="V269" i="22"/>
  <c r="X269" i="22" s="1"/>
  <c r="W278" i="22"/>
  <c r="W280" i="22"/>
  <c r="F270" i="8"/>
  <c r="D271" i="8"/>
  <c r="E271" i="8"/>
  <c r="G270" i="8"/>
  <c r="C271" i="22" s="1"/>
  <c r="C271" i="8"/>
  <c r="G271" i="8" s="1"/>
  <c r="C272" i="22" s="1"/>
  <c r="I264" i="8"/>
  <c r="I270" i="22"/>
  <c r="R270" i="22" s="1"/>
  <c r="AD270" i="22" s="1"/>
  <c r="J270" i="22"/>
  <c r="S270" i="22" s="1"/>
  <c r="AE270" i="22" s="1"/>
  <c r="K270" i="22"/>
  <c r="T270" i="22" s="1"/>
  <c r="AF270" i="22" s="1"/>
  <c r="D270" i="22"/>
  <c r="M270" i="22" s="1"/>
  <c r="L270" i="22"/>
  <c r="U270" i="22" s="1"/>
  <c r="AG270" i="22" s="1"/>
  <c r="E270" i="22"/>
  <c r="N270" i="22" s="1"/>
  <c r="Z270" i="22" s="1"/>
  <c r="F270" i="22"/>
  <c r="O270" i="22" s="1"/>
  <c r="AA270" i="22" s="1"/>
  <c r="G270" i="22"/>
  <c r="P270" i="22" s="1"/>
  <c r="AB270" i="22" s="1"/>
  <c r="H270" i="22"/>
  <c r="Q270" i="22" s="1"/>
  <c r="AC270" i="22" s="1"/>
  <c r="H264" i="8"/>
  <c r="AJ269" i="22" l="1"/>
  <c r="Y270" i="22"/>
  <c r="AH270" i="22" s="1"/>
  <c r="AI282" i="22" s="1"/>
  <c r="V270" i="22"/>
  <c r="X270" i="22" s="1"/>
  <c r="W281" i="22"/>
  <c r="C272" i="8"/>
  <c r="F271" i="8"/>
  <c r="D272" i="8"/>
  <c r="E272" i="8"/>
  <c r="I265" i="8"/>
  <c r="H265" i="8"/>
  <c r="AJ270" i="22" l="1"/>
  <c r="W282" i="22"/>
  <c r="C273" i="8"/>
  <c r="F272" i="8"/>
  <c r="D273" i="8"/>
  <c r="E273" i="8"/>
  <c r="G272" i="8"/>
  <c r="C273" i="22" s="1"/>
  <c r="I266" i="8"/>
  <c r="G272" i="22"/>
  <c r="P272" i="22" s="1"/>
  <c r="AB272" i="22" s="1"/>
  <c r="H272" i="22"/>
  <c r="Q272" i="22" s="1"/>
  <c r="AC272" i="22" s="1"/>
  <c r="I272" i="22"/>
  <c r="R272" i="22" s="1"/>
  <c r="AD272" i="22" s="1"/>
  <c r="J272" i="22"/>
  <c r="S272" i="22" s="1"/>
  <c r="AE272" i="22" s="1"/>
  <c r="K272" i="22"/>
  <c r="T272" i="22" s="1"/>
  <c r="AF272" i="22" s="1"/>
  <c r="D272" i="22"/>
  <c r="M272" i="22" s="1"/>
  <c r="L272" i="22"/>
  <c r="U272" i="22" s="1"/>
  <c r="AG272" i="22" s="1"/>
  <c r="F272" i="22"/>
  <c r="O272" i="22" s="1"/>
  <c r="AA272" i="22" s="1"/>
  <c r="E272" i="22"/>
  <c r="N272" i="22" s="1"/>
  <c r="Z272" i="22" s="1"/>
  <c r="H271" i="22"/>
  <c r="Q271" i="22" s="1"/>
  <c r="AC271" i="22" s="1"/>
  <c r="I271" i="22"/>
  <c r="R271" i="22" s="1"/>
  <c r="AD271" i="22" s="1"/>
  <c r="J271" i="22"/>
  <c r="G271" i="22"/>
  <c r="P271" i="22" s="1"/>
  <c r="AB271" i="22" s="1"/>
  <c r="K271" i="22"/>
  <c r="T271" i="22" s="1"/>
  <c r="AF271" i="22" s="1"/>
  <c r="D271" i="22"/>
  <c r="M271" i="22" s="1"/>
  <c r="L271" i="22"/>
  <c r="U271" i="22" s="1"/>
  <c r="AG271" i="22" s="1"/>
  <c r="E271" i="22"/>
  <c r="N271" i="22" s="1"/>
  <c r="Z271" i="22" s="1"/>
  <c r="F271" i="22"/>
  <c r="O271" i="22" s="1"/>
  <c r="AA271" i="22" s="1"/>
  <c r="H266" i="8"/>
  <c r="Y271" i="22" l="1"/>
  <c r="Y272" i="22"/>
  <c r="AH272" i="22" s="1"/>
  <c r="AI284" i="22" s="1"/>
  <c r="V272" i="22"/>
  <c r="C274" i="8"/>
  <c r="G274" i="8" s="1"/>
  <c r="C275" i="22" s="1"/>
  <c r="F273" i="8"/>
  <c r="E274" i="8"/>
  <c r="D274" i="8"/>
  <c r="G273" i="8"/>
  <c r="C274" i="22" s="1"/>
  <c r="S271" i="22"/>
  <c r="AE271" i="22" s="1"/>
  <c r="I267" i="8"/>
  <c r="F273" i="22"/>
  <c r="O273" i="22" s="1"/>
  <c r="AA273" i="22" s="1"/>
  <c r="E273" i="22"/>
  <c r="N273" i="22" s="1"/>
  <c r="Z273" i="22" s="1"/>
  <c r="G273" i="22"/>
  <c r="P273" i="22" s="1"/>
  <c r="AB273" i="22" s="1"/>
  <c r="H273" i="22"/>
  <c r="Q273" i="22" s="1"/>
  <c r="AC273" i="22" s="1"/>
  <c r="I273" i="22"/>
  <c r="R273" i="22" s="1"/>
  <c r="AD273" i="22" s="1"/>
  <c r="J273" i="22"/>
  <c r="S273" i="22" s="1"/>
  <c r="AE273" i="22" s="1"/>
  <c r="K273" i="22"/>
  <c r="T273" i="22" s="1"/>
  <c r="AF273" i="22" s="1"/>
  <c r="D273" i="22"/>
  <c r="M273" i="22" s="1"/>
  <c r="L273" i="22"/>
  <c r="U273" i="22" s="1"/>
  <c r="AG273" i="22" s="1"/>
  <c r="H267" i="8"/>
  <c r="AH271" i="22" l="1"/>
  <c r="V271" i="22"/>
  <c r="W284" i="22"/>
  <c r="Y273" i="22"/>
  <c r="AH273" i="22" s="1"/>
  <c r="AI285" i="22" s="1"/>
  <c r="V273" i="22"/>
  <c r="C275" i="8"/>
  <c r="G275" i="8" s="1"/>
  <c r="C276" i="22" s="1"/>
  <c r="F274" i="8"/>
  <c r="E275" i="8"/>
  <c r="D275" i="8"/>
  <c r="I268" i="8"/>
  <c r="E274" i="22"/>
  <c r="N274" i="22" s="1"/>
  <c r="Z274" i="22" s="1"/>
  <c r="F274" i="22"/>
  <c r="O274" i="22" s="1"/>
  <c r="AA274" i="22" s="1"/>
  <c r="D274" i="22"/>
  <c r="M274" i="22" s="1"/>
  <c r="G274" i="22"/>
  <c r="P274" i="22" s="1"/>
  <c r="AB274" i="22" s="1"/>
  <c r="H274" i="22"/>
  <c r="Q274" i="22" s="1"/>
  <c r="AC274" i="22" s="1"/>
  <c r="L274" i="22"/>
  <c r="U274" i="22" s="1"/>
  <c r="AG274" i="22" s="1"/>
  <c r="I274" i="22"/>
  <c r="R274" i="22" s="1"/>
  <c r="AD274" i="22" s="1"/>
  <c r="J274" i="22"/>
  <c r="S274" i="22" s="1"/>
  <c r="AE274" i="22" s="1"/>
  <c r="K274" i="22"/>
  <c r="T274" i="22" s="1"/>
  <c r="AF274" i="22" s="1"/>
  <c r="H268" i="8"/>
  <c r="W283" i="22" l="1"/>
  <c r="X271" i="22"/>
  <c r="X272" i="22" s="1"/>
  <c r="X273" i="22" s="1"/>
  <c r="AI283" i="22"/>
  <c r="AJ271" i="22"/>
  <c r="AJ272" i="22" s="1"/>
  <c r="AJ273" i="22" s="1"/>
  <c r="Y274" i="22"/>
  <c r="AH274" i="22" s="1"/>
  <c r="AI286" i="22" s="1"/>
  <c r="V274" i="22"/>
  <c r="W285" i="22"/>
  <c r="F275" i="8"/>
  <c r="E276" i="8"/>
  <c r="D276" i="8"/>
  <c r="C276" i="8"/>
  <c r="I269" i="8"/>
  <c r="D275" i="22"/>
  <c r="M275" i="22" s="1"/>
  <c r="L275" i="22"/>
  <c r="U275" i="22" s="1"/>
  <c r="AG275" i="22" s="1"/>
  <c r="E275" i="22"/>
  <c r="N275" i="22" s="1"/>
  <c r="Z275" i="22" s="1"/>
  <c r="F275" i="22"/>
  <c r="O275" i="22" s="1"/>
  <c r="AA275" i="22" s="1"/>
  <c r="G275" i="22"/>
  <c r="P275" i="22" s="1"/>
  <c r="AB275" i="22" s="1"/>
  <c r="H275" i="22"/>
  <c r="Q275" i="22" s="1"/>
  <c r="AC275" i="22" s="1"/>
  <c r="I275" i="22"/>
  <c r="R275" i="22" s="1"/>
  <c r="AD275" i="22" s="1"/>
  <c r="J275" i="22"/>
  <c r="S275" i="22" s="1"/>
  <c r="AE275" i="22" s="1"/>
  <c r="K275" i="22"/>
  <c r="T275" i="22" s="1"/>
  <c r="AF275" i="22" s="1"/>
  <c r="H269" i="8"/>
  <c r="X274" i="22" l="1"/>
  <c r="AJ274" i="22"/>
  <c r="W286" i="22"/>
  <c r="Y275" i="22"/>
  <c r="AH275" i="22" s="1"/>
  <c r="AI287" i="22" s="1"/>
  <c r="V275" i="22"/>
  <c r="C277" i="8"/>
  <c r="G277" i="8" s="1"/>
  <c r="C278" i="22" s="1"/>
  <c r="G276" i="8"/>
  <c r="C277" i="22" s="1"/>
  <c r="F276" i="8"/>
  <c r="D277" i="8"/>
  <c r="E277" i="8"/>
  <c r="I270" i="8"/>
  <c r="K276" i="22"/>
  <c r="T276" i="22" s="1"/>
  <c r="AF276" i="22" s="1"/>
  <c r="L276" i="22"/>
  <c r="U276" i="22" s="1"/>
  <c r="AG276" i="22" s="1"/>
  <c r="D276" i="22"/>
  <c r="M276" i="22" s="1"/>
  <c r="E276" i="22"/>
  <c r="N276" i="22" s="1"/>
  <c r="Z276" i="22" s="1"/>
  <c r="F276" i="22"/>
  <c r="O276" i="22" s="1"/>
  <c r="AA276" i="22" s="1"/>
  <c r="J276" i="22"/>
  <c r="S276" i="22" s="1"/>
  <c r="AE276" i="22" s="1"/>
  <c r="G276" i="22"/>
  <c r="P276" i="22" s="1"/>
  <c r="AB276" i="22" s="1"/>
  <c r="H276" i="22"/>
  <c r="Q276" i="22" s="1"/>
  <c r="AC276" i="22" s="1"/>
  <c r="I276" i="22"/>
  <c r="R276" i="22" s="1"/>
  <c r="AD276" i="22" s="1"/>
  <c r="H270" i="8"/>
  <c r="X275" i="22" l="1"/>
  <c r="AJ275" i="22"/>
  <c r="Y276" i="22"/>
  <c r="AH276" i="22" s="1"/>
  <c r="AI288" i="22" s="1"/>
  <c r="V276" i="22"/>
  <c r="W287" i="22"/>
  <c r="D278" i="8"/>
  <c r="E278" i="8"/>
  <c r="F277" i="8"/>
  <c r="C278" i="8"/>
  <c r="I271" i="8"/>
  <c r="J277" i="22"/>
  <c r="S277" i="22" s="1"/>
  <c r="AE277" i="22" s="1"/>
  <c r="K277" i="22"/>
  <c r="T277" i="22" s="1"/>
  <c r="AF277" i="22" s="1"/>
  <c r="D277" i="22"/>
  <c r="M277" i="22" s="1"/>
  <c r="L277" i="22"/>
  <c r="U277" i="22" s="1"/>
  <c r="AG277" i="22" s="1"/>
  <c r="E277" i="22"/>
  <c r="N277" i="22" s="1"/>
  <c r="Z277" i="22" s="1"/>
  <c r="F277" i="22"/>
  <c r="O277" i="22" s="1"/>
  <c r="AA277" i="22" s="1"/>
  <c r="G277" i="22"/>
  <c r="P277" i="22" s="1"/>
  <c r="AB277" i="22" s="1"/>
  <c r="I277" i="22"/>
  <c r="R277" i="22" s="1"/>
  <c r="AD277" i="22" s="1"/>
  <c r="H277" i="22"/>
  <c r="Q277" i="22" s="1"/>
  <c r="AC277" i="22" s="1"/>
  <c r="H271" i="8"/>
  <c r="X276" i="22" l="1"/>
  <c r="AJ276" i="22"/>
  <c r="Y277" i="22"/>
  <c r="AH277" i="22" s="1"/>
  <c r="AI289" i="22" s="1"/>
  <c r="V277" i="22"/>
  <c r="W288" i="22"/>
  <c r="G278" i="8"/>
  <c r="C279" i="22" s="1"/>
  <c r="C279" i="8"/>
  <c r="G279" i="8" s="1"/>
  <c r="C280" i="22" s="1"/>
  <c r="F278" i="8"/>
  <c r="D279" i="8"/>
  <c r="E279" i="8"/>
  <c r="I272" i="8"/>
  <c r="I278" i="22"/>
  <c r="R278" i="22" s="1"/>
  <c r="AD278" i="22" s="1"/>
  <c r="H278" i="22"/>
  <c r="Q278" i="22" s="1"/>
  <c r="AC278" i="22" s="1"/>
  <c r="J278" i="22"/>
  <c r="S278" i="22" s="1"/>
  <c r="AE278" i="22" s="1"/>
  <c r="K278" i="22"/>
  <c r="T278" i="22" s="1"/>
  <c r="AF278" i="22" s="1"/>
  <c r="D278" i="22"/>
  <c r="M278" i="22" s="1"/>
  <c r="L278" i="22"/>
  <c r="U278" i="22" s="1"/>
  <c r="AG278" i="22" s="1"/>
  <c r="E278" i="22"/>
  <c r="N278" i="22" s="1"/>
  <c r="Z278" i="22" s="1"/>
  <c r="F278" i="22"/>
  <c r="O278" i="22" s="1"/>
  <c r="AA278" i="22" s="1"/>
  <c r="G278" i="22"/>
  <c r="P278" i="22" s="1"/>
  <c r="AB278" i="22" s="1"/>
  <c r="H272" i="8"/>
  <c r="X277" i="22" l="1"/>
  <c r="AJ277" i="22"/>
  <c r="Y278" i="22"/>
  <c r="AH278" i="22" s="1"/>
  <c r="AI290" i="22" s="1"/>
  <c r="V278" i="22"/>
  <c r="W289" i="22"/>
  <c r="F279" i="8"/>
  <c r="E280" i="8"/>
  <c r="D280" i="8"/>
  <c r="C280" i="8"/>
  <c r="G280" i="8" s="1"/>
  <c r="C281" i="22" s="1"/>
  <c r="I273" i="8"/>
  <c r="H279" i="22"/>
  <c r="Q279" i="22" s="1"/>
  <c r="AC279" i="22" s="1"/>
  <c r="I279" i="22"/>
  <c r="R279" i="22" s="1"/>
  <c r="AD279" i="22" s="1"/>
  <c r="G279" i="22"/>
  <c r="P279" i="22" s="1"/>
  <c r="AB279" i="22" s="1"/>
  <c r="J279" i="22"/>
  <c r="S279" i="22" s="1"/>
  <c r="AE279" i="22" s="1"/>
  <c r="K279" i="22"/>
  <c r="T279" i="22" s="1"/>
  <c r="AF279" i="22" s="1"/>
  <c r="D279" i="22"/>
  <c r="M279" i="22" s="1"/>
  <c r="L279" i="22"/>
  <c r="U279" i="22" s="1"/>
  <c r="AG279" i="22" s="1"/>
  <c r="E279" i="22"/>
  <c r="N279" i="22" s="1"/>
  <c r="Z279" i="22" s="1"/>
  <c r="F279" i="22"/>
  <c r="O279" i="22" s="1"/>
  <c r="AA279" i="22" s="1"/>
  <c r="H273" i="8"/>
  <c r="X278" i="22" l="1"/>
  <c r="AJ278" i="22"/>
  <c r="Y279" i="22"/>
  <c r="AH279" i="22" s="1"/>
  <c r="AI291" i="22" s="1"/>
  <c r="V279" i="22"/>
  <c r="W290" i="22"/>
  <c r="C281" i="8"/>
  <c r="G281" i="8" s="1"/>
  <c r="C282" i="22" s="1"/>
  <c r="E281" i="8"/>
  <c r="F280" i="8"/>
  <c r="D281" i="8"/>
  <c r="I274" i="8"/>
  <c r="G280" i="22"/>
  <c r="H280" i="22"/>
  <c r="Q280" i="22" s="1"/>
  <c r="AC280" i="22" s="1"/>
  <c r="I280" i="22"/>
  <c r="R280" i="22" s="1"/>
  <c r="AD280" i="22" s="1"/>
  <c r="J280" i="22"/>
  <c r="F280" i="22"/>
  <c r="K280" i="22"/>
  <c r="T280" i="22" s="1"/>
  <c r="AF280" i="22" s="1"/>
  <c r="D280" i="22"/>
  <c r="M280" i="22" s="1"/>
  <c r="L280" i="22"/>
  <c r="E280" i="22"/>
  <c r="N280" i="22" s="1"/>
  <c r="Z280" i="22" s="1"/>
  <c r="H274" i="8"/>
  <c r="X279" i="22" l="1"/>
  <c r="AJ279" i="22"/>
  <c r="Y280" i="22"/>
  <c r="W291" i="22"/>
  <c r="D282" i="8"/>
  <c r="E282" i="8"/>
  <c r="F281" i="8"/>
  <c r="C282" i="8"/>
  <c r="G282" i="8" s="1"/>
  <c r="C283" i="22" s="1"/>
  <c r="P280" i="22"/>
  <c r="AB280" i="22" s="1"/>
  <c r="U280" i="22"/>
  <c r="AG280" i="22" s="1"/>
  <c r="O280" i="22"/>
  <c r="AA280" i="22" s="1"/>
  <c r="S280" i="22"/>
  <c r="AE280" i="22" s="1"/>
  <c r="I275" i="8"/>
  <c r="F281" i="22"/>
  <c r="O281" i="22" s="1"/>
  <c r="AA281" i="22" s="1"/>
  <c r="G281" i="22"/>
  <c r="P281" i="22" s="1"/>
  <c r="AB281" i="22" s="1"/>
  <c r="H281" i="22"/>
  <c r="Q281" i="22" s="1"/>
  <c r="AC281" i="22" s="1"/>
  <c r="I281" i="22"/>
  <c r="R281" i="22" s="1"/>
  <c r="AD281" i="22" s="1"/>
  <c r="J281" i="22"/>
  <c r="S281" i="22" s="1"/>
  <c r="AE281" i="22" s="1"/>
  <c r="K281" i="22"/>
  <c r="T281" i="22" s="1"/>
  <c r="AF281" i="22" s="1"/>
  <c r="D281" i="22"/>
  <c r="M281" i="22" s="1"/>
  <c r="L281" i="22"/>
  <c r="U281" i="22" s="1"/>
  <c r="AG281" i="22" s="1"/>
  <c r="E281" i="22"/>
  <c r="N281" i="22" s="1"/>
  <c r="Z281" i="22" s="1"/>
  <c r="H275" i="8"/>
  <c r="AH280" i="22" l="1"/>
  <c r="AI292" i="22" s="1"/>
  <c r="Y281" i="22"/>
  <c r="AH281" i="22" s="1"/>
  <c r="AI293" i="22" s="1"/>
  <c r="V281" i="22"/>
  <c r="V280" i="22"/>
  <c r="X280" i="22" s="1"/>
  <c r="C283" i="8"/>
  <c r="F282" i="8"/>
  <c r="D283" i="8"/>
  <c r="E283" i="8"/>
  <c r="I276" i="8"/>
  <c r="E282" i="22"/>
  <c r="N282" i="22" s="1"/>
  <c r="Z282" i="22" s="1"/>
  <c r="F282" i="22"/>
  <c r="O282" i="22" s="1"/>
  <c r="AA282" i="22" s="1"/>
  <c r="G282" i="22"/>
  <c r="P282" i="22" s="1"/>
  <c r="AB282" i="22" s="1"/>
  <c r="L282" i="22"/>
  <c r="U282" i="22" s="1"/>
  <c r="AG282" i="22" s="1"/>
  <c r="H282" i="22"/>
  <c r="Q282" i="22" s="1"/>
  <c r="AC282" i="22" s="1"/>
  <c r="I282" i="22"/>
  <c r="R282" i="22" s="1"/>
  <c r="AD282" i="22" s="1"/>
  <c r="J282" i="22"/>
  <c r="S282" i="22" s="1"/>
  <c r="AE282" i="22" s="1"/>
  <c r="D282" i="22"/>
  <c r="M282" i="22" s="1"/>
  <c r="K282" i="22"/>
  <c r="T282" i="22" s="1"/>
  <c r="AF282" i="22" s="1"/>
  <c r="H276" i="8"/>
  <c r="X281" i="22" l="1"/>
  <c r="AJ280" i="22"/>
  <c r="AJ281" i="22" s="1"/>
  <c r="Y282" i="22"/>
  <c r="AH282" i="22" s="1"/>
  <c r="AI294" i="22" s="1"/>
  <c r="V282" i="22"/>
  <c r="X282" i="22" s="1"/>
  <c r="W292" i="22"/>
  <c r="W293" i="22"/>
  <c r="D284" i="8"/>
  <c r="E284" i="8"/>
  <c r="F283" i="8"/>
  <c r="G283" i="8"/>
  <c r="C284" i="22" s="1"/>
  <c r="C284" i="8"/>
  <c r="I277" i="8"/>
  <c r="D283" i="22"/>
  <c r="M283" i="22" s="1"/>
  <c r="L283" i="22"/>
  <c r="U283" i="22" s="1"/>
  <c r="AG283" i="22" s="1"/>
  <c r="K283" i="22"/>
  <c r="T283" i="22" s="1"/>
  <c r="AF283" i="22" s="1"/>
  <c r="E283" i="22"/>
  <c r="N283" i="22" s="1"/>
  <c r="Z283" i="22" s="1"/>
  <c r="F283" i="22"/>
  <c r="O283" i="22" s="1"/>
  <c r="AA283" i="22" s="1"/>
  <c r="G283" i="22"/>
  <c r="P283" i="22" s="1"/>
  <c r="AB283" i="22" s="1"/>
  <c r="H283" i="22"/>
  <c r="Q283" i="22" s="1"/>
  <c r="AC283" i="22" s="1"/>
  <c r="I283" i="22"/>
  <c r="R283" i="22" s="1"/>
  <c r="AD283" i="22" s="1"/>
  <c r="J283" i="22"/>
  <c r="S283" i="22" s="1"/>
  <c r="AE283" i="22" s="1"/>
  <c r="H277" i="8"/>
  <c r="AJ282" i="22" l="1"/>
  <c r="Y283" i="22"/>
  <c r="AH283" i="22" s="1"/>
  <c r="V283" i="22"/>
  <c r="X283" i="22" s="1"/>
  <c r="W294" i="22"/>
  <c r="G284" i="8"/>
  <c r="C285" i="22" s="1"/>
  <c r="C285" i="8"/>
  <c r="G285" i="8" s="1"/>
  <c r="C286" i="22" s="1"/>
  <c r="E285" i="8"/>
  <c r="F284" i="8"/>
  <c r="D285" i="8"/>
  <c r="I278" i="8"/>
  <c r="K284" i="22"/>
  <c r="T284" i="22" s="1"/>
  <c r="AF284" i="22" s="1"/>
  <c r="D284" i="22"/>
  <c r="M284" i="22" s="1"/>
  <c r="L284" i="22"/>
  <c r="U284" i="22" s="1"/>
  <c r="AG284" i="22" s="1"/>
  <c r="J284" i="22"/>
  <c r="S284" i="22" s="1"/>
  <c r="AE284" i="22" s="1"/>
  <c r="E284" i="22"/>
  <c r="N284" i="22" s="1"/>
  <c r="Z284" i="22" s="1"/>
  <c r="F284" i="22"/>
  <c r="O284" i="22" s="1"/>
  <c r="AA284" i="22" s="1"/>
  <c r="G284" i="22"/>
  <c r="P284" i="22" s="1"/>
  <c r="AB284" i="22" s="1"/>
  <c r="H284" i="22"/>
  <c r="Q284" i="22" s="1"/>
  <c r="AC284" i="22" s="1"/>
  <c r="I284" i="22"/>
  <c r="R284" i="22" s="1"/>
  <c r="AD284" i="22" s="1"/>
  <c r="H278" i="8"/>
  <c r="AJ283" i="22" l="1"/>
  <c r="Y284" i="22"/>
  <c r="AH284" i="22" s="1"/>
  <c r="V284" i="22"/>
  <c r="X284" i="22" s="1"/>
  <c r="D286" i="8"/>
  <c r="E286" i="8"/>
  <c r="F285" i="8"/>
  <c r="C286" i="8"/>
  <c r="I279" i="8"/>
  <c r="J285" i="22"/>
  <c r="S285" i="22" s="1"/>
  <c r="AE285" i="22" s="1"/>
  <c r="K285" i="22"/>
  <c r="T285" i="22" s="1"/>
  <c r="AF285" i="22" s="1"/>
  <c r="D285" i="22"/>
  <c r="M285" i="22" s="1"/>
  <c r="L285" i="22"/>
  <c r="U285" i="22" s="1"/>
  <c r="AG285" i="22" s="1"/>
  <c r="E285" i="22"/>
  <c r="N285" i="22" s="1"/>
  <c r="Z285" i="22" s="1"/>
  <c r="I285" i="22"/>
  <c r="R285" i="22" s="1"/>
  <c r="AD285" i="22" s="1"/>
  <c r="F285" i="22"/>
  <c r="O285" i="22" s="1"/>
  <c r="AA285" i="22" s="1"/>
  <c r="G285" i="22"/>
  <c r="P285" i="22" s="1"/>
  <c r="AB285" i="22" s="1"/>
  <c r="H285" i="22"/>
  <c r="Q285" i="22" s="1"/>
  <c r="AC285" i="22" s="1"/>
  <c r="H279" i="8"/>
  <c r="AJ284" i="22" l="1"/>
  <c r="Y285" i="22"/>
  <c r="AH285" i="22" s="1"/>
  <c r="V285" i="22"/>
  <c r="X285" i="22" s="1"/>
  <c r="C287" i="8"/>
  <c r="G287" i="8" s="1"/>
  <c r="C288" i="22" s="1"/>
  <c r="G286" i="8"/>
  <c r="C287" i="22" s="1"/>
  <c r="F286" i="8"/>
  <c r="E287" i="8"/>
  <c r="D287" i="8"/>
  <c r="I280" i="8"/>
  <c r="I286" i="22"/>
  <c r="R286" i="22" s="1"/>
  <c r="AD286" i="22" s="1"/>
  <c r="J286" i="22"/>
  <c r="S286" i="22" s="1"/>
  <c r="AE286" i="22" s="1"/>
  <c r="K286" i="22"/>
  <c r="T286" i="22" s="1"/>
  <c r="AF286" i="22" s="1"/>
  <c r="L286" i="22"/>
  <c r="U286" i="22" s="1"/>
  <c r="AG286" i="22" s="1"/>
  <c r="D286" i="22"/>
  <c r="M286" i="22" s="1"/>
  <c r="E286" i="22"/>
  <c r="N286" i="22" s="1"/>
  <c r="Z286" i="22" s="1"/>
  <c r="F286" i="22"/>
  <c r="O286" i="22" s="1"/>
  <c r="AA286" i="22" s="1"/>
  <c r="G286" i="22"/>
  <c r="P286" i="22" s="1"/>
  <c r="AB286" i="22" s="1"/>
  <c r="H286" i="22"/>
  <c r="Q286" i="22" s="1"/>
  <c r="AC286" i="22" s="1"/>
  <c r="H280" i="8"/>
  <c r="AJ285" i="22" l="1"/>
  <c r="Y286" i="22"/>
  <c r="AH286" i="22" s="1"/>
  <c r="V286" i="22"/>
  <c r="X286" i="22" s="1"/>
  <c r="D288" i="8"/>
  <c r="F287" i="8"/>
  <c r="E288" i="8"/>
  <c r="C288" i="8"/>
  <c r="I281" i="8"/>
  <c r="H287" i="22"/>
  <c r="Q287" i="22" s="1"/>
  <c r="AC287" i="22" s="1"/>
  <c r="I287" i="22"/>
  <c r="R287" i="22" s="1"/>
  <c r="AD287" i="22" s="1"/>
  <c r="J287" i="22"/>
  <c r="S287" i="22" s="1"/>
  <c r="AE287" i="22" s="1"/>
  <c r="K287" i="22"/>
  <c r="T287" i="22" s="1"/>
  <c r="AF287" i="22" s="1"/>
  <c r="D287" i="22"/>
  <c r="M287" i="22" s="1"/>
  <c r="L287" i="22"/>
  <c r="U287" i="22" s="1"/>
  <c r="AG287" i="22" s="1"/>
  <c r="E287" i="22"/>
  <c r="N287" i="22" s="1"/>
  <c r="Z287" i="22" s="1"/>
  <c r="G287" i="22"/>
  <c r="P287" i="22" s="1"/>
  <c r="AB287" i="22" s="1"/>
  <c r="F287" i="22"/>
  <c r="O287" i="22" s="1"/>
  <c r="AA287" i="22" s="1"/>
  <c r="H281" i="8"/>
  <c r="AJ286" i="22" l="1"/>
  <c r="Y287" i="22"/>
  <c r="AH287" i="22" s="1"/>
  <c r="V287" i="22"/>
  <c r="X287" i="22" s="1"/>
  <c r="C289" i="8"/>
  <c r="G289" i="8" s="1"/>
  <c r="C290" i="22" s="1"/>
  <c r="G288" i="8"/>
  <c r="C289" i="22" s="1"/>
  <c r="F288" i="8"/>
  <c r="D289" i="8"/>
  <c r="E289" i="8"/>
  <c r="I282" i="8"/>
  <c r="G288" i="22"/>
  <c r="P288" i="22" s="1"/>
  <c r="AB288" i="22" s="1"/>
  <c r="H288" i="22"/>
  <c r="Q288" i="22" s="1"/>
  <c r="AC288" i="22" s="1"/>
  <c r="I288" i="22"/>
  <c r="R288" i="22" s="1"/>
  <c r="AD288" i="22" s="1"/>
  <c r="J288" i="22"/>
  <c r="S288" i="22" s="1"/>
  <c r="AE288" i="22" s="1"/>
  <c r="F288" i="22"/>
  <c r="O288" i="22" s="1"/>
  <c r="AA288" i="22" s="1"/>
  <c r="K288" i="22"/>
  <c r="T288" i="22" s="1"/>
  <c r="AF288" i="22" s="1"/>
  <c r="D288" i="22"/>
  <c r="M288" i="22" s="1"/>
  <c r="L288" i="22"/>
  <c r="U288" i="22" s="1"/>
  <c r="AG288" i="22" s="1"/>
  <c r="E288" i="22"/>
  <c r="N288" i="22" s="1"/>
  <c r="Z288" i="22" s="1"/>
  <c r="H282" i="8"/>
  <c r="AJ287" i="22" l="1"/>
  <c r="Y288" i="22"/>
  <c r="AH288" i="22" s="1"/>
  <c r="V288" i="22"/>
  <c r="X288" i="22" s="1"/>
  <c r="E290" i="8"/>
  <c r="D290" i="8"/>
  <c r="F289" i="8"/>
  <c r="C290" i="8"/>
  <c r="I283" i="8"/>
  <c r="F289" i="22"/>
  <c r="O289" i="22" s="1"/>
  <c r="AA289" i="22" s="1"/>
  <c r="G289" i="22"/>
  <c r="P289" i="22" s="1"/>
  <c r="AB289" i="22" s="1"/>
  <c r="E289" i="22"/>
  <c r="N289" i="22" s="1"/>
  <c r="Z289" i="22" s="1"/>
  <c r="H289" i="22"/>
  <c r="Q289" i="22" s="1"/>
  <c r="AC289" i="22" s="1"/>
  <c r="I289" i="22"/>
  <c r="R289" i="22" s="1"/>
  <c r="AD289" i="22" s="1"/>
  <c r="J289" i="22"/>
  <c r="S289" i="22" s="1"/>
  <c r="AE289" i="22" s="1"/>
  <c r="K289" i="22"/>
  <c r="T289" i="22" s="1"/>
  <c r="AF289" i="22" s="1"/>
  <c r="D289" i="22"/>
  <c r="M289" i="22" s="1"/>
  <c r="L289" i="22"/>
  <c r="U289" i="22" s="1"/>
  <c r="AG289" i="22" s="1"/>
  <c r="H283" i="8"/>
  <c r="AJ288" i="22" l="1"/>
  <c r="Y289" i="22"/>
  <c r="AH289" i="22" s="1"/>
  <c r="V289" i="22"/>
  <c r="X289" i="22" s="1"/>
  <c r="C291" i="8"/>
  <c r="G291" i="8" s="1"/>
  <c r="C292" i="22" s="1"/>
  <c r="G290" i="8"/>
  <c r="C291" i="22" s="1"/>
  <c r="D291" i="8"/>
  <c r="F290" i="8"/>
  <c r="E291" i="8"/>
  <c r="I284" i="8"/>
  <c r="E290" i="22"/>
  <c r="N290" i="22" s="1"/>
  <c r="Z290" i="22" s="1"/>
  <c r="F290" i="22"/>
  <c r="O290" i="22" s="1"/>
  <c r="AA290" i="22" s="1"/>
  <c r="D290" i="22"/>
  <c r="M290" i="22" s="1"/>
  <c r="G290" i="22"/>
  <c r="P290" i="22" s="1"/>
  <c r="AB290" i="22" s="1"/>
  <c r="H290" i="22"/>
  <c r="Q290" i="22" s="1"/>
  <c r="AC290" i="22" s="1"/>
  <c r="L290" i="22"/>
  <c r="U290" i="22" s="1"/>
  <c r="AG290" i="22" s="1"/>
  <c r="I290" i="22"/>
  <c r="R290" i="22" s="1"/>
  <c r="AD290" i="22" s="1"/>
  <c r="J290" i="22"/>
  <c r="S290" i="22" s="1"/>
  <c r="AE290" i="22" s="1"/>
  <c r="K290" i="22"/>
  <c r="T290" i="22" s="1"/>
  <c r="AF290" i="22" s="1"/>
  <c r="H284" i="8"/>
  <c r="AJ289" i="22" l="1"/>
  <c r="Y290" i="22"/>
  <c r="AH290" i="22" s="1"/>
  <c r="V290" i="22"/>
  <c r="X290" i="22" s="1"/>
  <c r="F291" i="8"/>
  <c r="D292" i="8"/>
  <c r="E292" i="8"/>
  <c r="C292" i="8"/>
  <c r="I285" i="8"/>
  <c r="H285" i="8"/>
  <c r="AJ290" i="22" l="1"/>
  <c r="C293" i="8"/>
  <c r="G293" i="8" s="1"/>
  <c r="C294" i="22" s="1"/>
  <c r="G292" i="8"/>
  <c r="C293" i="22" s="1"/>
  <c r="F292" i="8"/>
  <c r="D293" i="8"/>
  <c r="E293" i="8"/>
  <c r="I286" i="8"/>
  <c r="K292" i="22"/>
  <c r="T292" i="22" s="1"/>
  <c r="AF292" i="22" s="1"/>
  <c r="L292" i="22"/>
  <c r="U292" i="22" s="1"/>
  <c r="AG292" i="22" s="1"/>
  <c r="D292" i="22"/>
  <c r="M292" i="22" s="1"/>
  <c r="E292" i="22"/>
  <c r="N292" i="22" s="1"/>
  <c r="Z292" i="22" s="1"/>
  <c r="F292" i="22"/>
  <c r="O292" i="22" s="1"/>
  <c r="AA292" i="22" s="1"/>
  <c r="G292" i="22"/>
  <c r="P292" i="22" s="1"/>
  <c r="AB292" i="22" s="1"/>
  <c r="H292" i="22"/>
  <c r="Q292" i="22" s="1"/>
  <c r="AC292" i="22" s="1"/>
  <c r="J292" i="22"/>
  <c r="S292" i="22" s="1"/>
  <c r="AE292" i="22" s="1"/>
  <c r="I292" i="22"/>
  <c r="R292" i="22" s="1"/>
  <c r="AD292" i="22" s="1"/>
  <c r="D291" i="22"/>
  <c r="M291" i="22" s="1"/>
  <c r="L291" i="22"/>
  <c r="U291" i="22" s="1"/>
  <c r="AG291" i="22" s="1"/>
  <c r="E291" i="22"/>
  <c r="N291" i="22" s="1"/>
  <c r="Z291" i="22" s="1"/>
  <c r="F291" i="22"/>
  <c r="O291" i="22" s="1"/>
  <c r="AA291" i="22" s="1"/>
  <c r="G291" i="22"/>
  <c r="P291" i="22" s="1"/>
  <c r="AB291" i="22" s="1"/>
  <c r="H291" i="22"/>
  <c r="Q291" i="22" s="1"/>
  <c r="AC291" i="22" s="1"/>
  <c r="I291" i="22"/>
  <c r="J291" i="22"/>
  <c r="S291" i="22" s="1"/>
  <c r="AE291" i="22" s="1"/>
  <c r="K291" i="22"/>
  <c r="T291" i="22" s="1"/>
  <c r="AF291" i="22" s="1"/>
  <c r="H286" i="8"/>
  <c r="Y292" i="22" l="1"/>
  <c r="AH292" i="22" s="1"/>
  <c r="V292" i="22"/>
  <c r="Y291" i="22"/>
  <c r="F293" i="8"/>
  <c r="I287" i="8"/>
  <c r="R291" i="22"/>
  <c r="AD291" i="22" s="1"/>
  <c r="J293" i="22"/>
  <c r="S293" i="22" s="1"/>
  <c r="AE293" i="22" s="1"/>
  <c r="I293" i="22"/>
  <c r="R293" i="22" s="1"/>
  <c r="AD293" i="22" s="1"/>
  <c r="K293" i="22"/>
  <c r="T293" i="22" s="1"/>
  <c r="AF293" i="22" s="1"/>
  <c r="D293" i="22"/>
  <c r="M293" i="22" s="1"/>
  <c r="L293" i="22"/>
  <c r="U293" i="22" s="1"/>
  <c r="AG293" i="22" s="1"/>
  <c r="E293" i="22"/>
  <c r="N293" i="22" s="1"/>
  <c r="Z293" i="22" s="1"/>
  <c r="F293" i="22"/>
  <c r="O293" i="22" s="1"/>
  <c r="AA293" i="22" s="1"/>
  <c r="G293" i="22"/>
  <c r="P293" i="22" s="1"/>
  <c r="AB293" i="22" s="1"/>
  <c r="H293" i="22"/>
  <c r="Q293" i="22" s="1"/>
  <c r="AC293" i="22" s="1"/>
  <c r="H287" i="8"/>
  <c r="AH291" i="22" l="1"/>
  <c r="AJ291" i="22" s="1"/>
  <c r="AJ292" i="22" s="1"/>
  <c r="V291" i="22"/>
  <c r="X291" i="22" s="1"/>
  <c r="X292" i="22" s="1"/>
  <c r="Y293" i="22"/>
  <c r="AH293" i="22" s="1"/>
  <c r="V293" i="22"/>
  <c r="I288" i="8"/>
  <c r="I294" i="22"/>
  <c r="R294" i="22" s="1"/>
  <c r="AD294" i="22" s="1"/>
  <c r="J294" i="22"/>
  <c r="S294" i="22" s="1"/>
  <c r="AE294" i="22" s="1"/>
  <c r="K294" i="22"/>
  <c r="T294" i="22" s="1"/>
  <c r="AF294" i="22" s="1"/>
  <c r="D294" i="22"/>
  <c r="M294" i="22" s="1"/>
  <c r="H294" i="22"/>
  <c r="Q294" i="22" s="1"/>
  <c r="AC294" i="22" s="1"/>
  <c r="L294" i="22"/>
  <c r="U294" i="22" s="1"/>
  <c r="AG294" i="22" s="1"/>
  <c r="E294" i="22"/>
  <c r="N294" i="22" s="1"/>
  <c r="Z294" i="22" s="1"/>
  <c r="F294" i="22"/>
  <c r="O294" i="22" s="1"/>
  <c r="AA294" i="22" s="1"/>
  <c r="G294" i="22"/>
  <c r="P294" i="22" s="1"/>
  <c r="AB294" i="22" s="1"/>
  <c r="H288" i="8"/>
  <c r="X293" i="22" l="1"/>
  <c r="AJ293" i="22"/>
  <c r="Y294" i="22"/>
  <c r="AH294" i="22" s="1"/>
  <c r="V294" i="22"/>
  <c r="I289" i="8"/>
  <c r="H289" i="8"/>
  <c r="X294" i="22" l="1"/>
  <c r="AJ294" i="22"/>
  <c r="I290" i="8"/>
  <c r="H290" i="8"/>
  <c r="I291" i="8" l="1"/>
  <c r="H291" i="8"/>
  <c r="I292" i="8" l="1"/>
  <c r="H292" i="8"/>
  <c r="I293" i="8" l="1"/>
  <c r="H293" i="8"/>
  <c r="I32" i="2" l="1"/>
  <c r="F32" i="2"/>
  <c r="I31" i="2"/>
  <c r="F31" i="2"/>
  <c r="I30" i="2"/>
  <c r="V56" i="8" s="1"/>
  <c r="Y56" i="8" s="1"/>
  <c r="F30" i="2"/>
  <c r="M56" i="8" l="1"/>
  <c r="P56" i="8" s="1"/>
  <c r="L56" i="8"/>
  <c r="U56" i="8"/>
  <c r="V57" i="8" s="1"/>
  <c r="W57" i="8"/>
  <c r="Y57" i="8" l="1"/>
  <c r="O56" i="8"/>
  <c r="C57" i="24" s="1"/>
  <c r="L57" i="8"/>
  <c r="W58" i="8"/>
  <c r="U57" i="8"/>
  <c r="X56" i="8"/>
  <c r="C57" i="25" s="1"/>
  <c r="N57" i="8"/>
  <c r="M57" i="8"/>
  <c r="P57" i="8" l="1"/>
  <c r="U58" i="8"/>
  <c r="V58" i="8"/>
  <c r="Y58" i="8" s="1"/>
  <c r="X57" i="8"/>
  <c r="C58" i="25" s="1"/>
  <c r="N58" i="8"/>
  <c r="M58" i="8"/>
  <c r="L58" i="8"/>
  <c r="O58" i="8" s="1"/>
  <c r="C59" i="24" s="1"/>
  <c r="O57" i="8"/>
  <c r="C58" i="24" s="1"/>
  <c r="F57" i="25"/>
  <c r="O57" i="25" s="1"/>
  <c r="AA57" i="25" s="1"/>
  <c r="D57" i="25"/>
  <c r="M57" i="25" s="1"/>
  <c r="J57" i="25"/>
  <c r="S57" i="25" s="1"/>
  <c r="AE57" i="25" s="1"/>
  <c r="H57" i="25"/>
  <c r="Q57" i="25" s="1"/>
  <c r="AC57" i="25" s="1"/>
  <c r="I57" i="25"/>
  <c r="R57" i="25" s="1"/>
  <c r="AD57" i="25" s="1"/>
  <c r="K57" i="25"/>
  <c r="T57" i="25" s="1"/>
  <c r="E57" i="25"/>
  <c r="N57" i="25" s="1"/>
  <c r="Z57" i="25" s="1"/>
  <c r="L57" i="25"/>
  <c r="U57" i="25" s="1"/>
  <c r="AG57" i="25" s="1"/>
  <c r="G57" i="25"/>
  <c r="P57" i="25" s="1"/>
  <c r="AB57" i="25" s="1"/>
  <c r="I57" i="24"/>
  <c r="R57" i="24" s="1"/>
  <c r="AD57" i="24" s="1"/>
  <c r="E57" i="24"/>
  <c r="N57" i="24" s="1"/>
  <c r="Z57" i="24" s="1"/>
  <c r="H57" i="24"/>
  <c r="Q57" i="24" s="1"/>
  <c r="AC57" i="24" s="1"/>
  <c r="J57" i="24"/>
  <c r="S57" i="24" s="1"/>
  <c r="AE57" i="24" s="1"/>
  <c r="F57" i="24"/>
  <c r="O57" i="24" s="1"/>
  <c r="AA57" i="24" s="1"/>
  <c r="L57" i="24"/>
  <c r="U57" i="24" s="1"/>
  <c r="AG57" i="24" s="1"/>
  <c r="G57" i="24"/>
  <c r="P57" i="24" s="1"/>
  <c r="AB57" i="24" s="1"/>
  <c r="D57" i="24"/>
  <c r="M57" i="24" s="1"/>
  <c r="K57" i="24"/>
  <c r="T57" i="24" s="1"/>
  <c r="V57" i="24" l="1"/>
  <c r="V57" i="25"/>
  <c r="P58" i="8"/>
  <c r="L59" i="8"/>
  <c r="N59" i="8"/>
  <c r="M59" i="8"/>
  <c r="E59" i="24"/>
  <c r="N59" i="24" s="1"/>
  <c r="Z59" i="24" s="1"/>
  <c r="F59" i="24"/>
  <c r="O59" i="24" s="1"/>
  <c r="AA59" i="24" s="1"/>
  <c r="L59" i="24"/>
  <c r="U59" i="24" s="1"/>
  <c r="AG59" i="24" s="1"/>
  <c r="H59" i="24"/>
  <c r="Q59" i="24" s="1"/>
  <c r="AC59" i="24" s="1"/>
  <c r="I59" i="24"/>
  <c r="R59" i="24" s="1"/>
  <c r="AD59" i="24" s="1"/>
  <c r="G59" i="24"/>
  <c r="P59" i="24" s="1"/>
  <c r="AB59" i="24" s="1"/>
  <c r="K59" i="24"/>
  <c r="T59" i="24" s="1"/>
  <c r="D59" i="24"/>
  <c r="M59" i="24" s="1"/>
  <c r="J59" i="24"/>
  <c r="S59" i="24" s="1"/>
  <c r="AE59" i="24" s="1"/>
  <c r="I58" i="25"/>
  <c r="R58" i="25" s="1"/>
  <c r="AD58" i="25" s="1"/>
  <c r="H58" i="25"/>
  <c r="Q58" i="25" s="1"/>
  <c r="AC58" i="25" s="1"/>
  <c r="E58" i="25"/>
  <c r="N58" i="25" s="1"/>
  <c r="Z58" i="25" s="1"/>
  <c r="G58" i="25"/>
  <c r="P58" i="25" s="1"/>
  <c r="AB58" i="25" s="1"/>
  <c r="L58" i="25"/>
  <c r="U58" i="25" s="1"/>
  <c r="AG58" i="25" s="1"/>
  <c r="D58" i="25"/>
  <c r="M58" i="25" s="1"/>
  <c r="K58" i="25"/>
  <c r="T58" i="25" s="1"/>
  <c r="J58" i="25"/>
  <c r="S58" i="25" s="1"/>
  <c r="AE58" i="25" s="1"/>
  <c r="F58" i="25"/>
  <c r="O58" i="25" s="1"/>
  <c r="AA58" i="25" s="1"/>
  <c r="AF57" i="24"/>
  <c r="Y57" i="25"/>
  <c r="W59" i="8"/>
  <c r="V59" i="8"/>
  <c r="U59" i="8"/>
  <c r="X59" i="8" s="1"/>
  <c r="C60" i="25" s="1"/>
  <c r="AF57" i="25"/>
  <c r="Y57" i="24"/>
  <c r="J58" i="24"/>
  <c r="S58" i="24" s="1"/>
  <c r="AE58" i="24" s="1"/>
  <c r="K58" i="24"/>
  <c r="T58" i="24" s="1"/>
  <c r="E58" i="24"/>
  <c r="N58" i="24" s="1"/>
  <c r="Z58" i="24" s="1"/>
  <c r="H58" i="24"/>
  <c r="Q58" i="24" s="1"/>
  <c r="AC58" i="24" s="1"/>
  <c r="G58" i="24"/>
  <c r="P58" i="24" s="1"/>
  <c r="AB58" i="24" s="1"/>
  <c r="D58" i="24"/>
  <c r="M58" i="24" s="1"/>
  <c r="F58" i="24"/>
  <c r="O58" i="24" s="1"/>
  <c r="AA58" i="24" s="1"/>
  <c r="L58" i="24"/>
  <c r="U58" i="24" s="1"/>
  <c r="AG58" i="24" s="1"/>
  <c r="I58" i="24"/>
  <c r="R58" i="24" s="1"/>
  <c r="AD58" i="24" s="1"/>
  <c r="X58" i="8"/>
  <c r="C59" i="25" s="1"/>
  <c r="W69" i="24" l="1"/>
  <c r="X57" i="24"/>
  <c r="V59" i="24"/>
  <c r="W71" i="24" s="1"/>
  <c r="AH57" i="24"/>
  <c r="AI69" i="24" s="1"/>
  <c r="AH57" i="25"/>
  <c r="V58" i="24"/>
  <c r="W70" i="24" s="1"/>
  <c r="V58" i="25"/>
  <c r="W70" i="25" s="1"/>
  <c r="W69" i="25"/>
  <c r="X57" i="25"/>
  <c r="Y59" i="8"/>
  <c r="P59" i="8"/>
  <c r="U60" i="8"/>
  <c r="G60" i="25"/>
  <c r="P60" i="25" s="1"/>
  <c r="AB60" i="25" s="1"/>
  <c r="L60" i="25"/>
  <c r="U60" i="25" s="1"/>
  <c r="AG60" i="25" s="1"/>
  <c r="K60" i="25"/>
  <c r="T60" i="25" s="1"/>
  <c r="E60" i="25"/>
  <c r="N60" i="25" s="1"/>
  <c r="Z60" i="25" s="1"/>
  <c r="H60" i="25"/>
  <c r="Q60" i="25" s="1"/>
  <c r="AC60" i="25" s="1"/>
  <c r="J60" i="25"/>
  <c r="S60" i="25" s="1"/>
  <c r="AE60" i="25" s="1"/>
  <c r="D60" i="25"/>
  <c r="M60" i="25" s="1"/>
  <c r="I60" i="25"/>
  <c r="R60" i="25" s="1"/>
  <c r="AD60" i="25" s="1"/>
  <c r="F60" i="25"/>
  <c r="O60" i="25" s="1"/>
  <c r="AA60" i="25" s="1"/>
  <c r="F59" i="25"/>
  <c r="O59" i="25" s="1"/>
  <c r="AA59" i="25" s="1"/>
  <c r="G59" i="25"/>
  <c r="P59" i="25" s="1"/>
  <c r="AB59" i="25" s="1"/>
  <c r="J59" i="25"/>
  <c r="S59" i="25" s="1"/>
  <c r="AE59" i="25" s="1"/>
  <c r="I59" i="25"/>
  <c r="R59" i="25" s="1"/>
  <c r="AD59" i="25" s="1"/>
  <c r="H59" i="25"/>
  <c r="Q59" i="25" s="1"/>
  <c r="AC59" i="25" s="1"/>
  <c r="E59" i="25"/>
  <c r="N59" i="25" s="1"/>
  <c r="Z59" i="25" s="1"/>
  <c r="D59" i="25"/>
  <c r="M59" i="25" s="1"/>
  <c r="L59" i="25"/>
  <c r="U59" i="25" s="1"/>
  <c r="AG59" i="25" s="1"/>
  <c r="K59" i="25"/>
  <c r="T59" i="25" s="1"/>
  <c r="AF58" i="25"/>
  <c r="Y59" i="24"/>
  <c r="Y58" i="25"/>
  <c r="AF59" i="24"/>
  <c r="N60" i="8"/>
  <c r="M60" i="8"/>
  <c r="W60" i="8"/>
  <c r="V60" i="8"/>
  <c r="Y58" i="24"/>
  <c r="L60" i="8"/>
  <c r="AF58" i="24"/>
  <c r="O59" i="8"/>
  <c r="C60" i="24" s="1"/>
  <c r="X58" i="24" l="1"/>
  <c r="X59" i="24" s="1"/>
  <c r="AJ57" i="24"/>
  <c r="AH58" i="25"/>
  <c r="AI70" i="25" s="1"/>
  <c r="X58" i="25"/>
  <c r="AH59" i="24"/>
  <c r="AI71" i="24" s="1"/>
  <c r="AH58" i="24"/>
  <c r="AI70" i="24" s="1"/>
  <c r="AI69" i="25"/>
  <c r="AJ57" i="25"/>
  <c r="AJ58" i="25" s="1"/>
  <c r="V60" i="25"/>
  <c r="W72" i="25" s="1"/>
  <c r="V59" i="25"/>
  <c r="W71" i="25" s="1"/>
  <c r="Y60" i="8"/>
  <c r="P60" i="8"/>
  <c r="M61" i="8"/>
  <c r="N61" i="8"/>
  <c r="Q56" i="8"/>
  <c r="AF60" i="25"/>
  <c r="E60" i="24"/>
  <c r="N60" i="24" s="1"/>
  <c r="Z60" i="24" s="1"/>
  <c r="K60" i="24"/>
  <c r="T60" i="24" s="1"/>
  <c r="H60" i="24"/>
  <c r="Q60" i="24" s="1"/>
  <c r="AC60" i="24" s="1"/>
  <c r="F60" i="24"/>
  <c r="O60" i="24" s="1"/>
  <c r="AA60" i="24" s="1"/>
  <c r="G60" i="24"/>
  <c r="P60" i="24" s="1"/>
  <c r="AB60" i="24" s="1"/>
  <c r="L60" i="24"/>
  <c r="U60" i="24" s="1"/>
  <c r="AG60" i="24" s="1"/>
  <c r="I60" i="24"/>
  <c r="R60" i="24" s="1"/>
  <c r="AD60" i="24" s="1"/>
  <c r="J60" i="24"/>
  <c r="S60" i="24" s="1"/>
  <c r="AE60" i="24" s="1"/>
  <c r="D60" i="24"/>
  <c r="M60" i="24" s="1"/>
  <c r="W61" i="8"/>
  <c r="V61" i="8"/>
  <c r="AF59" i="25"/>
  <c r="Z56" i="8"/>
  <c r="R56" i="8"/>
  <c r="Y59" i="25"/>
  <c r="U61" i="8"/>
  <c r="L61" i="8"/>
  <c r="O61" i="8" s="1"/>
  <c r="C62" i="24" s="1"/>
  <c r="O60" i="8"/>
  <c r="C61" i="24" s="1"/>
  <c r="Y60" i="25"/>
  <c r="X60" i="8"/>
  <c r="C61" i="25" s="1"/>
  <c r="AA56" i="8" l="1"/>
  <c r="AH59" i="25"/>
  <c r="AI71" i="25" s="1"/>
  <c r="AH60" i="25"/>
  <c r="AI72" i="25" s="1"/>
  <c r="AJ58" i="24"/>
  <c r="AJ59" i="24" s="1"/>
  <c r="V60" i="24"/>
  <c r="X60" i="24" s="1"/>
  <c r="X59" i="25"/>
  <c r="X60" i="25" s="1"/>
  <c r="Y61" i="8"/>
  <c r="P61" i="8"/>
  <c r="Y60" i="24"/>
  <c r="U62" i="8"/>
  <c r="J62" i="24"/>
  <c r="S62" i="24" s="1"/>
  <c r="AE62" i="24" s="1"/>
  <c r="L62" i="24"/>
  <c r="U62" i="24" s="1"/>
  <c r="AG62" i="24" s="1"/>
  <c r="I62" i="24"/>
  <c r="R62" i="24" s="1"/>
  <c r="AD62" i="24" s="1"/>
  <c r="K62" i="24"/>
  <c r="T62" i="24" s="1"/>
  <c r="H62" i="24"/>
  <c r="Q62" i="24" s="1"/>
  <c r="AC62" i="24" s="1"/>
  <c r="F62" i="24"/>
  <c r="O62" i="24" s="1"/>
  <c r="AA62" i="24" s="1"/>
  <c r="G62" i="24"/>
  <c r="P62" i="24" s="1"/>
  <c r="AB62" i="24" s="1"/>
  <c r="D62" i="24"/>
  <c r="M62" i="24" s="1"/>
  <c r="E62" i="24"/>
  <c r="N62" i="24" s="1"/>
  <c r="Z62" i="24" s="1"/>
  <c r="Z57" i="8"/>
  <c r="X61" i="8"/>
  <c r="C62" i="25" s="1"/>
  <c r="I61" i="25"/>
  <c r="R61" i="25" s="1"/>
  <c r="AD61" i="25" s="1"/>
  <c r="H61" i="25"/>
  <c r="Q61" i="25" s="1"/>
  <c r="AC61" i="25" s="1"/>
  <c r="F61" i="25"/>
  <c r="O61" i="25" s="1"/>
  <c r="AA61" i="25" s="1"/>
  <c r="J61" i="25"/>
  <c r="S61" i="25" s="1"/>
  <c r="AE61" i="25" s="1"/>
  <c r="K61" i="25"/>
  <c r="T61" i="25" s="1"/>
  <c r="G61" i="25"/>
  <c r="P61" i="25" s="1"/>
  <c r="AB61" i="25" s="1"/>
  <c r="L61" i="25"/>
  <c r="U61" i="25" s="1"/>
  <c r="AG61" i="25" s="1"/>
  <c r="E61" i="25"/>
  <c r="N61" i="25" s="1"/>
  <c r="Z61" i="25" s="1"/>
  <c r="D61" i="25"/>
  <c r="M61" i="25" s="1"/>
  <c r="Q57" i="8"/>
  <c r="AA57" i="8"/>
  <c r="E61" i="24"/>
  <c r="N61" i="24" s="1"/>
  <c r="Z61" i="24" s="1"/>
  <c r="H61" i="24"/>
  <c r="Q61" i="24" s="1"/>
  <c r="AC61" i="24" s="1"/>
  <c r="F61" i="24"/>
  <c r="O61" i="24" s="1"/>
  <c r="AA61" i="24" s="1"/>
  <c r="L61" i="24"/>
  <c r="U61" i="24" s="1"/>
  <c r="AG61" i="24" s="1"/>
  <c r="G61" i="24"/>
  <c r="P61" i="24" s="1"/>
  <c r="AB61" i="24" s="1"/>
  <c r="D61" i="24"/>
  <c r="M61" i="24" s="1"/>
  <c r="K61" i="24"/>
  <c r="T61" i="24" s="1"/>
  <c r="J61" i="24"/>
  <c r="S61" i="24" s="1"/>
  <c r="AE61" i="24" s="1"/>
  <c r="I61" i="24"/>
  <c r="R61" i="24" s="1"/>
  <c r="AD61" i="24" s="1"/>
  <c r="V62" i="8"/>
  <c r="W62" i="8"/>
  <c r="L62" i="8"/>
  <c r="AF60" i="24"/>
  <c r="M62" i="8"/>
  <c r="N62" i="8"/>
  <c r="AJ59" i="25" l="1"/>
  <c r="AJ60" i="25" s="1"/>
  <c r="R57" i="8"/>
  <c r="V62" i="24"/>
  <c r="AH60" i="24"/>
  <c r="AI72" i="24" s="1"/>
  <c r="V61" i="24"/>
  <c r="X61" i="24" s="1"/>
  <c r="X62" i="24" s="1"/>
  <c r="W72" i="24"/>
  <c r="V61" i="25"/>
  <c r="W73" i="25" s="1"/>
  <c r="Y62" i="8"/>
  <c r="P62" i="8"/>
  <c r="AF61" i="25"/>
  <c r="AF61" i="24"/>
  <c r="Y62" i="24"/>
  <c r="U63" i="8"/>
  <c r="N63" i="8"/>
  <c r="M63" i="8"/>
  <c r="Y61" i="24"/>
  <c r="X62" i="8"/>
  <c r="C63" i="25" s="1"/>
  <c r="L63" i="8"/>
  <c r="Q58" i="8"/>
  <c r="O62" i="8"/>
  <c r="C63" i="24" s="1"/>
  <c r="E62" i="25"/>
  <c r="N62" i="25" s="1"/>
  <c r="Z62" i="25" s="1"/>
  <c r="H62" i="25"/>
  <c r="Q62" i="25" s="1"/>
  <c r="AC62" i="25" s="1"/>
  <c r="F62" i="25"/>
  <c r="O62" i="25" s="1"/>
  <c r="AA62" i="25" s="1"/>
  <c r="G62" i="25"/>
  <c r="P62" i="25" s="1"/>
  <c r="AB62" i="25" s="1"/>
  <c r="L62" i="25"/>
  <c r="U62" i="25" s="1"/>
  <c r="AG62" i="25" s="1"/>
  <c r="D62" i="25"/>
  <c r="M62" i="25" s="1"/>
  <c r="K62" i="25"/>
  <c r="T62" i="25" s="1"/>
  <c r="I62" i="25"/>
  <c r="R62" i="25" s="1"/>
  <c r="AD62" i="25" s="1"/>
  <c r="J62" i="25"/>
  <c r="S62" i="25" s="1"/>
  <c r="AE62" i="25" s="1"/>
  <c r="AF62" i="24"/>
  <c r="AA58" i="8"/>
  <c r="Y61" i="25"/>
  <c r="W63" i="8"/>
  <c r="V63" i="8"/>
  <c r="Z58" i="8"/>
  <c r="R58" i="8"/>
  <c r="AH62" i="24" l="1"/>
  <c r="AI74" i="24" s="1"/>
  <c r="X61" i="25"/>
  <c r="W74" i="24"/>
  <c r="AH61" i="25"/>
  <c r="AI73" i="25" s="1"/>
  <c r="AH61" i="24"/>
  <c r="AI73" i="24" s="1"/>
  <c r="AJ60" i="24"/>
  <c r="R59" i="8" s="1"/>
  <c r="W73" i="24"/>
  <c r="V62" i="25"/>
  <c r="W74" i="25" s="1"/>
  <c r="Y63" i="8"/>
  <c r="P63" i="8"/>
  <c r="AA59" i="8"/>
  <c r="L64" i="8"/>
  <c r="U64" i="8"/>
  <c r="X64" i="8" s="1"/>
  <c r="C65" i="25" s="1"/>
  <c r="Z59" i="8"/>
  <c r="O63" i="8"/>
  <c r="C64" i="24" s="1"/>
  <c r="X63" i="8"/>
  <c r="C64" i="25" s="1"/>
  <c r="H63" i="25"/>
  <c r="Q63" i="25" s="1"/>
  <c r="AC63" i="25" s="1"/>
  <c r="D63" i="25"/>
  <c r="M63" i="25" s="1"/>
  <c r="L63" i="25"/>
  <c r="U63" i="25" s="1"/>
  <c r="AG63" i="25" s="1"/>
  <c r="I63" i="25"/>
  <c r="R63" i="25" s="1"/>
  <c r="AD63" i="25" s="1"/>
  <c r="F63" i="25"/>
  <c r="O63" i="25" s="1"/>
  <c r="AA63" i="25" s="1"/>
  <c r="E63" i="25"/>
  <c r="N63" i="25" s="1"/>
  <c r="Z63" i="25" s="1"/>
  <c r="J63" i="25"/>
  <c r="S63" i="25" s="1"/>
  <c r="AE63" i="25" s="1"/>
  <c r="K63" i="25"/>
  <c r="T63" i="25" s="1"/>
  <c r="G63" i="25"/>
  <c r="P63" i="25" s="1"/>
  <c r="AB63" i="25" s="1"/>
  <c r="W64" i="8"/>
  <c r="V64" i="8"/>
  <c r="H63" i="24"/>
  <c r="Q63" i="24" s="1"/>
  <c r="AC63" i="24" s="1"/>
  <c r="G63" i="24"/>
  <c r="P63" i="24" s="1"/>
  <c r="AB63" i="24" s="1"/>
  <c r="L63" i="24"/>
  <c r="U63" i="24" s="1"/>
  <c r="AG63" i="24" s="1"/>
  <c r="K63" i="24"/>
  <c r="T63" i="24" s="1"/>
  <c r="D63" i="24"/>
  <c r="M63" i="24" s="1"/>
  <c r="F63" i="24"/>
  <c r="O63" i="24" s="1"/>
  <c r="AA63" i="24" s="1"/>
  <c r="J63" i="24"/>
  <c r="S63" i="24" s="1"/>
  <c r="AE63" i="24" s="1"/>
  <c r="I63" i="24"/>
  <c r="R63" i="24" s="1"/>
  <c r="AD63" i="24" s="1"/>
  <c r="E63" i="24"/>
  <c r="N63" i="24" s="1"/>
  <c r="Z63" i="24" s="1"/>
  <c r="N64" i="8"/>
  <c r="M64" i="8"/>
  <c r="AF62" i="25"/>
  <c r="Y62" i="25"/>
  <c r="Q59" i="8"/>
  <c r="AH62" i="25" l="1"/>
  <c r="AI74" i="25" s="1"/>
  <c r="AJ61" i="25"/>
  <c r="AJ61" i="24"/>
  <c r="AJ62" i="24" s="1"/>
  <c r="V63" i="24"/>
  <c r="X63" i="24" s="1"/>
  <c r="V63" i="25"/>
  <c r="W75" i="25" s="1"/>
  <c r="X62" i="25"/>
  <c r="Y64" i="8"/>
  <c r="P64" i="8"/>
  <c r="U65" i="8"/>
  <c r="X65" i="8" s="1"/>
  <c r="C66" i="25" s="1"/>
  <c r="Y63" i="25"/>
  <c r="L65" i="8"/>
  <c r="Q60" i="8"/>
  <c r="AF63" i="24"/>
  <c r="O64" i="8"/>
  <c r="C65" i="24" s="1"/>
  <c r="V65" i="8"/>
  <c r="W65" i="8"/>
  <c r="Z60" i="8"/>
  <c r="N65" i="8"/>
  <c r="M65" i="8"/>
  <c r="AF63" i="25"/>
  <c r="G64" i="25"/>
  <c r="P64" i="25" s="1"/>
  <c r="AB64" i="25" s="1"/>
  <c r="I64" i="25"/>
  <c r="R64" i="25" s="1"/>
  <c r="AD64" i="25" s="1"/>
  <c r="J64" i="25"/>
  <c r="S64" i="25" s="1"/>
  <c r="AE64" i="25" s="1"/>
  <c r="E64" i="25"/>
  <c r="N64" i="25" s="1"/>
  <c r="Z64" i="25" s="1"/>
  <c r="L64" i="25"/>
  <c r="U64" i="25" s="1"/>
  <c r="AG64" i="25" s="1"/>
  <c r="D64" i="25"/>
  <c r="M64" i="25" s="1"/>
  <c r="K64" i="25"/>
  <c r="T64" i="25" s="1"/>
  <c r="F64" i="25"/>
  <c r="O64" i="25" s="1"/>
  <c r="AA64" i="25" s="1"/>
  <c r="H64" i="25"/>
  <c r="Q64" i="25" s="1"/>
  <c r="AC64" i="25" s="1"/>
  <c r="L65" i="25"/>
  <c r="U65" i="25" s="1"/>
  <c r="AG65" i="25" s="1"/>
  <c r="F65" i="25"/>
  <c r="O65" i="25" s="1"/>
  <c r="AA65" i="25" s="1"/>
  <c r="H65" i="25"/>
  <c r="Q65" i="25" s="1"/>
  <c r="AC65" i="25" s="1"/>
  <c r="G65" i="25"/>
  <c r="P65" i="25" s="1"/>
  <c r="AB65" i="25" s="1"/>
  <c r="J65" i="25"/>
  <c r="S65" i="25" s="1"/>
  <c r="AE65" i="25" s="1"/>
  <c r="D65" i="25"/>
  <c r="M65" i="25" s="1"/>
  <c r="I65" i="25"/>
  <c r="R65" i="25" s="1"/>
  <c r="AD65" i="25" s="1"/>
  <c r="E65" i="25"/>
  <c r="N65" i="25" s="1"/>
  <c r="Z65" i="25" s="1"/>
  <c r="K65" i="25"/>
  <c r="T65" i="25" s="1"/>
  <c r="Y63" i="24"/>
  <c r="L64" i="24"/>
  <c r="U64" i="24" s="1"/>
  <c r="AG64" i="24" s="1"/>
  <c r="G64" i="24"/>
  <c r="P64" i="24" s="1"/>
  <c r="AB64" i="24" s="1"/>
  <c r="I64" i="24"/>
  <c r="R64" i="24" s="1"/>
  <c r="AD64" i="24" s="1"/>
  <c r="F64" i="24"/>
  <c r="O64" i="24" s="1"/>
  <c r="AA64" i="24" s="1"/>
  <c r="E64" i="24"/>
  <c r="N64" i="24" s="1"/>
  <c r="Z64" i="24" s="1"/>
  <c r="D64" i="24"/>
  <c r="M64" i="24" s="1"/>
  <c r="J64" i="24"/>
  <c r="S64" i="24" s="1"/>
  <c r="AE64" i="24" s="1"/>
  <c r="H64" i="24"/>
  <c r="Q64" i="24" s="1"/>
  <c r="AC64" i="24" s="1"/>
  <c r="K64" i="24"/>
  <c r="T64" i="24" s="1"/>
  <c r="R60" i="8" l="1"/>
  <c r="AJ62" i="25"/>
  <c r="AA60" i="8"/>
  <c r="X63" i="25"/>
  <c r="AH63" i="24"/>
  <c r="AI75" i="24" s="1"/>
  <c r="AH63" i="25"/>
  <c r="AI75" i="25" s="1"/>
  <c r="V64" i="24"/>
  <c r="X64" i="24" s="1"/>
  <c r="W75" i="24"/>
  <c r="V65" i="25"/>
  <c r="W77" i="25" s="1"/>
  <c r="V64" i="25"/>
  <c r="W76" i="25" s="1"/>
  <c r="Y65" i="8"/>
  <c r="P65" i="8"/>
  <c r="Q61" i="8"/>
  <c r="Y65" i="25"/>
  <c r="V66" i="8"/>
  <c r="W66" i="8"/>
  <c r="L66" i="8"/>
  <c r="O66" i="8" s="1"/>
  <c r="C67" i="24" s="1"/>
  <c r="G65" i="24"/>
  <c r="P65" i="24" s="1"/>
  <c r="AB65" i="24" s="1"/>
  <c r="D65" i="24"/>
  <c r="M65" i="24" s="1"/>
  <c r="F65" i="24"/>
  <c r="O65" i="24" s="1"/>
  <c r="AA65" i="24" s="1"/>
  <c r="J65" i="24"/>
  <c r="S65" i="24" s="1"/>
  <c r="AE65" i="24" s="1"/>
  <c r="H65" i="24"/>
  <c r="Q65" i="24" s="1"/>
  <c r="AC65" i="24" s="1"/>
  <c r="I65" i="24"/>
  <c r="R65" i="24" s="1"/>
  <c r="AD65" i="24" s="1"/>
  <c r="E65" i="24"/>
  <c r="N65" i="24" s="1"/>
  <c r="Z65" i="24" s="1"/>
  <c r="L65" i="24"/>
  <c r="U65" i="24" s="1"/>
  <c r="AG65" i="24" s="1"/>
  <c r="K65" i="24"/>
  <c r="T65" i="24" s="1"/>
  <c r="O65" i="8"/>
  <c r="C66" i="24" s="1"/>
  <c r="Y64" i="25"/>
  <c r="N66" i="8"/>
  <c r="M66" i="8"/>
  <c r="AF64" i="24"/>
  <c r="AF64" i="25"/>
  <c r="Y64" i="24"/>
  <c r="AF65" i="25"/>
  <c r="K66" i="25"/>
  <c r="T66" i="25" s="1"/>
  <c r="G66" i="25"/>
  <c r="P66" i="25" s="1"/>
  <c r="AB66" i="25" s="1"/>
  <c r="H66" i="25"/>
  <c r="Q66" i="25" s="1"/>
  <c r="AC66" i="25" s="1"/>
  <c r="L66" i="25"/>
  <c r="U66" i="25" s="1"/>
  <c r="AG66" i="25" s="1"/>
  <c r="I66" i="25"/>
  <c r="R66" i="25" s="1"/>
  <c r="AD66" i="25" s="1"/>
  <c r="E66" i="25"/>
  <c r="N66" i="25" s="1"/>
  <c r="Z66" i="25" s="1"/>
  <c r="J66" i="25"/>
  <c r="S66" i="25" s="1"/>
  <c r="AE66" i="25" s="1"/>
  <c r="D66" i="25"/>
  <c r="M66" i="25" s="1"/>
  <c r="F66" i="25"/>
  <c r="O66" i="25" s="1"/>
  <c r="AA66" i="25" s="1"/>
  <c r="AA61" i="8"/>
  <c r="Z61" i="8"/>
  <c r="R61" i="8"/>
  <c r="U66" i="8"/>
  <c r="AH64" i="24" l="1"/>
  <c r="AI76" i="24" s="1"/>
  <c r="AJ63" i="24"/>
  <c r="R62" i="8" s="1"/>
  <c r="AH65" i="25"/>
  <c r="AI77" i="25" s="1"/>
  <c r="AH64" i="25"/>
  <c r="AI76" i="25" s="1"/>
  <c r="AJ63" i="25"/>
  <c r="V65" i="24"/>
  <c r="X65" i="24" s="1"/>
  <c r="W76" i="24"/>
  <c r="X64" i="25"/>
  <c r="X65" i="25" s="1"/>
  <c r="V66" i="25"/>
  <c r="W78" i="25" s="1"/>
  <c r="Y66" i="8"/>
  <c r="P66" i="8"/>
  <c r="L67" i="8"/>
  <c r="N67" i="8"/>
  <c r="M67" i="8"/>
  <c r="Y66" i="25"/>
  <c r="AH66" i="25" s="1"/>
  <c r="AI78" i="25" s="1"/>
  <c r="V67" i="8"/>
  <c r="W67" i="8"/>
  <c r="U67" i="8"/>
  <c r="AF66" i="25"/>
  <c r="E66" i="24"/>
  <c r="N66" i="24" s="1"/>
  <c r="Z66" i="24" s="1"/>
  <c r="L66" i="24"/>
  <c r="U66" i="24" s="1"/>
  <c r="AG66" i="24" s="1"/>
  <c r="J66" i="24"/>
  <c r="S66" i="24" s="1"/>
  <c r="AE66" i="24" s="1"/>
  <c r="K66" i="24"/>
  <c r="T66" i="24" s="1"/>
  <c r="I66" i="24"/>
  <c r="R66" i="24" s="1"/>
  <c r="AD66" i="24" s="1"/>
  <c r="G66" i="24"/>
  <c r="P66" i="24" s="1"/>
  <c r="AB66" i="24" s="1"/>
  <c r="H66" i="24"/>
  <c r="Q66" i="24" s="1"/>
  <c r="AC66" i="24" s="1"/>
  <c r="F66" i="24"/>
  <c r="O66" i="24" s="1"/>
  <c r="AA66" i="24" s="1"/>
  <c r="D66" i="24"/>
  <c r="M66" i="24" s="1"/>
  <c r="Y65" i="24"/>
  <c r="Q62" i="8"/>
  <c r="F67" i="24"/>
  <c r="O67" i="24" s="1"/>
  <c r="AA67" i="24" s="1"/>
  <c r="E67" i="24"/>
  <c r="N67" i="24" s="1"/>
  <c r="Z67" i="24" s="1"/>
  <c r="D67" i="24"/>
  <c r="M67" i="24" s="1"/>
  <c r="I67" i="24"/>
  <c r="R67" i="24" s="1"/>
  <c r="AD67" i="24" s="1"/>
  <c r="L67" i="24"/>
  <c r="U67" i="24" s="1"/>
  <c r="AG67" i="24" s="1"/>
  <c r="G67" i="24"/>
  <c r="P67" i="24" s="1"/>
  <c r="AB67" i="24" s="1"/>
  <c r="J67" i="24"/>
  <c r="S67" i="24" s="1"/>
  <c r="AE67" i="24" s="1"/>
  <c r="K67" i="24"/>
  <c r="T67" i="24" s="1"/>
  <c r="H67" i="24"/>
  <c r="Q67" i="24" s="1"/>
  <c r="AC67" i="24" s="1"/>
  <c r="X66" i="8"/>
  <c r="C67" i="25" s="1"/>
  <c r="Z62" i="8"/>
  <c r="AF65" i="24"/>
  <c r="AJ64" i="25" l="1"/>
  <c r="AJ65" i="25" s="1"/>
  <c r="AH65" i="24"/>
  <c r="AI77" i="24" s="1"/>
  <c r="AA62" i="8"/>
  <c r="AJ64" i="24"/>
  <c r="R63" i="8" s="1"/>
  <c r="AJ66" i="25"/>
  <c r="V66" i="24"/>
  <c r="X66" i="24" s="1"/>
  <c r="V67" i="24"/>
  <c r="W77" i="24"/>
  <c r="X66" i="25"/>
  <c r="Y67" i="8"/>
  <c r="P67" i="8"/>
  <c r="V68" i="8"/>
  <c r="W68" i="8"/>
  <c r="Z63" i="8"/>
  <c r="Q63" i="8"/>
  <c r="AF66" i="24"/>
  <c r="N68" i="8"/>
  <c r="M68" i="8"/>
  <c r="Y66" i="24"/>
  <c r="H67" i="25"/>
  <c r="Q67" i="25" s="1"/>
  <c r="AC67" i="25" s="1"/>
  <c r="G67" i="25"/>
  <c r="P67" i="25" s="1"/>
  <c r="AB67" i="25" s="1"/>
  <c r="K67" i="25"/>
  <c r="T67" i="25" s="1"/>
  <c r="F67" i="25"/>
  <c r="O67" i="25" s="1"/>
  <c r="AA67" i="25" s="1"/>
  <c r="L67" i="25"/>
  <c r="U67" i="25" s="1"/>
  <c r="AG67" i="25" s="1"/>
  <c r="D67" i="25"/>
  <c r="M67" i="25" s="1"/>
  <c r="I67" i="25"/>
  <c r="R67" i="25" s="1"/>
  <c r="AD67" i="25" s="1"/>
  <c r="E67" i="25"/>
  <c r="N67" i="25" s="1"/>
  <c r="Z67" i="25" s="1"/>
  <c r="J67" i="25"/>
  <c r="S67" i="25" s="1"/>
  <c r="AE67" i="25" s="1"/>
  <c r="U68" i="8"/>
  <c r="X68" i="8" s="1"/>
  <c r="C69" i="25" s="1"/>
  <c r="L68" i="8"/>
  <c r="Y67" i="24"/>
  <c r="AA63" i="8"/>
  <c r="AF67" i="24"/>
  <c r="X67" i="8"/>
  <c r="C68" i="25" s="1"/>
  <c r="O67" i="8"/>
  <c r="C68" i="24" s="1"/>
  <c r="X67" i="24" l="1"/>
  <c r="W78" i="24"/>
  <c r="AJ65" i="24"/>
  <c r="R64" i="8" s="1"/>
  <c r="AH67" i="24"/>
  <c r="AI79" i="24" s="1"/>
  <c r="AH66" i="24"/>
  <c r="AI78" i="24" s="1"/>
  <c r="W79" i="24"/>
  <c r="V67" i="25"/>
  <c r="W79" i="25" s="1"/>
  <c r="Y68" i="8"/>
  <c r="P68" i="8"/>
  <c r="AA64" i="8"/>
  <c r="Q64" i="8"/>
  <c r="J69" i="25"/>
  <c r="S69" i="25" s="1"/>
  <c r="AE69" i="25" s="1"/>
  <c r="D69" i="25"/>
  <c r="M69" i="25" s="1"/>
  <c r="G69" i="25"/>
  <c r="P69" i="25" s="1"/>
  <c r="AB69" i="25" s="1"/>
  <c r="F69" i="25"/>
  <c r="O69" i="25" s="1"/>
  <c r="AA69" i="25" s="1"/>
  <c r="E69" i="25"/>
  <c r="N69" i="25" s="1"/>
  <c r="Z69" i="25" s="1"/>
  <c r="K69" i="25"/>
  <c r="T69" i="25" s="1"/>
  <c r="H69" i="25"/>
  <c r="Q69" i="25" s="1"/>
  <c r="AC69" i="25" s="1"/>
  <c r="L69" i="25"/>
  <c r="U69" i="25" s="1"/>
  <c r="AG69" i="25" s="1"/>
  <c r="I69" i="25"/>
  <c r="R69" i="25" s="1"/>
  <c r="AD69" i="25" s="1"/>
  <c r="Z64" i="8"/>
  <c r="AF67" i="25"/>
  <c r="F68" i="24"/>
  <c r="O68" i="24" s="1"/>
  <c r="AA68" i="24" s="1"/>
  <c r="H68" i="24"/>
  <c r="Q68" i="24" s="1"/>
  <c r="AC68" i="24" s="1"/>
  <c r="I68" i="24"/>
  <c r="R68" i="24" s="1"/>
  <c r="AD68" i="24" s="1"/>
  <c r="E68" i="24"/>
  <c r="N68" i="24" s="1"/>
  <c r="Z68" i="24" s="1"/>
  <c r="G68" i="24"/>
  <c r="P68" i="24" s="1"/>
  <c r="AB68" i="24" s="1"/>
  <c r="D68" i="24"/>
  <c r="M68" i="24" s="1"/>
  <c r="J68" i="24"/>
  <c r="S68" i="24" s="1"/>
  <c r="AE68" i="24" s="1"/>
  <c r="L68" i="24"/>
  <c r="U68" i="24" s="1"/>
  <c r="AG68" i="24" s="1"/>
  <c r="K68" i="24"/>
  <c r="T68" i="24" s="1"/>
  <c r="L69" i="8"/>
  <c r="O69" i="8" s="1"/>
  <c r="C70" i="24" s="1"/>
  <c r="Y67" i="25"/>
  <c r="E68" i="25"/>
  <c r="N68" i="25" s="1"/>
  <c r="Z68" i="25" s="1"/>
  <c r="H68" i="25"/>
  <c r="Q68" i="25" s="1"/>
  <c r="AC68" i="25" s="1"/>
  <c r="L68" i="25"/>
  <c r="U68" i="25" s="1"/>
  <c r="AG68" i="25" s="1"/>
  <c r="K68" i="25"/>
  <c r="T68" i="25" s="1"/>
  <c r="J68" i="25"/>
  <c r="S68" i="25" s="1"/>
  <c r="AE68" i="25" s="1"/>
  <c r="G68" i="25"/>
  <c r="P68" i="25" s="1"/>
  <c r="AB68" i="25" s="1"/>
  <c r="I68" i="25"/>
  <c r="R68" i="25" s="1"/>
  <c r="AD68" i="25" s="1"/>
  <c r="F68" i="25"/>
  <c r="O68" i="25" s="1"/>
  <c r="AA68" i="25" s="1"/>
  <c r="D68" i="25"/>
  <c r="M68" i="25" s="1"/>
  <c r="O68" i="8"/>
  <c r="C69" i="24" s="1"/>
  <c r="M69" i="8"/>
  <c r="N69" i="8"/>
  <c r="U69" i="8"/>
  <c r="X69" i="8" s="1"/>
  <c r="C70" i="25" s="1"/>
  <c r="W69" i="8"/>
  <c r="V69" i="8"/>
  <c r="AJ66" i="24" l="1"/>
  <c r="AJ67" i="24" s="1"/>
  <c r="X67" i="25"/>
  <c r="AH67" i="25"/>
  <c r="V68" i="24"/>
  <c r="X68" i="24" s="1"/>
  <c r="V69" i="25"/>
  <c r="W81" i="25" s="1"/>
  <c r="V68" i="25"/>
  <c r="W80" i="25" s="1"/>
  <c r="P69" i="8"/>
  <c r="Y69" i="8"/>
  <c r="R65" i="8"/>
  <c r="Y69" i="25"/>
  <c r="L70" i="24"/>
  <c r="U70" i="24" s="1"/>
  <c r="AG70" i="24" s="1"/>
  <c r="J70" i="24"/>
  <c r="S70" i="24" s="1"/>
  <c r="AE70" i="24" s="1"/>
  <c r="E70" i="24"/>
  <c r="N70" i="24" s="1"/>
  <c r="Z70" i="24" s="1"/>
  <c r="F70" i="24"/>
  <c r="O70" i="24" s="1"/>
  <c r="AA70" i="24" s="1"/>
  <c r="G70" i="24"/>
  <c r="P70" i="24" s="1"/>
  <c r="AB70" i="24" s="1"/>
  <c r="H70" i="24"/>
  <c r="Q70" i="24" s="1"/>
  <c r="AC70" i="24" s="1"/>
  <c r="I70" i="24"/>
  <c r="R70" i="24" s="1"/>
  <c r="AD70" i="24" s="1"/>
  <c r="D70" i="24"/>
  <c r="M70" i="24" s="1"/>
  <c r="K70" i="24"/>
  <c r="T70" i="24" s="1"/>
  <c r="AF68" i="24"/>
  <c r="V70" i="8"/>
  <c r="W70" i="8"/>
  <c r="L70" i="25"/>
  <c r="U70" i="25" s="1"/>
  <c r="AG70" i="25" s="1"/>
  <c r="D70" i="25"/>
  <c r="M70" i="25" s="1"/>
  <c r="J70" i="25"/>
  <c r="S70" i="25" s="1"/>
  <c r="AE70" i="25" s="1"/>
  <c r="G70" i="25"/>
  <c r="P70" i="25" s="1"/>
  <c r="AB70" i="25" s="1"/>
  <c r="E70" i="25"/>
  <c r="N70" i="25" s="1"/>
  <c r="Z70" i="25" s="1"/>
  <c r="K70" i="25"/>
  <c r="T70" i="25" s="1"/>
  <c r="F70" i="25"/>
  <c r="O70" i="25" s="1"/>
  <c r="AA70" i="25" s="1"/>
  <c r="I70" i="25"/>
  <c r="R70" i="25" s="1"/>
  <c r="AD70" i="25" s="1"/>
  <c r="H70" i="25"/>
  <c r="Q70" i="25" s="1"/>
  <c r="AC70" i="25" s="1"/>
  <c r="U70" i="8"/>
  <c r="AF68" i="25"/>
  <c r="Q65" i="8"/>
  <c r="L70" i="8"/>
  <c r="N70" i="8"/>
  <c r="M70" i="8"/>
  <c r="AF69" i="25"/>
  <c r="AA65" i="8"/>
  <c r="F69" i="24"/>
  <c r="O69" i="24" s="1"/>
  <c r="AA69" i="24" s="1"/>
  <c r="G69" i="24"/>
  <c r="P69" i="24" s="1"/>
  <c r="AB69" i="24" s="1"/>
  <c r="I69" i="24"/>
  <c r="R69" i="24" s="1"/>
  <c r="AD69" i="24" s="1"/>
  <c r="D69" i="24"/>
  <c r="M69" i="24" s="1"/>
  <c r="H69" i="24"/>
  <c r="Q69" i="24" s="1"/>
  <c r="AC69" i="24" s="1"/>
  <c r="J69" i="24"/>
  <c r="S69" i="24" s="1"/>
  <c r="AE69" i="24" s="1"/>
  <c r="E69" i="24"/>
  <c r="N69" i="24" s="1"/>
  <c r="Z69" i="24" s="1"/>
  <c r="K69" i="24"/>
  <c r="T69" i="24" s="1"/>
  <c r="L69" i="24"/>
  <c r="U69" i="24" s="1"/>
  <c r="AG69" i="24" s="1"/>
  <c r="Y68" i="25"/>
  <c r="AH68" i="25" s="1"/>
  <c r="AI80" i="25" s="1"/>
  <c r="Y68" i="24"/>
  <c r="Z65" i="8"/>
  <c r="AH68" i="24" l="1"/>
  <c r="AI80" i="24" s="1"/>
  <c r="AH69" i="25"/>
  <c r="AI81" i="25" s="1"/>
  <c r="AI79" i="25"/>
  <c r="AJ67" i="25"/>
  <c r="AJ68" i="25" s="1"/>
  <c r="V69" i="24"/>
  <c r="X69" i="24" s="1"/>
  <c r="W80" i="24"/>
  <c r="V70" i="24"/>
  <c r="V70" i="25"/>
  <c r="W82" i="25" s="1"/>
  <c r="X68" i="25"/>
  <c r="X69" i="25" s="1"/>
  <c r="Y70" i="8"/>
  <c r="P70" i="8"/>
  <c r="R66" i="8"/>
  <c r="AF69" i="24"/>
  <c r="W71" i="8"/>
  <c r="V71" i="8"/>
  <c r="Z66" i="8"/>
  <c r="AF70" i="25"/>
  <c r="Q66" i="8"/>
  <c r="Y69" i="24"/>
  <c r="N71" i="8"/>
  <c r="M71" i="8"/>
  <c r="U71" i="8"/>
  <c r="X71" i="8" s="1"/>
  <c r="C72" i="25" s="1"/>
  <c r="Y70" i="24"/>
  <c r="X70" i="8"/>
  <c r="C71" i="25" s="1"/>
  <c r="Y70" i="25"/>
  <c r="L71" i="8"/>
  <c r="AF70" i="24"/>
  <c r="O70" i="8"/>
  <c r="C71" i="24" s="1"/>
  <c r="X70" i="24" l="1"/>
  <c r="AA66" i="8"/>
  <c r="AJ68" i="24"/>
  <c r="R67" i="8" s="1"/>
  <c r="AH70" i="25"/>
  <c r="AI82" i="25" s="1"/>
  <c r="AJ69" i="25"/>
  <c r="X70" i="25"/>
  <c r="AH69" i="24"/>
  <c r="AI81" i="24" s="1"/>
  <c r="AH70" i="24"/>
  <c r="AI82" i="24" s="1"/>
  <c r="W82" i="24"/>
  <c r="W81" i="24"/>
  <c r="Y71" i="8"/>
  <c r="P71" i="8"/>
  <c r="H72" i="25"/>
  <c r="Q72" i="25" s="1"/>
  <c r="AC72" i="25" s="1"/>
  <c r="I72" i="25"/>
  <c r="R72" i="25" s="1"/>
  <c r="AD72" i="25" s="1"/>
  <c r="F72" i="25"/>
  <c r="O72" i="25" s="1"/>
  <c r="AA72" i="25" s="1"/>
  <c r="K72" i="25"/>
  <c r="T72" i="25" s="1"/>
  <c r="G72" i="25"/>
  <c r="P72" i="25" s="1"/>
  <c r="AB72" i="25" s="1"/>
  <c r="D72" i="25"/>
  <c r="M72" i="25" s="1"/>
  <c r="L72" i="25"/>
  <c r="U72" i="25" s="1"/>
  <c r="AG72" i="25" s="1"/>
  <c r="E72" i="25"/>
  <c r="N72" i="25" s="1"/>
  <c r="Z72" i="25" s="1"/>
  <c r="J72" i="25"/>
  <c r="S72" i="25" s="1"/>
  <c r="AE72" i="25" s="1"/>
  <c r="AA67" i="8"/>
  <c r="H71" i="25"/>
  <c r="Q71" i="25" s="1"/>
  <c r="AC71" i="25" s="1"/>
  <c r="L71" i="25"/>
  <c r="U71" i="25" s="1"/>
  <c r="AG71" i="25" s="1"/>
  <c r="E71" i="25"/>
  <c r="N71" i="25" s="1"/>
  <c r="Z71" i="25" s="1"/>
  <c r="D71" i="25"/>
  <c r="M71" i="25" s="1"/>
  <c r="I71" i="25"/>
  <c r="R71" i="25" s="1"/>
  <c r="AD71" i="25" s="1"/>
  <c r="F71" i="25"/>
  <c r="O71" i="25" s="1"/>
  <c r="AA71" i="25" s="1"/>
  <c r="K71" i="25"/>
  <c r="T71" i="25" s="1"/>
  <c r="G71" i="25"/>
  <c r="P71" i="25" s="1"/>
  <c r="AB71" i="25" s="1"/>
  <c r="J71" i="25"/>
  <c r="S71" i="25" s="1"/>
  <c r="AE71" i="25" s="1"/>
  <c r="V72" i="8"/>
  <c r="W72" i="8"/>
  <c r="Q67" i="8"/>
  <c r="L72" i="8"/>
  <c r="F71" i="24"/>
  <c r="O71" i="24" s="1"/>
  <c r="AA71" i="24" s="1"/>
  <c r="G71" i="24"/>
  <c r="P71" i="24" s="1"/>
  <c r="AB71" i="24" s="1"/>
  <c r="H71" i="24"/>
  <c r="Q71" i="24" s="1"/>
  <c r="AC71" i="24" s="1"/>
  <c r="I71" i="24"/>
  <c r="R71" i="24" s="1"/>
  <c r="AD71" i="24" s="1"/>
  <c r="J71" i="24"/>
  <c r="S71" i="24" s="1"/>
  <c r="AE71" i="24" s="1"/>
  <c r="E71" i="24"/>
  <c r="N71" i="24" s="1"/>
  <c r="Z71" i="24" s="1"/>
  <c r="L71" i="24"/>
  <c r="U71" i="24" s="1"/>
  <c r="AG71" i="24" s="1"/>
  <c r="K71" i="24"/>
  <c r="T71" i="24" s="1"/>
  <c r="D71" i="24"/>
  <c r="M71" i="24" s="1"/>
  <c r="U72" i="8"/>
  <c r="X72" i="8" s="1"/>
  <c r="C73" i="25" s="1"/>
  <c r="O71" i="8"/>
  <c r="C72" i="24" s="1"/>
  <c r="N72" i="8"/>
  <c r="M72" i="8"/>
  <c r="Z67" i="8"/>
  <c r="AJ70" i="25" l="1"/>
  <c r="AJ69" i="24"/>
  <c r="AJ70" i="24" s="1"/>
  <c r="V71" i="24"/>
  <c r="X71" i="24" s="1"/>
  <c r="V71" i="25"/>
  <c r="V72" i="25"/>
  <c r="W84" i="25" s="1"/>
  <c r="Y72" i="8"/>
  <c r="P72" i="8"/>
  <c r="D73" i="25"/>
  <c r="M73" i="25" s="1"/>
  <c r="J73" i="25"/>
  <c r="S73" i="25" s="1"/>
  <c r="AE73" i="25" s="1"/>
  <c r="F73" i="25"/>
  <c r="O73" i="25" s="1"/>
  <c r="AA73" i="25" s="1"/>
  <c r="L73" i="25"/>
  <c r="U73" i="25" s="1"/>
  <c r="AG73" i="25" s="1"/>
  <c r="E73" i="25"/>
  <c r="N73" i="25" s="1"/>
  <c r="Z73" i="25" s="1"/>
  <c r="H73" i="25"/>
  <c r="Q73" i="25" s="1"/>
  <c r="AC73" i="25" s="1"/>
  <c r="G73" i="25"/>
  <c r="P73" i="25" s="1"/>
  <c r="AB73" i="25" s="1"/>
  <c r="K73" i="25"/>
  <c r="T73" i="25" s="1"/>
  <c r="I73" i="25"/>
  <c r="R73" i="25" s="1"/>
  <c r="AD73" i="25" s="1"/>
  <c r="Y71" i="25"/>
  <c r="Q68" i="8"/>
  <c r="Y72" i="25"/>
  <c r="W73" i="8"/>
  <c r="V73" i="8"/>
  <c r="M73" i="8"/>
  <c r="N73" i="8"/>
  <c r="Y71" i="24"/>
  <c r="F72" i="24"/>
  <c r="O72" i="24" s="1"/>
  <c r="AA72" i="24" s="1"/>
  <c r="K72" i="24"/>
  <c r="T72" i="24" s="1"/>
  <c r="J72" i="24"/>
  <c r="S72" i="24" s="1"/>
  <c r="AE72" i="24" s="1"/>
  <c r="H72" i="24"/>
  <c r="Q72" i="24" s="1"/>
  <c r="AC72" i="24" s="1"/>
  <c r="E72" i="24"/>
  <c r="N72" i="24" s="1"/>
  <c r="Z72" i="24" s="1"/>
  <c r="G72" i="24"/>
  <c r="P72" i="24" s="1"/>
  <c r="AB72" i="24" s="1"/>
  <c r="L72" i="24"/>
  <c r="U72" i="24" s="1"/>
  <c r="AG72" i="24" s="1"/>
  <c r="D72" i="24"/>
  <c r="M72" i="24" s="1"/>
  <c r="I72" i="24"/>
  <c r="R72" i="24" s="1"/>
  <c r="AD72" i="24" s="1"/>
  <c r="U73" i="8"/>
  <c r="X73" i="8" s="1"/>
  <c r="C74" i="25" s="1"/>
  <c r="AF71" i="24"/>
  <c r="L73" i="8"/>
  <c r="AF71" i="25"/>
  <c r="AA68" i="8"/>
  <c r="R68" i="8"/>
  <c r="AF72" i="25"/>
  <c r="Z68" i="8"/>
  <c r="O72" i="8"/>
  <c r="C73" i="24" s="1"/>
  <c r="AH71" i="25" l="1"/>
  <c r="AI83" i="25" s="1"/>
  <c r="AH71" i="24"/>
  <c r="AI83" i="24" s="1"/>
  <c r="AH72" i="25"/>
  <c r="AI84" i="25" s="1"/>
  <c r="V72" i="24"/>
  <c r="X72" i="24" s="1"/>
  <c r="W83" i="24"/>
  <c r="V73" i="25"/>
  <c r="W85" i="25" s="1"/>
  <c r="W83" i="25"/>
  <c r="X71" i="25"/>
  <c r="X72" i="25" s="1"/>
  <c r="P73" i="8"/>
  <c r="Y73" i="8"/>
  <c r="AA69" i="8"/>
  <c r="U74" i="8"/>
  <c r="X74" i="8" s="1"/>
  <c r="C75" i="25" s="1"/>
  <c r="AF72" i="24"/>
  <c r="H74" i="25"/>
  <c r="Q74" i="25" s="1"/>
  <c r="AC74" i="25" s="1"/>
  <c r="L74" i="25"/>
  <c r="U74" i="25" s="1"/>
  <c r="AG74" i="25" s="1"/>
  <c r="I74" i="25"/>
  <c r="R74" i="25" s="1"/>
  <c r="AD74" i="25" s="1"/>
  <c r="K74" i="25"/>
  <c r="T74" i="25" s="1"/>
  <c r="J74" i="25"/>
  <c r="S74" i="25" s="1"/>
  <c r="AE74" i="25" s="1"/>
  <c r="F74" i="25"/>
  <c r="O74" i="25" s="1"/>
  <c r="AA74" i="25" s="1"/>
  <c r="D74" i="25"/>
  <c r="M74" i="25" s="1"/>
  <c r="G74" i="25"/>
  <c r="P74" i="25" s="1"/>
  <c r="AB74" i="25" s="1"/>
  <c r="E74" i="25"/>
  <c r="N74" i="25" s="1"/>
  <c r="Z74" i="25" s="1"/>
  <c r="AF73" i="25"/>
  <c r="Y72" i="24"/>
  <c r="Z69" i="8"/>
  <c r="Q69" i="8"/>
  <c r="L74" i="8"/>
  <c r="O73" i="8"/>
  <c r="C74" i="24" s="1"/>
  <c r="M74" i="8"/>
  <c r="N74" i="8"/>
  <c r="J73" i="24"/>
  <c r="S73" i="24" s="1"/>
  <c r="AE73" i="24" s="1"/>
  <c r="K73" i="24"/>
  <c r="T73" i="24" s="1"/>
  <c r="G73" i="24"/>
  <c r="P73" i="24" s="1"/>
  <c r="AB73" i="24" s="1"/>
  <c r="L73" i="24"/>
  <c r="U73" i="24" s="1"/>
  <c r="AG73" i="24" s="1"/>
  <c r="F73" i="24"/>
  <c r="O73" i="24" s="1"/>
  <c r="AA73" i="24" s="1"/>
  <c r="E73" i="24"/>
  <c r="N73" i="24" s="1"/>
  <c r="Z73" i="24" s="1"/>
  <c r="D73" i="24"/>
  <c r="M73" i="24" s="1"/>
  <c r="I73" i="24"/>
  <c r="R73" i="24" s="1"/>
  <c r="AD73" i="24" s="1"/>
  <c r="H73" i="24"/>
  <c r="Q73" i="24" s="1"/>
  <c r="AC73" i="24" s="1"/>
  <c r="R69" i="8"/>
  <c r="W74" i="8"/>
  <c r="V74" i="8"/>
  <c r="Y73" i="25"/>
  <c r="AJ71" i="25" l="1"/>
  <c r="AJ72" i="25" s="1"/>
  <c r="AH73" i="25"/>
  <c r="AI85" i="25" s="1"/>
  <c r="AJ71" i="24"/>
  <c r="R70" i="8" s="1"/>
  <c r="X73" i="25"/>
  <c r="AH72" i="24"/>
  <c r="AI84" i="24" s="1"/>
  <c r="V73" i="24"/>
  <c r="X73" i="24" s="1"/>
  <c r="W84" i="24"/>
  <c r="V74" i="25"/>
  <c r="W86" i="25" s="1"/>
  <c r="P74" i="8"/>
  <c r="Y74" i="8"/>
  <c r="E75" i="25"/>
  <c r="N75" i="25" s="1"/>
  <c r="Z75" i="25" s="1"/>
  <c r="J75" i="25"/>
  <c r="S75" i="25" s="1"/>
  <c r="AE75" i="25" s="1"/>
  <c r="D75" i="25"/>
  <c r="M75" i="25" s="1"/>
  <c r="G75" i="25"/>
  <c r="P75" i="25" s="1"/>
  <c r="AB75" i="25" s="1"/>
  <c r="K75" i="25"/>
  <c r="T75" i="25" s="1"/>
  <c r="H75" i="25"/>
  <c r="Q75" i="25" s="1"/>
  <c r="AC75" i="25" s="1"/>
  <c r="I75" i="25"/>
  <c r="R75" i="25" s="1"/>
  <c r="AD75" i="25" s="1"/>
  <c r="F75" i="25"/>
  <c r="O75" i="25" s="1"/>
  <c r="AA75" i="25" s="1"/>
  <c r="L75" i="25"/>
  <c r="U75" i="25" s="1"/>
  <c r="AG75" i="25" s="1"/>
  <c r="Q70" i="8"/>
  <c r="AF73" i="24"/>
  <c r="Y74" i="25"/>
  <c r="Z70" i="8"/>
  <c r="Y73" i="24"/>
  <c r="N75" i="8"/>
  <c r="M75" i="8"/>
  <c r="U75" i="8"/>
  <c r="L75" i="8"/>
  <c r="L74" i="24"/>
  <c r="U74" i="24" s="1"/>
  <c r="AG74" i="24" s="1"/>
  <c r="G74" i="24"/>
  <c r="P74" i="24" s="1"/>
  <c r="AB74" i="24" s="1"/>
  <c r="J74" i="24"/>
  <c r="S74" i="24" s="1"/>
  <c r="AE74" i="24" s="1"/>
  <c r="E74" i="24"/>
  <c r="N74" i="24" s="1"/>
  <c r="Z74" i="24" s="1"/>
  <c r="H74" i="24"/>
  <c r="Q74" i="24" s="1"/>
  <c r="AC74" i="24" s="1"/>
  <c r="K74" i="24"/>
  <c r="T74" i="24" s="1"/>
  <c r="I74" i="24"/>
  <c r="R74" i="24" s="1"/>
  <c r="AD74" i="24" s="1"/>
  <c r="F74" i="24"/>
  <c r="O74" i="24" s="1"/>
  <c r="AA74" i="24" s="1"/>
  <c r="D74" i="24"/>
  <c r="M74" i="24" s="1"/>
  <c r="AF74" i="25"/>
  <c r="AA70" i="8"/>
  <c r="W75" i="8"/>
  <c r="V75" i="8"/>
  <c r="O74" i="8"/>
  <c r="C75" i="24" s="1"/>
  <c r="AJ73" i="25" l="1"/>
  <c r="AH73" i="24"/>
  <c r="AI85" i="24" s="1"/>
  <c r="AH74" i="25"/>
  <c r="AI86" i="25" s="1"/>
  <c r="AJ72" i="24"/>
  <c r="V74" i="24"/>
  <c r="X74" i="24" s="1"/>
  <c r="W85" i="24"/>
  <c r="V75" i="25"/>
  <c r="W87" i="25" s="1"/>
  <c r="X74" i="25"/>
  <c r="Y75" i="8"/>
  <c r="P75" i="8"/>
  <c r="AA71" i="8"/>
  <c r="L76" i="8"/>
  <c r="M76" i="8"/>
  <c r="N76" i="8"/>
  <c r="AF75" i="25"/>
  <c r="U76" i="8"/>
  <c r="X75" i="8"/>
  <c r="C76" i="25" s="1"/>
  <c r="D75" i="24"/>
  <c r="M75" i="24" s="1"/>
  <c r="K75" i="24"/>
  <c r="T75" i="24" s="1"/>
  <c r="I75" i="24"/>
  <c r="R75" i="24" s="1"/>
  <c r="AD75" i="24" s="1"/>
  <c r="L75" i="24"/>
  <c r="U75" i="24" s="1"/>
  <c r="AG75" i="24" s="1"/>
  <c r="F75" i="24"/>
  <c r="O75" i="24" s="1"/>
  <c r="AA75" i="24" s="1"/>
  <c r="E75" i="24"/>
  <c r="N75" i="24" s="1"/>
  <c r="Z75" i="24" s="1"/>
  <c r="H75" i="24"/>
  <c r="Q75" i="24" s="1"/>
  <c r="AC75" i="24" s="1"/>
  <c r="J75" i="24"/>
  <c r="S75" i="24" s="1"/>
  <c r="AE75" i="24" s="1"/>
  <c r="G75" i="24"/>
  <c r="P75" i="24" s="1"/>
  <c r="AB75" i="24" s="1"/>
  <c r="Y75" i="25"/>
  <c r="Y74" i="24"/>
  <c r="Q71" i="8"/>
  <c r="W76" i="8"/>
  <c r="V76" i="8"/>
  <c r="AF74" i="24"/>
  <c r="O75" i="8"/>
  <c r="C76" i="24" s="1"/>
  <c r="Z71" i="8"/>
  <c r="AJ73" i="24" l="1"/>
  <c r="R72" i="8" s="1"/>
  <c r="R71" i="8"/>
  <c r="X75" i="25"/>
  <c r="AJ74" i="25"/>
  <c r="AH75" i="25"/>
  <c r="AI87" i="25" s="1"/>
  <c r="AH74" i="24"/>
  <c r="AI86" i="24" s="1"/>
  <c r="V75" i="24"/>
  <c r="X75" i="24" s="1"/>
  <c r="W86" i="24"/>
  <c r="P76" i="8"/>
  <c r="Y76" i="8"/>
  <c r="W77" i="8"/>
  <c r="V77" i="8"/>
  <c r="M77" i="8"/>
  <c r="N77" i="8"/>
  <c r="Y75" i="24"/>
  <c r="L77" i="8"/>
  <c r="O77" i="8" s="1"/>
  <c r="C78" i="24" s="1"/>
  <c r="AF75" i="24"/>
  <c r="Q72" i="8"/>
  <c r="H76" i="25"/>
  <c r="Q76" i="25" s="1"/>
  <c r="AC76" i="25" s="1"/>
  <c r="J76" i="25"/>
  <c r="S76" i="25" s="1"/>
  <c r="AE76" i="25" s="1"/>
  <c r="L76" i="25"/>
  <c r="U76" i="25" s="1"/>
  <c r="AG76" i="25" s="1"/>
  <c r="D76" i="25"/>
  <c r="M76" i="25" s="1"/>
  <c r="F76" i="25"/>
  <c r="O76" i="25" s="1"/>
  <c r="AA76" i="25" s="1"/>
  <c r="K76" i="25"/>
  <c r="T76" i="25" s="1"/>
  <c r="I76" i="25"/>
  <c r="R76" i="25" s="1"/>
  <c r="AD76" i="25" s="1"/>
  <c r="G76" i="25"/>
  <c r="P76" i="25" s="1"/>
  <c r="AB76" i="25" s="1"/>
  <c r="E76" i="25"/>
  <c r="N76" i="25" s="1"/>
  <c r="Z76" i="25" s="1"/>
  <c r="O76" i="8"/>
  <c r="C77" i="24" s="1"/>
  <c r="Z72" i="8"/>
  <c r="U77" i="8"/>
  <c r="X77" i="8" s="1"/>
  <c r="C78" i="25" s="1"/>
  <c r="AA72" i="8"/>
  <c r="G76" i="24"/>
  <c r="P76" i="24" s="1"/>
  <c r="AB76" i="24" s="1"/>
  <c r="I76" i="24"/>
  <c r="R76" i="24" s="1"/>
  <c r="AD76" i="24" s="1"/>
  <c r="H76" i="24"/>
  <c r="Q76" i="24" s="1"/>
  <c r="AC76" i="24" s="1"/>
  <c r="J76" i="24"/>
  <c r="S76" i="24" s="1"/>
  <c r="AE76" i="24" s="1"/>
  <c r="L76" i="24"/>
  <c r="U76" i="24" s="1"/>
  <c r="AG76" i="24" s="1"/>
  <c r="E76" i="24"/>
  <c r="N76" i="24" s="1"/>
  <c r="Z76" i="24" s="1"/>
  <c r="K76" i="24"/>
  <c r="T76" i="24" s="1"/>
  <c r="D76" i="24"/>
  <c r="M76" i="24" s="1"/>
  <c r="F76" i="24"/>
  <c r="O76" i="24" s="1"/>
  <c r="AA76" i="24" s="1"/>
  <c r="X76" i="8"/>
  <c r="C77" i="25" s="1"/>
  <c r="AJ74" i="24" l="1"/>
  <c r="AJ75" i="25"/>
  <c r="AH75" i="24"/>
  <c r="AI87" i="24" s="1"/>
  <c r="V76" i="24"/>
  <c r="X76" i="24" s="1"/>
  <c r="W87" i="24"/>
  <c r="V76" i="25"/>
  <c r="P77" i="8"/>
  <c r="Y77" i="8"/>
  <c r="I78" i="25"/>
  <c r="R78" i="25" s="1"/>
  <c r="AD78" i="25" s="1"/>
  <c r="L78" i="25"/>
  <c r="U78" i="25" s="1"/>
  <c r="AG78" i="25" s="1"/>
  <c r="J78" i="25"/>
  <c r="S78" i="25" s="1"/>
  <c r="AE78" i="25" s="1"/>
  <c r="K78" i="25"/>
  <c r="T78" i="25" s="1"/>
  <c r="G78" i="25"/>
  <c r="P78" i="25" s="1"/>
  <c r="AB78" i="25" s="1"/>
  <c r="H78" i="25"/>
  <c r="Q78" i="25" s="1"/>
  <c r="AC78" i="25" s="1"/>
  <c r="D78" i="25"/>
  <c r="M78" i="25" s="1"/>
  <c r="E78" i="25"/>
  <c r="N78" i="25" s="1"/>
  <c r="Z78" i="25" s="1"/>
  <c r="F78" i="25"/>
  <c r="O78" i="25" s="1"/>
  <c r="AA78" i="25" s="1"/>
  <c r="G77" i="25"/>
  <c r="P77" i="25" s="1"/>
  <c r="AB77" i="25" s="1"/>
  <c r="L77" i="25"/>
  <c r="U77" i="25" s="1"/>
  <c r="AG77" i="25" s="1"/>
  <c r="I77" i="25"/>
  <c r="R77" i="25" s="1"/>
  <c r="AD77" i="25" s="1"/>
  <c r="E77" i="25"/>
  <c r="N77" i="25" s="1"/>
  <c r="Z77" i="25" s="1"/>
  <c r="F77" i="25"/>
  <c r="O77" i="25" s="1"/>
  <c r="AA77" i="25" s="1"/>
  <c r="K77" i="25"/>
  <c r="T77" i="25" s="1"/>
  <c r="H77" i="25"/>
  <c r="Q77" i="25" s="1"/>
  <c r="AC77" i="25" s="1"/>
  <c r="J77" i="25"/>
  <c r="S77" i="25" s="1"/>
  <c r="AE77" i="25" s="1"/>
  <c r="D77" i="25"/>
  <c r="M77" i="25" s="1"/>
  <c r="Y76" i="25"/>
  <c r="Z73" i="8"/>
  <c r="F77" i="24"/>
  <c r="O77" i="24" s="1"/>
  <c r="AA77" i="24" s="1"/>
  <c r="L77" i="24"/>
  <c r="U77" i="24" s="1"/>
  <c r="AG77" i="24" s="1"/>
  <c r="K77" i="24"/>
  <c r="T77" i="24" s="1"/>
  <c r="D77" i="24"/>
  <c r="M77" i="24" s="1"/>
  <c r="G77" i="24"/>
  <c r="P77" i="24" s="1"/>
  <c r="AB77" i="24" s="1"/>
  <c r="J77" i="24"/>
  <c r="S77" i="24" s="1"/>
  <c r="AE77" i="24" s="1"/>
  <c r="I77" i="24"/>
  <c r="R77" i="24" s="1"/>
  <c r="AD77" i="24" s="1"/>
  <c r="H77" i="24"/>
  <c r="Q77" i="24" s="1"/>
  <c r="AC77" i="24" s="1"/>
  <c r="E77" i="24"/>
  <c r="N77" i="24" s="1"/>
  <c r="Z77" i="24" s="1"/>
  <c r="AA73" i="8"/>
  <c r="Y76" i="24"/>
  <c r="Q73" i="8"/>
  <c r="M78" i="8"/>
  <c r="N78" i="8"/>
  <c r="AF76" i="25"/>
  <c r="V78" i="8"/>
  <c r="W78" i="8"/>
  <c r="H78" i="24"/>
  <c r="Q78" i="24" s="1"/>
  <c r="AC78" i="24" s="1"/>
  <c r="E78" i="24"/>
  <c r="N78" i="24" s="1"/>
  <c r="Z78" i="24" s="1"/>
  <c r="D78" i="24"/>
  <c r="M78" i="24" s="1"/>
  <c r="J78" i="24"/>
  <c r="S78" i="24" s="1"/>
  <c r="AE78" i="24" s="1"/>
  <c r="G78" i="24"/>
  <c r="P78" i="24" s="1"/>
  <c r="AB78" i="24" s="1"/>
  <c r="I78" i="24"/>
  <c r="R78" i="24" s="1"/>
  <c r="AD78" i="24" s="1"/>
  <c r="L78" i="24"/>
  <c r="U78" i="24" s="1"/>
  <c r="AG78" i="24" s="1"/>
  <c r="F78" i="24"/>
  <c r="O78" i="24" s="1"/>
  <c r="AA78" i="24" s="1"/>
  <c r="K78" i="24"/>
  <c r="T78" i="24" s="1"/>
  <c r="L78" i="8"/>
  <c r="O78" i="8" s="1"/>
  <c r="C79" i="24" s="1"/>
  <c r="AF76" i="24"/>
  <c r="R73" i="8"/>
  <c r="U78" i="8"/>
  <c r="AJ75" i="24" l="1"/>
  <c r="AH76" i="24"/>
  <c r="AI88" i="24" s="1"/>
  <c r="AH76" i="25"/>
  <c r="W88" i="24"/>
  <c r="V77" i="24"/>
  <c r="X77" i="24" s="1"/>
  <c r="V78" i="24"/>
  <c r="V77" i="25"/>
  <c r="W89" i="25" s="1"/>
  <c r="V78" i="25"/>
  <c r="W90" i="25" s="1"/>
  <c r="W88" i="25"/>
  <c r="X76" i="25"/>
  <c r="Y78" i="8"/>
  <c r="P78" i="8"/>
  <c r="I79" i="24"/>
  <c r="R79" i="24" s="1"/>
  <c r="AD79" i="24" s="1"/>
  <c r="F79" i="24"/>
  <c r="O79" i="24" s="1"/>
  <c r="AA79" i="24" s="1"/>
  <c r="L79" i="24"/>
  <c r="U79" i="24" s="1"/>
  <c r="AG79" i="24" s="1"/>
  <c r="E79" i="24"/>
  <c r="N79" i="24" s="1"/>
  <c r="Z79" i="24" s="1"/>
  <c r="D79" i="24"/>
  <c r="M79" i="24" s="1"/>
  <c r="G79" i="24"/>
  <c r="P79" i="24" s="1"/>
  <c r="AB79" i="24" s="1"/>
  <c r="H79" i="24"/>
  <c r="Q79" i="24" s="1"/>
  <c r="AC79" i="24" s="1"/>
  <c r="K79" i="24"/>
  <c r="T79" i="24" s="1"/>
  <c r="J79" i="24"/>
  <c r="S79" i="24" s="1"/>
  <c r="AE79" i="24" s="1"/>
  <c r="Z74" i="8"/>
  <c r="Y78" i="25"/>
  <c r="AF78" i="25"/>
  <c r="L79" i="8"/>
  <c r="U79" i="8"/>
  <c r="X78" i="8"/>
  <c r="C79" i="25" s="1"/>
  <c r="Y78" i="24"/>
  <c r="Q74" i="8"/>
  <c r="AF78" i="24"/>
  <c r="V79" i="8"/>
  <c r="W79" i="8"/>
  <c r="Y77" i="24"/>
  <c r="Y77" i="25"/>
  <c r="AF77" i="25"/>
  <c r="N79" i="8"/>
  <c r="M79" i="8"/>
  <c r="R74" i="8"/>
  <c r="AA74" i="8"/>
  <c r="AF77" i="24"/>
  <c r="X78" i="24" l="1"/>
  <c r="AJ76" i="24"/>
  <c r="R75" i="8" s="1"/>
  <c r="AH77" i="25"/>
  <c r="AI89" i="25" s="1"/>
  <c r="AH78" i="25"/>
  <c r="AI90" i="25" s="1"/>
  <c r="AH78" i="24"/>
  <c r="AI90" i="24" s="1"/>
  <c r="X77" i="25"/>
  <c r="X78" i="25" s="1"/>
  <c r="AH77" i="24"/>
  <c r="AI89" i="24" s="1"/>
  <c r="AI88" i="25"/>
  <c r="AJ76" i="25"/>
  <c r="V79" i="24"/>
  <c r="W91" i="24" s="1"/>
  <c r="W90" i="24"/>
  <c r="W89" i="24"/>
  <c r="N80" i="8"/>
  <c r="M80" i="8"/>
  <c r="W80" i="8"/>
  <c r="V80" i="8"/>
  <c r="X79" i="8"/>
  <c r="C80" i="25" s="1"/>
  <c r="F80" i="25" s="1"/>
  <c r="O80" i="25" s="1"/>
  <c r="AA80" i="25" s="1"/>
  <c r="U80" i="8"/>
  <c r="L80" i="8"/>
  <c r="Y79" i="8"/>
  <c r="P79" i="8"/>
  <c r="AF79" i="24"/>
  <c r="Y79" i="24"/>
  <c r="K79" i="25"/>
  <c r="T79" i="25" s="1"/>
  <c r="D79" i="25"/>
  <c r="M79" i="25" s="1"/>
  <c r="E79" i="25"/>
  <c r="N79" i="25" s="1"/>
  <c r="Z79" i="25" s="1"/>
  <c r="I79" i="25"/>
  <c r="R79" i="25" s="1"/>
  <c r="AD79" i="25" s="1"/>
  <c r="G79" i="25"/>
  <c r="P79" i="25" s="1"/>
  <c r="AB79" i="25" s="1"/>
  <c r="L79" i="25"/>
  <c r="U79" i="25" s="1"/>
  <c r="AG79" i="25" s="1"/>
  <c r="J79" i="25"/>
  <c r="S79" i="25" s="1"/>
  <c r="AE79" i="25" s="1"/>
  <c r="F79" i="25"/>
  <c r="O79" i="25" s="1"/>
  <c r="AA79" i="25" s="1"/>
  <c r="H79" i="25"/>
  <c r="Q79" i="25" s="1"/>
  <c r="AC79" i="25" s="1"/>
  <c r="Q75" i="8"/>
  <c r="Z75" i="8"/>
  <c r="O79" i="8"/>
  <c r="C80" i="24" s="1"/>
  <c r="AJ77" i="25" l="1"/>
  <c r="AJ78" i="25" s="1"/>
  <c r="X79" i="24"/>
  <c r="AA75" i="8"/>
  <c r="AJ77" i="24"/>
  <c r="AJ78" i="24" s="1"/>
  <c r="AH79" i="24"/>
  <c r="AI91" i="24" s="1"/>
  <c r="V79" i="25"/>
  <c r="K80" i="25"/>
  <c r="T80" i="25" s="1"/>
  <c r="AF80" i="25" s="1"/>
  <c r="I80" i="25"/>
  <c r="R80" i="25" s="1"/>
  <c r="AD80" i="25" s="1"/>
  <c r="L80" i="25"/>
  <c r="U80" i="25" s="1"/>
  <c r="AG80" i="25" s="1"/>
  <c r="U81" i="8"/>
  <c r="X81" i="8" s="1"/>
  <c r="H80" i="25"/>
  <c r="Q80" i="25" s="1"/>
  <c r="AC80" i="25" s="1"/>
  <c r="G80" i="25"/>
  <c r="P80" i="25" s="1"/>
  <c r="AB80" i="25" s="1"/>
  <c r="D80" i="25"/>
  <c r="M80" i="25" s="1"/>
  <c r="X80" i="8"/>
  <c r="C81" i="25" s="1"/>
  <c r="J81" i="25" s="1"/>
  <c r="S81" i="25" s="1"/>
  <c r="AE81" i="25" s="1"/>
  <c r="J80" i="25"/>
  <c r="S80" i="25" s="1"/>
  <c r="AE80" i="25" s="1"/>
  <c r="L81" i="8"/>
  <c r="O81" i="8" s="1"/>
  <c r="C82" i="24" s="1"/>
  <c r="V81" i="8"/>
  <c r="W81" i="8"/>
  <c r="E80" i="25"/>
  <c r="N80" i="25" s="1"/>
  <c r="Z80" i="25" s="1"/>
  <c r="N81" i="8"/>
  <c r="M81" i="8"/>
  <c r="Y80" i="8"/>
  <c r="P80" i="8"/>
  <c r="Z76" i="8"/>
  <c r="Q76" i="8"/>
  <c r="I80" i="24"/>
  <c r="R80" i="24" s="1"/>
  <c r="AD80" i="24" s="1"/>
  <c r="H80" i="24"/>
  <c r="Q80" i="24" s="1"/>
  <c r="AC80" i="24" s="1"/>
  <c r="F80" i="24"/>
  <c r="O80" i="24" s="1"/>
  <c r="AA80" i="24" s="1"/>
  <c r="D80" i="24"/>
  <c r="M80" i="24" s="1"/>
  <c r="E80" i="24"/>
  <c r="N80" i="24" s="1"/>
  <c r="Z80" i="24" s="1"/>
  <c r="G80" i="24"/>
  <c r="P80" i="24" s="1"/>
  <c r="AB80" i="24" s="1"/>
  <c r="J80" i="24"/>
  <c r="S80" i="24" s="1"/>
  <c r="AE80" i="24" s="1"/>
  <c r="L80" i="24"/>
  <c r="U80" i="24" s="1"/>
  <c r="AG80" i="24" s="1"/>
  <c r="K80" i="24"/>
  <c r="T80" i="24" s="1"/>
  <c r="Y79" i="25"/>
  <c r="AF79" i="25"/>
  <c r="AA76" i="8"/>
  <c r="O80" i="8"/>
  <c r="C81" i="24" s="1"/>
  <c r="R76" i="8" l="1"/>
  <c r="AJ79" i="24"/>
  <c r="AH79" i="25"/>
  <c r="V80" i="24"/>
  <c r="X80" i="24" s="1"/>
  <c r="Y80" i="25"/>
  <c r="AH80" i="25" s="1"/>
  <c r="AI92" i="25" s="1"/>
  <c r="V80" i="25"/>
  <c r="W92" i="25" s="1"/>
  <c r="W91" i="25"/>
  <c r="X79" i="25"/>
  <c r="L81" i="25"/>
  <c r="U81" i="25" s="1"/>
  <c r="AG81" i="25" s="1"/>
  <c r="F81" i="25"/>
  <c r="O81" i="25" s="1"/>
  <c r="AA81" i="25" s="1"/>
  <c r="G81" i="25"/>
  <c r="P81" i="25" s="1"/>
  <c r="AB81" i="25" s="1"/>
  <c r="K81" i="25"/>
  <c r="T81" i="25" s="1"/>
  <c r="AF81" i="25" s="1"/>
  <c r="D81" i="25"/>
  <c r="M81" i="25" s="1"/>
  <c r="E81" i="25"/>
  <c r="N81" i="25" s="1"/>
  <c r="Z81" i="25" s="1"/>
  <c r="H81" i="25"/>
  <c r="Q81" i="25" s="1"/>
  <c r="AC81" i="25" s="1"/>
  <c r="I81" i="25"/>
  <c r="R81" i="25" s="1"/>
  <c r="AD81" i="25" s="1"/>
  <c r="Y81" i="8"/>
  <c r="L82" i="8"/>
  <c r="O82" i="8" s="1"/>
  <c r="C83" i="24" s="1"/>
  <c r="V82" i="8"/>
  <c r="W82" i="8"/>
  <c r="M82" i="8"/>
  <c r="N82" i="8"/>
  <c r="U82" i="8"/>
  <c r="P81" i="8"/>
  <c r="D82" i="24"/>
  <c r="M82" i="24" s="1"/>
  <c r="K82" i="24"/>
  <c r="T82" i="24" s="1"/>
  <c r="J82" i="24"/>
  <c r="S82" i="24" s="1"/>
  <c r="AE82" i="24" s="1"/>
  <c r="G82" i="24"/>
  <c r="P82" i="24" s="1"/>
  <c r="AB82" i="24" s="1"/>
  <c r="I82" i="24"/>
  <c r="R82" i="24" s="1"/>
  <c r="AD82" i="24" s="1"/>
  <c r="H82" i="24"/>
  <c r="Q82" i="24" s="1"/>
  <c r="AC82" i="24" s="1"/>
  <c r="F82" i="24"/>
  <c r="O82" i="24" s="1"/>
  <c r="AA82" i="24" s="1"/>
  <c r="E82" i="24"/>
  <c r="N82" i="24" s="1"/>
  <c r="Z82" i="24" s="1"/>
  <c r="L82" i="24"/>
  <c r="U82" i="24" s="1"/>
  <c r="AG82" i="24" s="1"/>
  <c r="AA77" i="8"/>
  <c r="Z77" i="8"/>
  <c r="AF80" i="24"/>
  <c r="R77" i="8"/>
  <c r="H81" i="24"/>
  <c r="Q81" i="24" s="1"/>
  <c r="AC81" i="24" s="1"/>
  <c r="D81" i="24"/>
  <c r="M81" i="24" s="1"/>
  <c r="L81" i="24"/>
  <c r="U81" i="24" s="1"/>
  <c r="AG81" i="24" s="1"/>
  <c r="G81" i="24"/>
  <c r="P81" i="24" s="1"/>
  <c r="AB81" i="24" s="1"/>
  <c r="K81" i="24"/>
  <c r="T81" i="24" s="1"/>
  <c r="E81" i="24"/>
  <c r="N81" i="24" s="1"/>
  <c r="Z81" i="24" s="1"/>
  <c r="I81" i="24"/>
  <c r="R81" i="24" s="1"/>
  <c r="AD81" i="24" s="1"/>
  <c r="F81" i="24"/>
  <c r="O81" i="24" s="1"/>
  <c r="AA81" i="24" s="1"/>
  <c r="J81" i="24"/>
  <c r="S81" i="24" s="1"/>
  <c r="AE81" i="24" s="1"/>
  <c r="Q77" i="8"/>
  <c r="Y80" i="24"/>
  <c r="C82" i="25"/>
  <c r="AH80" i="24" l="1"/>
  <c r="AI92" i="24" s="1"/>
  <c r="X80" i="25"/>
  <c r="AI91" i="25"/>
  <c r="AJ79" i="25"/>
  <c r="AJ80" i="25" s="1"/>
  <c r="W92" i="24"/>
  <c r="V81" i="24"/>
  <c r="X81" i="24" s="1"/>
  <c r="V82" i="24"/>
  <c r="Y81" i="25"/>
  <c r="AH81" i="25" s="1"/>
  <c r="AI93" i="25" s="1"/>
  <c r="V81" i="25"/>
  <c r="W93" i="25" s="1"/>
  <c r="L83" i="8"/>
  <c r="O83" i="8" s="1"/>
  <c r="C84" i="24" s="1"/>
  <c r="Y82" i="8"/>
  <c r="N83" i="8"/>
  <c r="M83" i="8"/>
  <c r="U83" i="8"/>
  <c r="X83" i="8" s="1"/>
  <c r="C84" i="25" s="1"/>
  <c r="X82" i="8"/>
  <c r="C83" i="25" s="1"/>
  <c r="G83" i="25" s="1"/>
  <c r="P83" i="25" s="1"/>
  <c r="AB83" i="25" s="1"/>
  <c r="W83" i="8"/>
  <c r="V83" i="8"/>
  <c r="P82" i="8"/>
  <c r="E83" i="24"/>
  <c r="N83" i="24" s="1"/>
  <c r="Z83" i="24" s="1"/>
  <c r="I83" i="24"/>
  <c r="R83" i="24" s="1"/>
  <c r="AD83" i="24" s="1"/>
  <c r="F83" i="24"/>
  <c r="O83" i="24" s="1"/>
  <c r="AA83" i="24" s="1"/>
  <c r="D83" i="24"/>
  <c r="M83" i="24" s="1"/>
  <c r="L83" i="24"/>
  <c r="U83" i="24" s="1"/>
  <c r="AG83" i="24" s="1"/>
  <c r="K83" i="24"/>
  <c r="T83" i="24" s="1"/>
  <c r="G83" i="24"/>
  <c r="P83" i="24" s="1"/>
  <c r="AB83" i="24" s="1"/>
  <c r="H83" i="24"/>
  <c r="Q83" i="24" s="1"/>
  <c r="AC83" i="24" s="1"/>
  <c r="J83" i="24"/>
  <c r="S83" i="24" s="1"/>
  <c r="AE83" i="24" s="1"/>
  <c r="AF81" i="24"/>
  <c r="Z78" i="8"/>
  <c r="Q78" i="8"/>
  <c r="R78" i="8"/>
  <c r="AF82" i="24"/>
  <c r="Y81" i="24"/>
  <c r="K82" i="25"/>
  <c r="T82" i="25" s="1"/>
  <c r="F82" i="25"/>
  <c r="O82" i="25" s="1"/>
  <c r="AA82" i="25" s="1"/>
  <c r="G82" i="25"/>
  <c r="P82" i="25" s="1"/>
  <c r="AB82" i="25" s="1"/>
  <c r="I82" i="25"/>
  <c r="R82" i="25" s="1"/>
  <c r="AD82" i="25" s="1"/>
  <c r="D82" i="25"/>
  <c r="M82" i="25" s="1"/>
  <c r="H82" i="25"/>
  <c r="Q82" i="25" s="1"/>
  <c r="AC82" i="25" s="1"/>
  <c r="E82" i="25"/>
  <c r="N82" i="25" s="1"/>
  <c r="Z82" i="25" s="1"/>
  <c r="J82" i="25"/>
  <c r="S82" i="25" s="1"/>
  <c r="AE82" i="25" s="1"/>
  <c r="L82" i="25"/>
  <c r="U82" i="25" s="1"/>
  <c r="AG82" i="25" s="1"/>
  <c r="Y82" i="24"/>
  <c r="AJ80" i="24" l="1"/>
  <c r="X82" i="24"/>
  <c r="AH82" i="24"/>
  <c r="AI94" i="24" s="1"/>
  <c r="AH81" i="24"/>
  <c r="AI93" i="24" s="1"/>
  <c r="AA78" i="8"/>
  <c r="AJ81" i="25"/>
  <c r="V83" i="24"/>
  <c r="X83" i="24" s="1"/>
  <c r="W93" i="24"/>
  <c r="W94" i="24"/>
  <c r="V82" i="25"/>
  <c r="W94" i="25" s="1"/>
  <c r="X81" i="25"/>
  <c r="H83" i="25"/>
  <c r="Q83" i="25" s="1"/>
  <c r="AC83" i="25" s="1"/>
  <c r="J83" i="25"/>
  <c r="S83" i="25" s="1"/>
  <c r="AE83" i="25" s="1"/>
  <c r="K83" i="25"/>
  <c r="T83" i="25" s="1"/>
  <c r="AF83" i="25" s="1"/>
  <c r="D83" i="25"/>
  <c r="M83" i="25" s="1"/>
  <c r="I83" i="25"/>
  <c r="R83" i="25" s="1"/>
  <c r="AD83" i="25" s="1"/>
  <c r="E83" i="25"/>
  <c r="N83" i="25" s="1"/>
  <c r="Z83" i="25" s="1"/>
  <c r="L83" i="25"/>
  <c r="U83" i="25" s="1"/>
  <c r="AG83" i="25" s="1"/>
  <c r="F83" i="25"/>
  <c r="O83" i="25" s="1"/>
  <c r="AA83" i="25" s="1"/>
  <c r="M84" i="8"/>
  <c r="N84" i="8"/>
  <c r="P83" i="8"/>
  <c r="U84" i="8"/>
  <c r="X84" i="8" s="1"/>
  <c r="W84" i="8"/>
  <c r="V84" i="8"/>
  <c r="Y83" i="8"/>
  <c r="L84" i="8"/>
  <c r="H84" i="25"/>
  <c r="Q84" i="25" s="1"/>
  <c r="AC84" i="25" s="1"/>
  <c r="F84" i="25"/>
  <c r="O84" i="25" s="1"/>
  <c r="AA84" i="25" s="1"/>
  <c r="L84" i="25"/>
  <c r="U84" i="25" s="1"/>
  <c r="AG84" i="25" s="1"/>
  <c r="I84" i="25"/>
  <c r="R84" i="25" s="1"/>
  <c r="AD84" i="25" s="1"/>
  <c r="E84" i="25"/>
  <c r="N84" i="25" s="1"/>
  <c r="Z84" i="25" s="1"/>
  <c r="J84" i="25"/>
  <c r="S84" i="25" s="1"/>
  <c r="AE84" i="25" s="1"/>
  <c r="K84" i="25"/>
  <c r="T84" i="25" s="1"/>
  <c r="G84" i="25"/>
  <c r="P84" i="25" s="1"/>
  <c r="AB84" i="25" s="1"/>
  <c r="D84" i="25"/>
  <c r="M84" i="25" s="1"/>
  <c r="AF82" i="25"/>
  <c r="AF83" i="24"/>
  <c r="R79" i="8"/>
  <c r="Z79" i="8"/>
  <c r="Y83" i="24"/>
  <c r="Y82" i="25"/>
  <c r="AA79" i="8"/>
  <c r="J84" i="24"/>
  <c r="S84" i="24" s="1"/>
  <c r="AE84" i="24" s="1"/>
  <c r="D84" i="24"/>
  <c r="M84" i="24" s="1"/>
  <c r="E84" i="24"/>
  <c r="N84" i="24" s="1"/>
  <c r="Z84" i="24" s="1"/>
  <c r="L84" i="24"/>
  <c r="U84" i="24" s="1"/>
  <c r="AG84" i="24" s="1"/>
  <c r="K84" i="24"/>
  <c r="T84" i="24" s="1"/>
  <c r="G84" i="24"/>
  <c r="P84" i="24" s="1"/>
  <c r="AB84" i="24" s="1"/>
  <c r="H84" i="24"/>
  <c r="Q84" i="24" s="1"/>
  <c r="AC84" i="24" s="1"/>
  <c r="F84" i="24"/>
  <c r="O84" i="24" s="1"/>
  <c r="AA84" i="24" s="1"/>
  <c r="I84" i="24"/>
  <c r="R84" i="24" s="1"/>
  <c r="AD84" i="24" s="1"/>
  <c r="Q79" i="8"/>
  <c r="AJ81" i="24" l="1"/>
  <c r="AJ82" i="24" s="1"/>
  <c r="R81" i="8" s="1"/>
  <c r="AH82" i="25"/>
  <c r="AI94" i="25" s="1"/>
  <c r="AH83" i="24"/>
  <c r="AI95" i="24" s="1"/>
  <c r="X82" i="25"/>
  <c r="Z81" i="8" s="1"/>
  <c r="W95" i="24"/>
  <c r="V84" i="24"/>
  <c r="X84" i="24" s="1"/>
  <c r="Y83" i="25"/>
  <c r="AH83" i="25" s="1"/>
  <c r="AI95" i="25" s="1"/>
  <c r="V83" i="25"/>
  <c r="W95" i="25" s="1"/>
  <c r="V84" i="25"/>
  <c r="W96" i="25" s="1"/>
  <c r="P84" i="8"/>
  <c r="V85" i="8"/>
  <c r="W85" i="8"/>
  <c r="Y84" i="8"/>
  <c r="U85" i="8"/>
  <c r="L85" i="8"/>
  <c r="O85" i="8" s="1"/>
  <c r="C86" i="24" s="1"/>
  <c r="O84" i="8"/>
  <c r="C85" i="24" s="1"/>
  <c r="J85" i="24" s="1"/>
  <c r="S85" i="24" s="1"/>
  <c r="AE85" i="24" s="1"/>
  <c r="M85" i="8"/>
  <c r="N85" i="8"/>
  <c r="AF84" i="25"/>
  <c r="AF84" i="24"/>
  <c r="Q80" i="8"/>
  <c r="Q81" i="8"/>
  <c r="C85" i="25"/>
  <c r="Y84" i="24"/>
  <c r="R80" i="8"/>
  <c r="Z80" i="8"/>
  <c r="AA80" i="8"/>
  <c r="Y84" i="25"/>
  <c r="AJ83" i="24" l="1"/>
  <c r="R82" i="8" s="1"/>
  <c r="AJ82" i="25"/>
  <c r="AA81" i="8" s="1"/>
  <c r="AH84" i="24"/>
  <c r="AI96" i="24" s="1"/>
  <c r="AH84" i="25"/>
  <c r="AI96" i="25" s="1"/>
  <c r="W96" i="24"/>
  <c r="X83" i="25"/>
  <c r="X84" i="25" s="1"/>
  <c r="G85" i="24"/>
  <c r="P85" i="24" s="1"/>
  <c r="AB85" i="24" s="1"/>
  <c r="K85" i="24"/>
  <c r="T85" i="24" s="1"/>
  <c r="AF85" i="24" s="1"/>
  <c r="N86" i="8"/>
  <c r="H85" i="24"/>
  <c r="Q85" i="24" s="1"/>
  <c r="AC85" i="24" s="1"/>
  <c r="I85" i="24"/>
  <c r="R85" i="24" s="1"/>
  <c r="AD85" i="24" s="1"/>
  <c r="D85" i="24"/>
  <c r="M85" i="24" s="1"/>
  <c r="Y85" i="8"/>
  <c r="M86" i="8"/>
  <c r="L86" i="8"/>
  <c r="F85" i="24"/>
  <c r="O85" i="24" s="1"/>
  <c r="AA85" i="24" s="1"/>
  <c r="X85" i="8"/>
  <c r="C86" i="25" s="1"/>
  <c r="U86" i="8"/>
  <c r="L85" i="24"/>
  <c r="U85" i="24" s="1"/>
  <c r="AG85" i="24" s="1"/>
  <c r="E85" i="24"/>
  <c r="N85" i="24" s="1"/>
  <c r="Z85" i="24" s="1"/>
  <c r="P85" i="8"/>
  <c r="V86" i="8"/>
  <c r="W86" i="8"/>
  <c r="H86" i="24"/>
  <c r="Q86" i="24" s="1"/>
  <c r="AC86" i="24" s="1"/>
  <c r="D86" i="24"/>
  <c r="M86" i="24" s="1"/>
  <c r="J86" i="24"/>
  <c r="S86" i="24" s="1"/>
  <c r="AE86" i="24" s="1"/>
  <c r="E86" i="24"/>
  <c r="N86" i="24" s="1"/>
  <c r="Z86" i="24" s="1"/>
  <c r="K86" i="24"/>
  <c r="T86" i="24" s="1"/>
  <c r="G86" i="24"/>
  <c r="P86" i="24" s="1"/>
  <c r="AB86" i="24" s="1"/>
  <c r="F86" i="24"/>
  <c r="O86" i="24" s="1"/>
  <c r="AA86" i="24" s="1"/>
  <c r="L86" i="24"/>
  <c r="U86" i="24" s="1"/>
  <c r="AG86" i="24" s="1"/>
  <c r="I86" i="24"/>
  <c r="R86" i="24" s="1"/>
  <c r="AD86" i="24" s="1"/>
  <c r="J85" i="25"/>
  <c r="S85" i="25" s="1"/>
  <c r="AE85" i="25" s="1"/>
  <c r="G85" i="25"/>
  <c r="P85" i="25" s="1"/>
  <c r="AB85" i="25" s="1"/>
  <c r="L85" i="25"/>
  <c r="U85" i="25" s="1"/>
  <c r="AG85" i="25" s="1"/>
  <c r="F85" i="25"/>
  <c r="O85" i="25" s="1"/>
  <c r="AA85" i="25" s="1"/>
  <c r="D85" i="25"/>
  <c r="M85" i="25" s="1"/>
  <c r="H85" i="25"/>
  <c r="Q85" i="25" s="1"/>
  <c r="AC85" i="25" s="1"/>
  <c r="I85" i="25"/>
  <c r="R85" i="25" s="1"/>
  <c r="AD85" i="25" s="1"/>
  <c r="K85" i="25"/>
  <c r="T85" i="25" s="1"/>
  <c r="E85" i="25"/>
  <c r="N85" i="25" s="1"/>
  <c r="Z85" i="25" s="1"/>
  <c r="Q82" i="8"/>
  <c r="AJ84" i="24" l="1"/>
  <c r="R83" i="8" s="1"/>
  <c r="AJ83" i="25"/>
  <c r="Z82" i="8"/>
  <c r="V86" i="24"/>
  <c r="W98" i="24" s="1"/>
  <c r="Y85" i="24"/>
  <c r="AH85" i="24" s="1"/>
  <c r="AI97" i="24" s="1"/>
  <c r="V85" i="24"/>
  <c r="X85" i="24" s="1"/>
  <c r="X86" i="24" s="1"/>
  <c r="V85" i="25"/>
  <c r="W97" i="25" s="1"/>
  <c r="U87" i="8"/>
  <c r="X87" i="8" s="1"/>
  <c r="Y86" i="8"/>
  <c r="X86" i="8"/>
  <c r="C87" i="25" s="1"/>
  <c r="I87" i="25" s="1"/>
  <c r="R87" i="25" s="1"/>
  <c r="AD87" i="25" s="1"/>
  <c r="V87" i="8"/>
  <c r="W87" i="8"/>
  <c r="O86" i="8"/>
  <c r="C87" i="24" s="1"/>
  <c r="H87" i="24" s="1"/>
  <c r="Q87" i="24" s="1"/>
  <c r="AC87" i="24" s="1"/>
  <c r="L87" i="8"/>
  <c r="O87" i="8" s="1"/>
  <c r="C88" i="24" s="1"/>
  <c r="N87" i="8"/>
  <c r="M87" i="8"/>
  <c r="P86" i="8"/>
  <c r="Y86" i="24"/>
  <c r="F86" i="25"/>
  <c r="O86" i="25" s="1"/>
  <c r="AA86" i="25" s="1"/>
  <c r="L86" i="25"/>
  <c r="U86" i="25" s="1"/>
  <c r="AG86" i="25" s="1"/>
  <c r="E86" i="25"/>
  <c r="N86" i="25" s="1"/>
  <c r="Z86" i="25" s="1"/>
  <c r="G86" i="25"/>
  <c r="P86" i="25" s="1"/>
  <c r="AB86" i="25" s="1"/>
  <c r="I86" i="25"/>
  <c r="R86" i="25" s="1"/>
  <c r="AD86" i="25" s="1"/>
  <c r="J86" i="25"/>
  <c r="S86" i="25" s="1"/>
  <c r="AE86" i="25" s="1"/>
  <c r="H86" i="25"/>
  <c r="Q86" i="25" s="1"/>
  <c r="AC86" i="25" s="1"/>
  <c r="K86" i="25"/>
  <c r="T86" i="25" s="1"/>
  <c r="D86" i="25"/>
  <c r="M86" i="25" s="1"/>
  <c r="Q83" i="8"/>
  <c r="Y85" i="25"/>
  <c r="Z83" i="8"/>
  <c r="AF86" i="24"/>
  <c r="AF85" i="25"/>
  <c r="AH85" i="25" l="1"/>
  <c r="AI97" i="25" s="1"/>
  <c r="AJ84" i="25"/>
  <c r="AA83" i="8" s="1"/>
  <c r="AA82" i="8"/>
  <c r="AH86" i="24"/>
  <c r="AI98" i="24" s="1"/>
  <c r="X85" i="25"/>
  <c r="AJ85" i="24"/>
  <c r="W97" i="24"/>
  <c r="Q84" i="8"/>
  <c r="V86" i="25"/>
  <c r="W98" i="25" s="1"/>
  <c r="Y87" i="8"/>
  <c r="H87" i="25"/>
  <c r="Q87" i="25" s="1"/>
  <c r="AC87" i="25" s="1"/>
  <c r="F87" i="25"/>
  <c r="O87" i="25" s="1"/>
  <c r="AA87" i="25" s="1"/>
  <c r="U88" i="8"/>
  <c r="L87" i="25"/>
  <c r="U87" i="25" s="1"/>
  <c r="AG87" i="25" s="1"/>
  <c r="D87" i="24"/>
  <c r="M87" i="24" s="1"/>
  <c r="F87" i="24"/>
  <c r="O87" i="24" s="1"/>
  <c r="AA87" i="24" s="1"/>
  <c r="D87" i="25"/>
  <c r="M87" i="25" s="1"/>
  <c r="K87" i="25"/>
  <c r="T87" i="25" s="1"/>
  <c r="I87" i="24"/>
  <c r="R87" i="24" s="1"/>
  <c r="AD87" i="24" s="1"/>
  <c r="G87" i="25"/>
  <c r="P87" i="25" s="1"/>
  <c r="AB87" i="25" s="1"/>
  <c r="L87" i="24"/>
  <c r="U87" i="24" s="1"/>
  <c r="AG87" i="24" s="1"/>
  <c r="J87" i="25"/>
  <c r="S87" i="25" s="1"/>
  <c r="AE87" i="25" s="1"/>
  <c r="G87" i="24"/>
  <c r="P87" i="24" s="1"/>
  <c r="AB87" i="24" s="1"/>
  <c r="E87" i="25"/>
  <c r="N87" i="25" s="1"/>
  <c r="Z87" i="25" s="1"/>
  <c r="E87" i="24"/>
  <c r="N87" i="24" s="1"/>
  <c r="Z87" i="24" s="1"/>
  <c r="J87" i="24"/>
  <c r="S87" i="24" s="1"/>
  <c r="AE87" i="24" s="1"/>
  <c r="L88" i="8"/>
  <c r="O88" i="8" s="1"/>
  <c r="C89" i="24" s="1"/>
  <c r="K87" i="24"/>
  <c r="T87" i="24" s="1"/>
  <c r="AF87" i="24" s="1"/>
  <c r="P87" i="8"/>
  <c r="N88" i="8"/>
  <c r="M88" i="8"/>
  <c r="W88" i="8"/>
  <c r="V88" i="8"/>
  <c r="C88" i="25"/>
  <c r="L88" i="24"/>
  <c r="U88" i="24" s="1"/>
  <c r="AG88" i="24" s="1"/>
  <c r="I88" i="24"/>
  <c r="R88" i="24" s="1"/>
  <c r="AD88" i="24" s="1"/>
  <c r="D88" i="24"/>
  <c r="M88" i="24" s="1"/>
  <c r="G88" i="24"/>
  <c r="P88" i="24" s="1"/>
  <c r="AB88" i="24" s="1"/>
  <c r="H88" i="24"/>
  <c r="Q88" i="24" s="1"/>
  <c r="AC88" i="24" s="1"/>
  <c r="J88" i="24"/>
  <c r="S88" i="24" s="1"/>
  <c r="AE88" i="24" s="1"/>
  <c r="E88" i="24"/>
  <c r="N88" i="24" s="1"/>
  <c r="Z88" i="24" s="1"/>
  <c r="F88" i="24"/>
  <c r="O88" i="24" s="1"/>
  <c r="AA88" i="24" s="1"/>
  <c r="K88" i="24"/>
  <c r="T88" i="24" s="1"/>
  <c r="Y86" i="25"/>
  <c r="AF86" i="25"/>
  <c r="R84" i="8"/>
  <c r="X86" i="25" l="1"/>
  <c r="AJ86" i="24"/>
  <c r="Z84" i="8"/>
  <c r="AJ85" i="25"/>
  <c r="AA84" i="8" s="1"/>
  <c r="AH86" i="25"/>
  <c r="AI98" i="25" s="1"/>
  <c r="Y87" i="24"/>
  <c r="AH87" i="24" s="1"/>
  <c r="AI99" i="24" s="1"/>
  <c r="V87" i="24"/>
  <c r="X87" i="24" s="1"/>
  <c r="V88" i="24"/>
  <c r="Y87" i="25"/>
  <c r="V87" i="25"/>
  <c r="W99" i="25" s="1"/>
  <c r="AF87" i="25"/>
  <c r="V89" i="8"/>
  <c r="W89" i="8"/>
  <c r="M89" i="8"/>
  <c r="N89" i="8"/>
  <c r="L89" i="8"/>
  <c r="U89" i="8"/>
  <c r="P88" i="8"/>
  <c r="Y88" i="8"/>
  <c r="H89" i="24"/>
  <c r="Q89" i="24" s="1"/>
  <c r="AC89" i="24" s="1"/>
  <c r="F89" i="24"/>
  <c r="O89" i="24" s="1"/>
  <c r="AA89" i="24" s="1"/>
  <c r="J89" i="24"/>
  <c r="S89" i="24" s="1"/>
  <c r="AE89" i="24" s="1"/>
  <c r="L89" i="24"/>
  <c r="U89" i="24" s="1"/>
  <c r="AG89" i="24" s="1"/>
  <c r="D89" i="24"/>
  <c r="M89" i="24" s="1"/>
  <c r="E89" i="24"/>
  <c r="N89" i="24" s="1"/>
  <c r="Z89" i="24" s="1"/>
  <c r="K89" i="24"/>
  <c r="T89" i="24" s="1"/>
  <c r="I89" i="24"/>
  <c r="R89" i="24" s="1"/>
  <c r="AD89" i="24" s="1"/>
  <c r="G89" i="24"/>
  <c r="P89" i="24" s="1"/>
  <c r="AB89" i="24" s="1"/>
  <c r="AF88" i="24"/>
  <c r="Q85" i="8"/>
  <c r="R85" i="8"/>
  <c r="Z85" i="8"/>
  <c r="F88" i="25"/>
  <c r="O88" i="25" s="1"/>
  <c r="AA88" i="25" s="1"/>
  <c r="I88" i="25"/>
  <c r="R88" i="25" s="1"/>
  <c r="AD88" i="25" s="1"/>
  <c r="G88" i="25"/>
  <c r="P88" i="25" s="1"/>
  <c r="AB88" i="25" s="1"/>
  <c r="E88" i="25"/>
  <c r="N88" i="25" s="1"/>
  <c r="Z88" i="25" s="1"/>
  <c r="D88" i="25"/>
  <c r="M88" i="25" s="1"/>
  <c r="J88" i="25"/>
  <c r="S88" i="25" s="1"/>
  <c r="AE88" i="25" s="1"/>
  <c r="K88" i="25"/>
  <c r="T88" i="25" s="1"/>
  <c r="L88" i="25"/>
  <c r="U88" i="25" s="1"/>
  <c r="AG88" i="25" s="1"/>
  <c r="H88" i="25"/>
  <c r="Q88" i="25" s="1"/>
  <c r="AC88" i="25" s="1"/>
  <c r="Y88" i="24"/>
  <c r="X88" i="8"/>
  <c r="C89" i="25" s="1"/>
  <c r="X88" i="24" l="1"/>
  <c r="AJ86" i="25"/>
  <c r="AA85" i="8" s="1"/>
  <c r="AH87" i="25"/>
  <c r="AI99" i="25" s="1"/>
  <c r="AJ87" i="24"/>
  <c r="R86" i="8" s="1"/>
  <c r="AH88" i="24"/>
  <c r="AI100" i="24" s="1"/>
  <c r="X87" i="25"/>
  <c r="W100" i="24"/>
  <c r="V89" i="24"/>
  <c r="W99" i="24"/>
  <c r="Q86" i="8"/>
  <c r="V88" i="25"/>
  <c r="W100" i="25" s="1"/>
  <c r="Y89" i="8"/>
  <c r="V90" i="8"/>
  <c r="U90" i="8"/>
  <c r="X89" i="8"/>
  <c r="C90" i="25" s="1"/>
  <c r="H90" i="25" s="1"/>
  <c r="Q90" i="25" s="1"/>
  <c r="AC90" i="25" s="1"/>
  <c r="O89" i="8"/>
  <c r="C90" i="24" s="1"/>
  <c r="K90" i="24" s="1"/>
  <c r="T90" i="24" s="1"/>
  <c r="L90" i="8"/>
  <c r="O90" i="8" s="1"/>
  <c r="C91" i="24" s="1"/>
  <c r="P89" i="8"/>
  <c r="N90" i="8"/>
  <c r="M90" i="8"/>
  <c r="W90" i="8"/>
  <c r="AF89" i="24"/>
  <c r="G89" i="25"/>
  <c r="P89" i="25" s="1"/>
  <c r="AB89" i="25" s="1"/>
  <c r="L89" i="25"/>
  <c r="U89" i="25" s="1"/>
  <c r="AG89" i="25" s="1"/>
  <c r="K89" i="25"/>
  <c r="T89" i="25" s="1"/>
  <c r="J89" i="25"/>
  <c r="S89" i="25" s="1"/>
  <c r="AE89" i="25" s="1"/>
  <c r="H89" i="25"/>
  <c r="Q89" i="25" s="1"/>
  <c r="AC89" i="25" s="1"/>
  <c r="E89" i="25"/>
  <c r="N89" i="25" s="1"/>
  <c r="Z89" i="25" s="1"/>
  <c r="D89" i="25"/>
  <c r="M89" i="25" s="1"/>
  <c r="I89" i="25"/>
  <c r="R89" i="25" s="1"/>
  <c r="AD89" i="25" s="1"/>
  <c r="F89" i="25"/>
  <c r="O89" i="25" s="1"/>
  <c r="AA89" i="25" s="1"/>
  <c r="Y89" i="24"/>
  <c r="AF88" i="25"/>
  <c r="Y88" i="25"/>
  <c r="X89" i="24" l="1"/>
  <c r="AH88" i="25"/>
  <c r="AI100" i="25" s="1"/>
  <c r="AJ87" i="25"/>
  <c r="AA86" i="8" s="1"/>
  <c r="X88" i="25"/>
  <c r="Z86" i="8"/>
  <c r="AH89" i="24"/>
  <c r="AI101" i="24" s="1"/>
  <c r="AJ88" i="24"/>
  <c r="AJ88" i="25"/>
  <c r="AA87" i="8" s="1"/>
  <c r="W101" i="24"/>
  <c r="V89" i="25"/>
  <c r="W101" i="25" s="1"/>
  <c r="Y90" i="8"/>
  <c r="D90" i="25"/>
  <c r="M90" i="25" s="1"/>
  <c r="I90" i="25"/>
  <c r="R90" i="25" s="1"/>
  <c r="AD90" i="25" s="1"/>
  <c r="G90" i="25"/>
  <c r="P90" i="25" s="1"/>
  <c r="AB90" i="25" s="1"/>
  <c r="L90" i="25"/>
  <c r="U90" i="25" s="1"/>
  <c r="AG90" i="25" s="1"/>
  <c r="F90" i="25"/>
  <c r="O90" i="25" s="1"/>
  <c r="AA90" i="25" s="1"/>
  <c r="K90" i="25"/>
  <c r="T90" i="25" s="1"/>
  <c r="AF90" i="25" s="1"/>
  <c r="G90" i="24"/>
  <c r="P90" i="24" s="1"/>
  <c r="AB90" i="24" s="1"/>
  <c r="J90" i="25"/>
  <c r="S90" i="25" s="1"/>
  <c r="AE90" i="25" s="1"/>
  <c r="E90" i="25"/>
  <c r="N90" i="25" s="1"/>
  <c r="Z90" i="25" s="1"/>
  <c r="D90" i="24"/>
  <c r="M90" i="24" s="1"/>
  <c r="E90" i="24"/>
  <c r="N90" i="24" s="1"/>
  <c r="Z90" i="24" s="1"/>
  <c r="F90" i="24"/>
  <c r="O90" i="24" s="1"/>
  <c r="AA90" i="24" s="1"/>
  <c r="L91" i="8"/>
  <c r="O91" i="8" s="1"/>
  <c r="C92" i="24" s="1"/>
  <c r="L90" i="24"/>
  <c r="U90" i="24" s="1"/>
  <c r="AG90" i="24" s="1"/>
  <c r="J90" i="24"/>
  <c r="S90" i="24" s="1"/>
  <c r="AE90" i="24" s="1"/>
  <c r="H90" i="24"/>
  <c r="Q90" i="24" s="1"/>
  <c r="AC90" i="24" s="1"/>
  <c r="V91" i="8"/>
  <c r="U91" i="8"/>
  <c r="I90" i="24"/>
  <c r="R90" i="24" s="1"/>
  <c r="AD90" i="24" s="1"/>
  <c r="M91" i="8"/>
  <c r="N91" i="8"/>
  <c r="X90" i="8"/>
  <c r="C91" i="25" s="1"/>
  <c r="P90" i="8"/>
  <c r="W91" i="8"/>
  <c r="F91" i="24"/>
  <c r="O91" i="24" s="1"/>
  <c r="AA91" i="24" s="1"/>
  <c r="G91" i="24"/>
  <c r="P91" i="24" s="1"/>
  <c r="AB91" i="24" s="1"/>
  <c r="K91" i="24"/>
  <c r="T91" i="24" s="1"/>
  <c r="D91" i="24"/>
  <c r="M91" i="24" s="1"/>
  <c r="H91" i="24"/>
  <c r="Q91" i="24" s="1"/>
  <c r="AC91" i="24" s="1"/>
  <c r="L91" i="24"/>
  <c r="U91" i="24" s="1"/>
  <c r="AG91" i="24" s="1"/>
  <c r="I91" i="24"/>
  <c r="R91" i="24" s="1"/>
  <c r="AD91" i="24" s="1"/>
  <c r="E91" i="24"/>
  <c r="N91" i="24" s="1"/>
  <c r="Z91" i="24" s="1"/>
  <c r="J91" i="24"/>
  <c r="S91" i="24" s="1"/>
  <c r="AE91" i="24" s="1"/>
  <c r="AF89" i="25"/>
  <c r="AF90" i="24"/>
  <c r="R87" i="8"/>
  <c r="Z87" i="8"/>
  <c r="Y89" i="25"/>
  <c r="Q87" i="8"/>
  <c r="AJ89" i="24" l="1"/>
  <c r="AH89" i="25"/>
  <c r="AI101" i="25" s="1"/>
  <c r="X89" i="25"/>
  <c r="Y90" i="24"/>
  <c r="AH90" i="24" s="1"/>
  <c r="AI102" i="24" s="1"/>
  <c r="V90" i="24"/>
  <c r="X90" i="24" s="1"/>
  <c r="V91" i="24"/>
  <c r="Y90" i="25"/>
  <c r="AH90" i="25" s="1"/>
  <c r="AI102" i="25" s="1"/>
  <c r="V90" i="25"/>
  <c r="W102" i="25" s="1"/>
  <c r="Y91" i="8"/>
  <c r="P91" i="8"/>
  <c r="W92" i="8"/>
  <c r="V92" i="8"/>
  <c r="X91" i="8"/>
  <c r="C92" i="25" s="1"/>
  <c r="I92" i="25" s="1"/>
  <c r="R92" i="25" s="1"/>
  <c r="AD92" i="25" s="1"/>
  <c r="U92" i="8"/>
  <c r="N92" i="8"/>
  <c r="M92" i="8"/>
  <c r="L92" i="8"/>
  <c r="J92" i="24"/>
  <c r="S92" i="24" s="1"/>
  <c r="AE92" i="24" s="1"/>
  <c r="E92" i="24"/>
  <c r="N92" i="24" s="1"/>
  <c r="Z92" i="24" s="1"/>
  <c r="G92" i="24"/>
  <c r="P92" i="24" s="1"/>
  <c r="AB92" i="24" s="1"/>
  <c r="F92" i="24"/>
  <c r="O92" i="24" s="1"/>
  <c r="AA92" i="24" s="1"/>
  <c r="L92" i="24"/>
  <c r="U92" i="24" s="1"/>
  <c r="AG92" i="24" s="1"/>
  <c r="H92" i="24"/>
  <c r="Q92" i="24" s="1"/>
  <c r="AC92" i="24" s="1"/>
  <c r="D92" i="24"/>
  <c r="M92" i="24" s="1"/>
  <c r="K92" i="24"/>
  <c r="T92" i="24" s="1"/>
  <c r="I92" i="24"/>
  <c r="R92" i="24" s="1"/>
  <c r="AD92" i="24" s="1"/>
  <c r="G91" i="25"/>
  <c r="P91" i="25" s="1"/>
  <c r="AB91" i="25" s="1"/>
  <c r="K91" i="25"/>
  <c r="T91" i="25" s="1"/>
  <c r="F91" i="25"/>
  <c r="O91" i="25" s="1"/>
  <c r="AA91" i="25" s="1"/>
  <c r="L91" i="25"/>
  <c r="U91" i="25" s="1"/>
  <c r="AG91" i="25" s="1"/>
  <c r="H91" i="25"/>
  <c r="Q91" i="25" s="1"/>
  <c r="AC91" i="25" s="1"/>
  <c r="I91" i="25"/>
  <c r="R91" i="25" s="1"/>
  <c r="AD91" i="25" s="1"/>
  <c r="J91" i="25"/>
  <c r="S91" i="25" s="1"/>
  <c r="AE91" i="25" s="1"/>
  <c r="E91" i="25"/>
  <c r="N91" i="25" s="1"/>
  <c r="Z91" i="25" s="1"/>
  <c r="D91" i="25"/>
  <c r="M91" i="25" s="1"/>
  <c r="Y91" i="24"/>
  <c r="AF91" i="24"/>
  <c r="X91" i="24" l="1"/>
  <c r="AJ89" i="25"/>
  <c r="X90" i="25"/>
  <c r="Z89" i="8" s="1"/>
  <c r="AH91" i="24"/>
  <c r="AI103" i="24" s="1"/>
  <c r="AJ90" i="24"/>
  <c r="R89" i="8" s="1"/>
  <c r="AJ90" i="25"/>
  <c r="AA89" i="8" s="1"/>
  <c r="V92" i="24"/>
  <c r="X92" i="24" s="1"/>
  <c r="W103" i="24"/>
  <c r="Q89" i="8"/>
  <c r="W102" i="24"/>
  <c r="V91" i="25"/>
  <c r="W103" i="25" s="1"/>
  <c r="G92" i="25"/>
  <c r="P92" i="25" s="1"/>
  <c r="AB92" i="25" s="1"/>
  <c r="H92" i="25"/>
  <c r="Q92" i="25" s="1"/>
  <c r="AC92" i="25" s="1"/>
  <c r="D92" i="25"/>
  <c r="M92" i="25" s="1"/>
  <c r="E92" i="25"/>
  <c r="N92" i="25" s="1"/>
  <c r="Z92" i="25" s="1"/>
  <c r="J92" i="25"/>
  <c r="S92" i="25" s="1"/>
  <c r="AE92" i="25" s="1"/>
  <c r="K92" i="25"/>
  <c r="T92" i="25" s="1"/>
  <c r="AF92" i="25" s="1"/>
  <c r="F92" i="25"/>
  <c r="O92" i="25" s="1"/>
  <c r="AA92" i="25" s="1"/>
  <c r="L92" i="25"/>
  <c r="U92" i="25" s="1"/>
  <c r="AG92" i="25" s="1"/>
  <c r="L93" i="8"/>
  <c r="P92" i="8"/>
  <c r="N93" i="8"/>
  <c r="M93" i="8"/>
  <c r="X92" i="8"/>
  <c r="C93" i="25" s="1"/>
  <c r="H93" i="25" s="1"/>
  <c r="Q93" i="25" s="1"/>
  <c r="AC93" i="25" s="1"/>
  <c r="U93" i="8"/>
  <c r="W93" i="8"/>
  <c r="V93" i="8"/>
  <c r="O92" i="8"/>
  <c r="C93" i="24" s="1"/>
  <c r="G93" i="24" s="1"/>
  <c r="P93" i="24" s="1"/>
  <c r="AB93" i="24" s="1"/>
  <c r="Y92" i="8"/>
  <c r="Y91" i="25"/>
  <c r="AF92" i="24"/>
  <c r="Z88" i="8"/>
  <c r="Y92" i="24"/>
  <c r="Q88" i="8"/>
  <c r="R88" i="8"/>
  <c r="AA88" i="8"/>
  <c r="AF91" i="25"/>
  <c r="X91" i="25" l="1"/>
  <c r="Z90" i="8" s="1"/>
  <c r="AJ91" i="24"/>
  <c r="R90" i="8" s="1"/>
  <c r="AH91" i="25"/>
  <c r="AI103" i="25" s="1"/>
  <c r="AH92" i="24"/>
  <c r="AI104" i="24" s="1"/>
  <c r="W104" i="24"/>
  <c r="Y92" i="25"/>
  <c r="AH92" i="25" s="1"/>
  <c r="AI104" i="25" s="1"/>
  <c r="V92" i="25"/>
  <c r="W104" i="25" s="1"/>
  <c r="L94" i="8"/>
  <c r="K93" i="25"/>
  <c r="T93" i="25" s="1"/>
  <c r="K93" i="24"/>
  <c r="T93" i="24" s="1"/>
  <c r="E93" i="24"/>
  <c r="N93" i="24" s="1"/>
  <c r="Z93" i="24" s="1"/>
  <c r="E93" i="25"/>
  <c r="N93" i="25" s="1"/>
  <c r="Z93" i="25" s="1"/>
  <c r="J93" i="24"/>
  <c r="S93" i="24" s="1"/>
  <c r="AE93" i="24" s="1"/>
  <c r="D93" i="24"/>
  <c r="M93" i="24" s="1"/>
  <c r="J93" i="25"/>
  <c r="S93" i="25" s="1"/>
  <c r="AE93" i="25" s="1"/>
  <c r="I93" i="24"/>
  <c r="R93" i="24" s="1"/>
  <c r="AD93" i="24" s="1"/>
  <c r="L93" i="25"/>
  <c r="U93" i="25" s="1"/>
  <c r="AG93" i="25" s="1"/>
  <c r="L93" i="24"/>
  <c r="U93" i="24" s="1"/>
  <c r="AG93" i="24" s="1"/>
  <c r="F93" i="24"/>
  <c r="O93" i="24" s="1"/>
  <c r="AA93" i="24" s="1"/>
  <c r="I93" i="25"/>
  <c r="R93" i="25" s="1"/>
  <c r="AD93" i="25" s="1"/>
  <c r="H93" i="24"/>
  <c r="Q93" i="24" s="1"/>
  <c r="AC93" i="24" s="1"/>
  <c r="Y93" i="8"/>
  <c r="X93" i="8"/>
  <c r="C94" i="25" s="1"/>
  <c r="G94" i="25" s="1"/>
  <c r="P94" i="25" s="1"/>
  <c r="AB94" i="25" s="1"/>
  <c r="U94" i="8"/>
  <c r="N94" i="8"/>
  <c r="M94" i="8"/>
  <c r="D93" i="25"/>
  <c r="M93" i="25" s="1"/>
  <c r="G93" i="25"/>
  <c r="P93" i="25" s="1"/>
  <c r="AB93" i="25" s="1"/>
  <c r="P93" i="8"/>
  <c r="F93" i="25"/>
  <c r="O93" i="25" s="1"/>
  <c r="AA93" i="25" s="1"/>
  <c r="W94" i="8"/>
  <c r="V94" i="8"/>
  <c r="O93" i="8"/>
  <c r="C94" i="24" s="1"/>
  <c r="Q90" i="8"/>
  <c r="AJ91" i="25" l="1"/>
  <c r="AA90" i="8" s="1"/>
  <c r="AJ92" i="24"/>
  <c r="Y93" i="24"/>
  <c r="V93" i="24"/>
  <c r="X93" i="24" s="1"/>
  <c r="X92" i="25"/>
  <c r="Z91" i="8" s="1"/>
  <c r="Y93" i="25"/>
  <c r="V93" i="25"/>
  <c r="W105" i="25" s="1"/>
  <c r="M95" i="8"/>
  <c r="N95" i="8"/>
  <c r="W95" i="8"/>
  <c r="V95" i="8"/>
  <c r="U95" i="8"/>
  <c r="X95" i="8" s="1"/>
  <c r="L95" i="8"/>
  <c r="O95" i="8" s="1"/>
  <c r="C96" i="24" s="1"/>
  <c r="AF93" i="24"/>
  <c r="O94" i="8"/>
  <c r="C95" i="24" s="1"/>
  <c r="H95" i="24" s="1"/>
  <c r="Q95" i="24" s="1"/>
  <c r="AC95" i="24" s="1"/>
  <c r="I94" i="25"/>
  <c r="R94" i="25" s="1"/>
  <c r="AD94" i="25" s="1"/>
  <c r="K94" i="25"/>
  <c r="T94" i="25" s="1"/>
  <c r="AF94" i="25" s="1"/>
  <c r="E94" i="25"/>
  <c r="N94" i="25" s="1"/>
  <c r="Z94" i="25" s="1"/>
  <c r="L94" i="25"/>
  <c r="U94" i="25" s="1"/>
  <c r="AG94" i="25" s="1"/>
  <c r="F94" i="25"/>
  <c r="O94" i="25" s="1"/>
  <c r="AA94" i="25" s="1"/>
  <c r="D94" i="25"/>
  <c r="M94" i="25" s="1"/>
  <c r="AF93" i="25"/>
  <c r="J94" i="25"/>
  <c r="S94" i="25" s="1"/>
  <c r="AE94" i="25" s="1"/>
  <c r="H94" i="25"/>
  <c r="Q94" i="25" s="1"/>
  <c r="AC94" i="25" s="1"/>
  <c r="Y94" i="8"/>
  <c r="P94" i="8"/>
  <c r="X94" i="8"/>
  <c r="C95" i="25" s="1"/>
  <c r="F95" i="25" s="1"/>
  <c r="O95" i="25" s="1"/>
  <c r="AA95" i="25" s="1"/>
  <c r="R91" i="8"/>
  <c r="L94" i="24"/>
  <c r="U94" i="24" s="1"/>
  <c r="AG94" i="24" s="1"/>
  <c r="I94" i="24"/>
  <c r="R94" i="24" s="1"/>
  <c r="AD94" i="24" s="1"/>
  <c r="H94" i="24"/>
  <c r="Q94" i="24" s="1"/>
  <c r="AC94" i="24" s="1"/>
  <c r="K94" i="24"/>
  <c r="T94" i="24" s="1"/>
  <c r="E94" i="24"/>
  <c r="N94" i="24" s="1"/>
  <c r="Z94" i="24" s="1"/>
  <c r="D94" i="24"/>
  <c r="M94" i="24" s="1"/>
  <c r="F94" i="24"/>
  <c r="O94" i="24" s="1"/>
  <c r="AA94" i="24" s="1"/>
  <c r="J94" i="24"/>
  <c r="S94" i="24" s="1"/>
  <c r="AE94" i="24" s="1"/>
  <c r="G94" i="24"/>
  <c r="P94" i="24" s="1"/>
  <c r="AB94" i="24" s="1"/>
  <c r="Q91" i="8"/>
  <c r="AJ92" i="25" l="1"/>
  <c r="AA91" i="8" s="1"/>
  <c r="AH93" i="25"/>
  <c r="AI105" i="25" s="1"/>
  <c r="AH93" i="24"/>
  <c r="AI105" i="24" s="1"/>
  <c r="V94" i="24"/>
  <c r="X94" i="24" s="1"/>
  <c r="W105" i="24"/>
  <c r="Y94" i="25"/>
  <c r="AH94" i="25" s="1"/>
  <c r="AI106" i="25" s="1"/>
  <c r="V94" i="25"/>
  <c r="W106" i="25" s="1"/>
  <c r="X93" i="25"/>
  <c r="Z92" i="8" s="1"/>
  <c r="P95" i="8"/>
  <c r="J95" i="24"/>
  <c r="S95" i="24" s="1"/>
  <c r="AE95" i="24" s="1"/>
  <c r="G95" i="24"/>
  <c r="P95" i="24" s="1"/>
  <c r="AB95" i="24" s="1"/>
  <c r="Y95" i="8"/>
  <c r="F95" i="24"/>
  <c r="O95" i="24" s="1"/>
  <c r="AA95" i="24" s="1"/>
  <c r="L96" i="8"/>
  <c r="E95" i="24"/>
  <c r="N95" i="24" s="1"/>
  <c r="Z95" i="24" s="1"/>
  <c r="D95" i="24"/>
  <c r="M95" i="24" s="1"/>
  <c r="K95" i="24"/>
  <c r="T95" i="24" s="1"/>
  <c r="AF95" i="24" s="1"/>
  <c r="L95" i="24"/>
  <c r="U95" i="24" s="1"/>
  <c r="AG95" i="24" s="1"/>
  <c r="I95" i="24"/>
  <c r="R95" i="24" s="1"/>
  <c r="AD95" i="24" s="1"/>
  <c r="E95" i="25"/>
  <c r="N95" i="25" s="1"/>
  <c r="Z95" i="25" s="1"/>
  <c r="L95" i="25"/>
  <c r="U95" i="25" s="1"/>
  <c r="AG95" i="25" s="1"/>
  <c r="H95" i="25"/>
  <c r="Q95" i="25" s="1"/>
  <c r="AC95" i="25" s="1"/>
  <c r="K95" i="25"/>
  <c r="T95" i="25" s="1"/>
  <c r="D95" i="25"/>
  <c r="M95" i="25" s="1"/>
  <c r="I95" i="25"/>
  <c r="R95" i="25" s="1"/>
  <c r="AD95" i="25" s="1"/>
  <c r="J95" i="25"/>
  <c r="S95" i="25" s="1"/>
  <c r="AE95" i="25" s="1"/>
  <c r="G95" i="25"/>
  <c r="P95" i="25" s="1"/>
  <c r="AB95" i="25" s="1"/>
  <c r="N96" i="8"/>
  <c r="M96" i="8"/>
  <c r="C96" i="25"/>
  <c r="U96" i="8"/>
  <c r="W96" i="8"/>
  <c r="V96" i="8"/>
  <c r="Y94" i="24"/>
  <c r="AF94" i="24"/>
  <c r="K96" i="24"/>
  <c r="T96" i="24" s="1"/>
  <c r="F96" i="24"/>
  <c r="O96" i="24" s="1"/>
  <c r="AA96" i="24" s="1"/>
  <c r="L96" i="24"/>
  <c r="U96" i="24" s="1"/>
  <c r="AG96" i="24" s="1"/>
  <c r="G96" i="24"/>
  <c r="P96" i="24" s="1"/>
  <c r="AB96" i="24" s="1"/>
  <c r="I96" i="24"/>
  <c r="R96" i="24" s="1"/>
  <c r="AD96" i="24" s="1"/>
  <c r="H96" i="24"/>
  <c r="Q96" i="24" s="1"/>
  <c r="AC96" i="24" s="1"/>
  <c r="E96" i="24"/>
  <c r="N96" i="24" s="1"/>
  <c r="Z96" i="24" s="1"/>
  <c r="J96" i="24"/>
  <c r="S96" i="24" s="1"/>
  <c r="AE96" i="24" s="1"/>
  <c r="D96" i="24"/>
  <c r="M96" i="24" s="1"/>
  <c r="Q92" i="8"/>
  <c r="AJ93" i="25" l="1"/>
  <c r="AA92" i="8" s="1"/>
  <c r="AJ93" i="24"/>
  <c r="R92" i="8" s="1"/>
  <c r="AH94" i="24"/>
  <c r="AI106" i="24" s="1"/>
  <c r="X94" i="25"/>
  <c r="Z93" i="8" s="1"/>
  <c r="Y95" i="24"/>
  <c r="AH95" i="24" s="1"/>
  <c r="AI107" i="24" s="1"/>
  <c r="V95" i="24"/>
  <c r="X95" i="24" s="1"/>
  <c r="V96" i="24"/>
  <c r="W106" i="24"/>
  <c r="Q93" i="8"/>
  <c r="Y95" i="25"/>
  <c r="V95" i="25"/>
  <c r="W107" i="25" s="1"/>
  <c r="AF95" i="25"/>
  <c r="V97" i="8"/>
  <c r="W97" i="8"/>
  <c r="U97" i="8"/>
  <c r="X97" i="8" s="1"/>
  <c r="C98" i="25" s="1"/>
  <c r="M97" i="8"/>
  <c r="N97" i="8"/>
  <c r="X96" i="8"/>
  <c r="C97" i="25" s="1"/>
  <c r="D97" i="25" s="1"/>
  <c r="M97" i="25" s="1"/>
  <c r="L97" i="8"/>
  <c r="P96" i="8"/>
  <c r="Y96" i="8"/>
  <c r="O96" i="8"/>
  <c r="C97" i="24" s="1"/>
  <c r="J96" i="25"/>
  <c r="S96" i="25" s="1"/>
  <c r="AE96" i="25" s="1"/>
  <c r="H96" i="25"/>
  <c r="Q96" i="25" s="1"/>
  <c r="AC96" i="25" s="1"/>
  <c r="G96" i="25"/>
  <c r="P96" i="25" s="1"/>
  <c r="AB96" i="25" s="1"/>
  <c r="E96" i="25"/>
  <c r="N96" i="25" s="1"/>
  <c r="Z96" i="25" s="1"/>
  <c r="F96" i="25"/>
  <c r="O96" i="25" s="1"/>
  <c r="AA96" i="25" s="1"/>
  <c r="D96" i="25"/>
  <c r="M96" i="25" s="1"/>
  <c r="L96" i="25"/>
  <c r="U96" i="25" s="1"/>
  <c r="AG96" i="25" s="1"/>
  <c r="I96" i="25"/>
  <c r="R96" i="25" s="1"/>
  <c r="AD96" i="25" s="1"/>
  <c r="K96" i="25"/>
  <c r="T96" i="25" s="1"/>
  <c r="Y96" i="24"/>
  <c r="AF96" i="24"/>
  <c r="X96" i="24" l="1"/>
  <c r="AJ94" i="25"/>
  <c r="AA93" i="8" s="1"/>
  <c r="AJ94" i="24"/>
  <c r="R93" i="8" s="1"/>
  <c r="X95" i="25"/>
  <c r="Z94" i="8" s="1"/>
  <c r="AH96" i="24"/>
  <c r="AI108" i="24" s="1"/>
  <c r="AH95" i="25"/>
  <c r="AI107" i="25" s="1"/>
  <c r="W108" i="24"/>
  <c r="W107" i="24"/>
  <c r="Q94" i="8"/>
  <c r="V96" i="25"/>
  <c r="W108" i="25" s="1"/>
  <c r="J97" i="25"/>
  <c r="S97" i="25" s="1"/>
  <c r="AE97" i="25" s="1"/>
  <c r="P97" i="8"/>
  <c r="K97" i="25"/>
  <c r="T97" i="25" s="1"/>
  <c r="AF97" i="25" s="1"/>
  <c r="L97" i="25"/>
  <c r="U97" i="25" s="1"/>
  <c r="AG97" i="25" s="1"/>
  <c r="Y97" i="8"/>
  <c r="O97" i="8"/>
  <c r="C98" i="24" s="1"/>
  <c r="L98" i="8"/>
  <c r="O98" i="8" s="1"/>
  <c r="F97" i="25"/>
  <c r="O97" i="25" s="1"/>
  <c r="AA97" i="25" s="1"/>
  <c r="N98" i="8"/>
  <c r="M98" i="8"/>
  <c r="E97" i="25"/>
  <c r="N97" i="25" s="1"/>
  <c r="Z97" i="25" s="1"/>
  <c r="I97" i="25"/>
  <c r="R97" i="25" s="1"/>
  <c r="AD97" i="25" s="1"/>
  <c r="H97" i="25"/>
  <c r="Q97" i="25" s="1"/>
  <c r="AC97" i="25" s="1"/>
  <c r="G97" i="25"/>
  <c r="P97" i="25" s="1"/>
  <c r="AB97" i="25" s="1"/>
  <c r="U98" i="8"/>
  <c r="W98" i="8"/>
  <c r="V98" i="8"/>
  <c r="L98" i="25"/>
  <c r="U98" i="25" s="1"/>
  <c r="AG98" i="25" s="1"/>
  <c r="K98" i="25"/>
  <c r="T98" i="25" s="1"/>
  <c r="E98" i="25"/>
  <c r="N98" i="25" s="1"/>
  <c r="Z98" i="25" s="1"/>
  <c r="I98" i="25"/>
  <c r="R98" i="25" s="1"/>
  <c r="AD98" i="25" s="1"/>
  <c r="J98" i="25"/>
  <c r="S98" i="25" s="1"/>
  <c r="AE98" i="25" s="1"/>
  <c r="G98" i="25"/>
  <c r="P98" i="25" s="1"/>
  <c r="AB98" i="25" s="1"/>
  <c r="D98" i="25"/>
  <c r="M98" i="25" s="1"/>
  <c r="H98" i="25"/>
  <c r="Q98" i="25" s="1"/>
  <c r="AC98" i="25" s="1"/>
  <c r="F98" i="25"/>
  <c r="O98" i="25" s="1"/>
  <c r="AA98" i="25" s="1"/>
  <c r="Y97" i="25"/>
  <c r="Y96" i="25"/>
  <c r="AF96" i="25"/>
  <c r="F97" i="24"/>
  <c r="O97" i="24" s="1"/>
  <c r="AA97" i="24" s="1"/>
  <c r="H97" i="24"/>
  <c r="Q97" i="24" s="1"/>
  <c r="AC97" i="24" s="1"/>
  <c r="I97" i="24"/>
  <c r="R97" i="24" s="1"/>
  <c r="AD97" i="24" s="1"/>
  <c r="L97" i="24"/>
  <c r="U97" i="24" s="1"/>
  <c r="AG97" i="24" s="1"/>
  <c r="E97" i="24"/>
  <c r="N97" i="24" s="1"/>
  <c r="Z97" i="24" s="1"/>
  <c r="D97" i="24"/>
  <c r="M97" i="24" s="1"/>
  <c r="G97" i="24"/>
  <c r="P97" i="24" s="1"/>
  <c r="AB97" i="24" s="1"/>
  <c r="J97" i="24"/>
  <c r="S97" i="24" s="1"/>
  <c r="AE97" i="24" s="1"/>
  <c r="K97" i="24"/>
  <c r="T97" i="24" s="1"/>
  <c r="AJ95" i="24" l="1"/>
  <c r="R94" i="8" s="1"/>
  <c r="AH96" i="25"/>
  <c r="AI108" i="25" s="1"/>
  <c r="AH97" i="25"/>
  <c r="AI109" i="25" s="1"/>
  <c r="AJ95" i="25"/>
  <c r="V97" i="24"/>
  <c r="X97" i="24" s="1"/>
  <c r="X96" i="25"/>
  <c r="Z95" i="8" s="1"/>
  <c r="V98" i="25"/>
  <c r="W110" i="25" s="1"/>
  <c r="V97" i="25"/>
  <c r="W109" i="25" s="1"/>
  <c r="V99" i="8"/>
  <c r="W99" i="8"/>
  <c r="M99" i="8"/>
  <c r="N99" i="8"/>
  <c r="Y98" i="8"/>
  <c r="P98" i="8"/>
  <c r="U99" i="8"/>
  <c r="X98" i="8"/>
  <c r="C99" i="25" s="1"/>
  <c r="L99" i="8"/>
  <c r="O99" i="8" s="1"/>
  <c r="C100" i="24" s="1"/>
  <c r="Y98" i="25"/>
  <c r="C99" i="24"/>
  <c r="AF97" i="24"/>
  <c r="I98" i="24"/>
  <c r="R98" i="24" s="1"/>
  <c r="AD98" i="24" s="1"/>
  <c r="H98" i="24"/>
  <c r="Q98" i="24" s="1"/>
  <c r="AC98" i="24" s="1"/>
  <c r="D98" i="24"/>
  <c r="M98" i="24" s="1"/>
  <c r="L98" i="24"/>
  <c r="U98" i="24" s="1"/>
  <c r="AG98" i="24" s="1"/>
  <c r="G98" i="24"/>
  <c r="P98" i="24" s="1"/>
  <c r="AB98" i="24" s="1"/>
  <c r="F98" i="24"/>
  <c r="O98" i="24" s="1"/>
  <c r="AA98" i="24" s="1"/>
  <c r="E98" i="24"/>
  <c r="N98" i="24" s="1"/>
  <c r="Z98" i="24" s="1"/>
  <c r="K98" i="24"/>
  <c r="T98" i="24" s="1"/>
  <c r="J98" i="24"/>
  <c r="S98" i="24" s="1"/>
  <c r="AE98" i="24" s="1"/>
  <c r="AF98" i="25"/>
  <c r="Y97" i="24"/>
  <c r="Q95" i="8"/>
  <c r="AJ96" i="24" l="1"/>
  <c r="R95" i="8" s="1"/>
  <c r="AJ96" i="25"/>
  <c r="AA94" i="8"/>
  <c r="AH97" i="24"/>
  <c r="AH98" i="25"/>
  <c r="AI110" i="25" s="1"/>
  <c r="V98" i="24"/>
  <c r="X98" i="24" s="1"/>
  <c r="W109" i="24"/>
  <c r="X97" i="25"/>
  <c r="X98" i="25" s="1"/>
  <c r="P99" i="8"/>
  <c r="Y99" i="8"/>
  <c r="X99" i="8"/>
  <c r="C100" i="25" s="1"/>
  <c r="U100" i="8"/>
  <c r="X100" i="8" s="1"/>
  <c r="L100" i="8"/>
  <c r="O100" i="8" s="1"/>
  <c r="C101" i="24" s="1"/>
  <c r="M100" i="8"/>
  <c r="N100" i="8"/>
  <c r="V100" i="8"/>
  <c r="W100" i="8"/>
  <c r="F99" i="25"/>
  <c r="O99" i="25" s="1"/>
  <c r="AA99" i="25" s="1"/>
  <c r="H99" i="25"/>
  <c r="Q99" i="25" s="1"/>
  <c r="AC99" i="25" s="1"/>
  <c r="D99" i="25"/>
  <c r="M99" i="25" s="1"/>
  <c r="J99" i="25"/>
  <c r="S99" i="25" s="1"/>
  <c r="AE99" i="25" s="1"/>
  <c r="E99" i="25"/>
  <c r="N99" i="25" s="1"/>
  <c r="Z99" i="25" s="1"/>
  <c r="K99" i="25"/>
  <c r="T99" i="25" s="1"/>
  <c r="G99" i="25"/>
  <c r="P99" i="25" s="1"/>
  <c r="AB99" i="25" s="1"/>
  <c r="I99" i="25"/>
  <c r="R99" i="25" s="1"/>
  <c r="AD99" i="25" s="1"/>
  <c r="L99" i="25"/>
  <c r="U99" i="25" s="1"/>
  <c r="AG99" i="25" s="1"/>
  <c r="Y98" i="24"/>
  <c r="E99" i="24"/>
  <c r="N99" i="24" s="1"/>
  <c r="Z99" i="24" s="1"/>
  <c r="G99" i="24"/>
  <c r="P99" i="24" s="1"/>
  <c r="AB99" i="24" s="1"/>
  <c r="L99" i="24"/>
  <c r="U99" i="24" s="1"/>
  <c r="AG99" i="24" s="1"/>
  <c r="K99" i="24"/>
  <c r="T99" i="24" s="1"/>
  <c r="D99" i="24"/>
  <c r="M99" i="24" s="1"/>
  <c r="J99" i="24"/>
  <c r="S99" i="24" s="1"/>
  <c r="AE99" i="24" s="1"/>
  <c r="F99" i="24"/>
  <c r="O99" i="24" s="1"/>
  <c r="AA99" i="24" s="1"/>
  <c r="I99" i="24"/>
  <c r="R99" i="24" s="1"/>
  <c r="AD99" i="24" s="1"/>
  <c r="H99" i="24"/>
  <c r="Q99" i="24" s="1"/>
  <c r="AC99" i="24" s="1"/>
  <c r="AF98" i="24"/>
  <c r="J100" i="24"/>
  <c r="S100" i="24" s="1"/>
  <c r="AE100" i="24" s="1"/>
  <c r="H100" i="24"/>
  <c r="Q100" i="24" s="1"/>
  <c r="AC100" i="24" s="1"/>
  <c r="F100" i="24"/>
  <c r="O100" i="24" s="1"/>
  <c r="AA100" i="24" s="1"/>
  <c r="I100" i="24"/>
  <c r="R100" i="24" s="1"/>
  <c r="AD100" i="24" s="1"/>
  <c r="K100" i="24"/>
  <c r="T100" i="24" s="1"/>
  <c r="E100" i="24"/>
  <c r="N100" i="24" s="1"/>
  <c r="Z100" i="24" s="1"/>
  <c r="D100" i="24"/>
  <c r="M100" i="24" s="1"/>
  <c r="G100" i="24"/>
  <c r="P100" i="24" s="1"/>
  <c r="AB100" i="24" s="1"/>
  <c r="L100" i="24"/>
  <c r="U100" i="24" s="1"/>
  <c r="AG100" i="24" s="1"/>
  <c r="AH98" i="24" l="1"/>
  <c r="AI110" i="24" s="1"/>
  <c r="AI109" i="24"/>
  <c r="AJ97" i="24"/>
  <c r="AJ97" i="25"/>
  <c r="AJ98" i="25" s="1"/>
  <c r="AA95" i="8"/>
  <c r="V100" i="24"/>
  <c r="W112" i="24" s="1"/>
  <c r="Q97" i="8"/>
  <c r="W110" i="24"/>
  <c r="V99" i="24"/>
  <c r="X99" i="24" s="1"/>
  <c r="V99" i="25"/>
  <c r="W111" i="25" s="1"/>
  <c r="P100" i="8"/>
  <c r="M101" i="8"/>
  <c r="N101" i="8"/>
  <c r="L101" i="8"/>
  <c r="U101" i="8"/>
  <c r="W101" i="8"/>
  <c r="V101" i="8"/>
  <c r="Y100" i="8"/>
  <c r="E101" i="24"/>
  <c r="N101" i="24" s="1"/>
  <c r="Z101" i="24" s="1"/>
  <c r="K101" i="24"/>
  <c r="T101" i="24" s="1"/>
  <c r="H101" i="24"/>
  <c r="Q101" i="24" s="1"/>
  <c r="AC101" i="24" s="1"/>
  <c r="F101" i="24"/>
  <c r="O101" i="24" s="1"/>
  <c r="AA101" i="24" s="1"/>
  <c r="J101" i="24"/>
  <c r="S101" i="24" s="1"/>
  <c r="AE101" i="24" s="1"/>
  <c r="G101" i="24"/>
  <c r="P101" i="24" s="1"/>
  <c r="AB101" i="24" s="1"/>
  <c r="D101" i="24"/>
  <c r="M101" i="24" s="1"/>
  <c r="L101" i="24"/>
  <c r="U101" i="24" s="1"/>
  <c r="AG101" i="24" s="1"/>
  <c r="I101" i="24"/>
  <c r="R101" i="24" s="1"/>
  <c r="AD101" i="24" s="1"/>
  <c r="J100" i="25"/>
  <c r="S100" i="25" s="1"/>
  <c r="AE100" i="25" s="1"/>
  <c r="F100" i="25"/>
  <c r="O100" i="25" s="1"/>
  <c r="AA100" i="25" s="1"/>
  <c r="H100" i="25"/>
  <c r="Q100" i="25" s="1"/>
  <c r="AC100" i="25" s="1"/>
  <c r="D100" i="25"/>
  <c r="M100" i="25" s="1"/>
  <c r="E100" i="25"/>
  <c r="N100" i="25" s="1"/>
  <c r="Z100" i="25" s="1"/>
  <c r="L100" i="25"/>
  <c r="U100" i="25" s="1"/>
  <c r="AG100" i="25" s="1"/>
  <c r="I100" i="25"/>
  <c r="R100" i="25" s="1"/>
  <c r="AD100" i="25" s="1"/>
  <c r="K100" i="25"/>
  <c r="T100" i="25" s="1"/>
  <c r="G100" i="25"/>
  <c r="P100" i="25" s="1"/>
  <c r="AB100" i="25" s="1"/>
  <c r="AA97" i="8"/>
  <c r="AA96" i="8"/>
  <c r="AF100" i="24"/>
  <c r="Z96" i="8"/>
  <c r="Z97" i="8"/>
  <c r="AF99" i="25"/>
  <c r="Y99" i="24"/>
  <c r="AF99" i="24"/>
  <c r="R96" i="8"/>
  <c r="Y99" i="25"/>
  <c r="Q96" i="8"/>
  <c r="C101" i="25"/>
  <c r="Y100" i="24"/>
  <c r="X100" i="24" l="1"/>
  <c r="AJ98" i="24"/>
  <c r="R97" i="8" s="1"/>
  <c r="AH99" i="24"/>
  <c r="AI111" i="24" s="1"/>
  <c r="AH100" i="24"/>
  <c r="AI112" i="24" s="1"/>
  <c r="X99" i="25"/>
  <c r="Z98" i="8" s="1"/>
  <c r="AH99" i="25"/>
  <c r="AI111" i="25" s="1"/>
  <c r="Q98" i="8"/>
  <c r="W111" i="24"/>
  <c r="V101" i="24"/>
  <c r="V100" i="25"/>
  <c r="W112" i="25" s="1"/>
  <c r="W102" i="8"/>
  <c r="V102" i="8"/>
  <c r="X101" i="8"/>
  <c r="C102" i="25" s="1"/>
  <c r="U102" i="8"/>
  <c r="O101" i="8"/>
  <c r="C102" i="24" s="1"/>
  <c r="L102" i="24" s="1"/>
  <c r="U102" i="24" s="1"/>
  <c r="AG102" i="24" s="1"/>
  <c r="L102" i="8"/>
  <c r="O102" i="8" s="1"/>
  <c r="C103" i="24" s="1"/>
  <c r="N102" i="8"/>
  <c r="M102" i="8"/>
  <c r="P101" i="8"/>
  <c r="Y101" i="8"/>
  <c r="Y101" i="24"/>
  <c r="Y100" i="25"/>
  <c r="AF101" i="24"/>
  <c r="J101" i="25"/>
  <c r="S101" i="25" s="1"/>
  <c r="AE101" i="25" s="1"/>
  <c r="F101" i="25"/>
  <c r="O101" i="25" s="1"/>
  <c r="AA101" i="25" s="1"/>
  <c r="E101" i="25"/>
  <c r="N101" i="25" s="1"/>
  <c r="Z101" i="25" s="1"/>
  <c r="K101" i="25"/>
  <c r="T101" i="25" s="1"/>
  <c r="I101" i="25"/>
  <c r="R101" i="25" s="1"/>
  <c r="AD101" i="25" s="1"/>
  <c r="G101" i="25"/>
  <c r="P101" i="25" s="1"/>
  <c r="AB101" i="25" s="1"/>
  <c r="D101" i="25"/>
  <c r="M101" i="25" s="1"/>
  <c r="L101" i="25"/>
  <c r="U101" i="25" s="1"/>
  <c r="AG101" i="25" s="1"/>
  <c r="H101" i="25"/>
  <c r="Q101" i="25" s="1"/>
  <c r="AC101" i="25" s="1"/>
  <c r="AF100" i="25"/>
  <c r="AH100" i="25" l="1"/>
  <c r="AI112" i="25" s="1"/>
  <c r="AJ99" i="24"/>
  <c r="AJ100" i="24" s="1"/>
  <c r="X101" i="24"/>
  <c r="AJ99" i="25"/>
  <c r="AH101" i="24"/>
  <c r="AI113" i="24" s="1"/>
  <c r="X100" i="25"/>
  <c r="Z99" i="8" s="1"/>
  <c r="W113" i="24"/>
  <c r="V101" i="25"/>
  <c r="W113" i="25" s="1"/>
  <c r="E102" i="24"/>
  <c r="N102" i="24" s="1"/>
  <c r="Z102" i="24" s="1"/>
  <c r="H102" i="24"/>
  <c r="Q102" i="24" s="1"/>
  <c r="AC102" i="24" s="1"/>
  <c r="G102" i="24"/>
  <c r="P102" i="24" s="1"/>
  <c r="AB102" i="24" s="1"/>
  <c r="J102" i="24"/>
  <c r="S102" i="24" s="1"/>
  <c r="AE102" i="24" s="1"/>
  <c r="I102" i="24"/>
  <c r="R102" i="24" s="1"/>
  <c r="AD102" i="24" s="1"/>
  <c r="D102" i="24"/>
  <c r="M102" i="24" s="1"/>
  <c r="F102" i="24"/>
  <c r="O102" i="24" s="1"/>
  <c r="AA102" i="24" s="1"/>
  <c r="N103" i="8"/>
  <c r="M103" i="8"/>
  <c r="L103" i="8"/>
  <c r="O103" i="8" s="1"/>
  <c r="U103" i="8"/>
  <c r="X102" i="8"/>
  <c r="C103" i="25" s="1"/>
  <c r="L103" i="25" s="1"/>
  <c r="U103" i="25" s="1"/>
  <c r="AG103" i="25" s="1"/>
  <c r="K102" i="24"/>
  <c r="T102" i="24" s="1"/>
  <c r="W103" i="8"/>
  <c r="V103" i="8"/>
  <c r="P102" i="8"/>
  <c r="Y102" i="8"/>
  <c r="R99" i="8"/>
  <c r="G103" i="24"/>
  <c r="P103" i="24" s="1"/>
  <c r="AB103" i="24" s="1"/>
  <c r="E103" i="24"/>
  <c r="N103" i="24" s="1"/>
  <c r="Z103" i="24" s="1"/>
  <c r="D103" i="24"/>
  <c r="M103" i="24" s="1"/>
  <c r="L103" i="24"/>
  <c r="U103" i="24" s="1"/>
  <c r="AG103" i="24" s="1"/>
  <c r="K103" i="24"/>
  <c r="T103" i="24" s="1"/>
  <c r="J103" i="24"/>
  <c r="S103" i="24" s="1"/>
  <c r="AE103" i="24" s="1"/>
  <c r="F103" i="24"/>
  <c r="O103" i="24" s="1"/>
  <c r="AA103" i="24" s="1"/>
  <c r="I103" i="24"/>
  <c r="R103" i="24" s="1"/>
  <c r="AD103" i="24" s="1"/>
  <c r="H103" i="24"/>
  <c r="Q103" i="24" s="1"/>
  <c r="AC103" i="24" s="1"/>
  <c r="I102" i="25"/>
  <c r="R102" i="25" s="1"/>
  <c r="AD102" i="25" s="1"/>
  <c r="D102" i="25"/>
  <c r="M102" i="25" s="1"/>
  <c r="F102" i="25"/>
  <c r="O102" i="25" s="1"/>
  <c r="AA102" i="25" s="1"/>
  <c r="J102" i="25"/>
  <c r="S102" i="25" s="1"/>
  <c r="AE102" i="25" s="1"/>
  <c r="G102" i="25"/>
  <c r="P102" i="25" s="1"/>
  <c r="AB102" i="25" s="1"/>
  <c r="L102" i="25"/>
  <c r="U102" i="25" s="1"/>
  <c r="AG102" i="25" s="1"/>
  <c r="H102" i="25"/>
  <c r="Q102" i="25" s="1"/>
  <c r="AC102" i="25" s="1"/>
  <c r="K102" i="25"/>
  <c r="T102" i="25" s="1"/>
  <c r="E102" i="25"/>
  <c r="N102" i="25" s="1"/>
  <c r="Z102" i="25" s="1"/>
  <c r="Q99" i="8"/>
  <c r="AF101" i="25"/>
  <c r="Y101" i="25"/>
  <c r="AH101" i="25" s="1"/>
  <c r="AI113" i="25" s="1"/>
  <c r="R98" i="8" l="1"/>
  <c r="V103" i="24"/>
  <c r="W115" i="24" s="1"/>
  <c r="AJ100" i="25"/>
  <c r="AA98" i="8"/>
  <c r="AJ101" i="24"/>
  <c r="R100" i="8" s="1"/>
  <c r="Y102" i="24"/>
  <c r="V102" i="24"/>
  <c r="X102" i="24" s="1"/>
  <c r="V102" i="25"/>
  <c r="W114" i="25" s="1"/>
  <c r="X101" i="25"/>
  <c r="AF102" i="24"/>
  <c r="F103" i="25"/>
  <c r="O103" i="25" s="1"/>
  <c r="AA103" i="25" s="1"/>
  <c r="U104" i="8"/>
  <c r="X104" i="8" s="1"/>
  <c r="Y103" i="8"/>
  <c r="X103" i="8"/>
  <c r="C104" i="25" s="1"/>
  <c r="G103" i="25"/>
  <c r="P103" i="25" s="1"/>
  <c r="AB103" i="25" s="1"/>
  <c r="I103" i="25"/>
  <c r="R103" i="25" s="1"/>
  <c r="AD103" i="25" s="1"/>
  <c r="D103" i="25"/>
  <c r="M103" i="25" s="1"/>
  <c r="K103" i="25"/>
  <c r="T103" i="25" s="1"/>
  <c r="H103" i="25"/>
  <c r="Q103" i="25" s="1"/>
  <c r="AC103" i="25" s="1"/>
  <c r="J103" i="25"/>
  <c r="S103" i="25" s="1"/>
  <c r="AE103" i="25" s="1"/>
  <c r="L104" i="8"/>
  <c r="O104" i="8" s="1"/>
  <c r="C105" i="24" s="1"/>
  <c r="E103" i="25"/>
  <c r="N103" i="25" s="1"/>
  <c r="Z103" i="25" s="1"/>
  <c r="W104" i="8"/>
  <c r="V104" i="8"/>
  <c r="N104" i="8"/>
  <c r="M104" i="8"/>
  <c r="P103" i="8"/>
  <c r="C104" i="24"/>
  <c r="Y102" i="25"/>
  <c r="AF103" i="24"/>
  <c r="AF102" i="25"/>
  <c r="Y103" i="24"/>
  <c r="Z100" i="8"/>
  <c r="Q100" i="8"/>
  <c r="AH102" i="24" l="1"/>
  <c r="AI114" i="24" s="1"/>
  <c r="X103" i="24"/>
  <c r="X102" i="25"/>
  <c r="Z101" i="8" s="1"/>
  <c r="AH102" i="25"/>
  <c r="AI114" i="25" s="1"/>
  <c r="AJ101" i="25"/>
  <c r="AA99" i="8"/>
  <c r="AH103" i="24"/>
  <c r="AI115" i="24" s="1"/>
  <c r="W114" i="24"/>
  <c r="Q101" i="8"/>
  <c r="Y103" i="25"/>
  <c r="V103" i="25"/>
  <c r="W115" i="25" s="1"/>
  <c r="AF103" i="25"/>
  <c r="M105" i="8"/>
  <c r="N105" i="8"/>
  <c r="P104" i="8"/>
  <c r="V105" i="8"/>
  <c r="W105" i="8"/>
  <c r="U105" i="8"/>
  <c r="Y104" i="8"/>
  <c r="L105" i="8"/>
  <c r="O105" i="8" s="1"/>
  <c r="C105" i="25"/>
  <c r="J105" i="24"/>
  <c r="S105" i="24" s="1"/>
  <c r="AE105" i="24" s="1"/>
  <c r="G105" i="24"/>
  <c r="P105" i="24" s="1"/>
  <c r="AB105" i="24" s="1"/>
  <c r="H105" i="24"/>
  <c r="Q105" i="24" s="1"/>
  <c r="AC105" i="24" s="1"/>
  <c r="K105" i="24"/>
  <c r="T105" i="24" s="1"/>
  <c r="I105" i="24"/>
  <c r="R105" i="24" s="1"/>
  <c r="AD105" i="24" s="1"/>
  <c r="F105" i="24"/>
  <c r="O105" i="24" s="1"/>
  <c r="AA105" i="24" s="1"/>
  <c r="L105" i="24"/>
  <c r="U105" i="24" s="1"/>
  <c r="AG105" i="24" s="1"/>
  <c r="E105" i="24"/>
  <c r="N105" i="24" s="1"/>
  <c r="Z105" i="24" s="1"/>
  <c r="D105" i="24"/>
  <c r="M105" i="24" s="1"/>
  <c r="I104" i="25"/>
  <c r="R104" i="25" s="1"/>
  <c r="AD104" i="25" s="1"/>
  <c r="D104" i="25"/>
  <c r="M104" i="25" s="1"/>
  <c r="E104" i="25"/>
  <c r="N104" i="25" s="1"/>
  <c r="Z104" i="25" s="1"/>
  <c r="K104" i="25"/>
  <c r="T104" i="25" s="1"/>
  <c r="H104" i="25"/>
  <c r="Q104" i="25" s="1"/>
  <c r="AC104" i="25" s="1"/>
  <c r="J104" i="25"/>
  <c r="S104" i="25" s="1"/>
  <c r="AE104" i="25" s="1"/>
  <c r="G104" i="25"/>
  <c r="P104" i="25" s="1"/>
  <c r="AB104" i="25" s="1"/>
  <c r="L104" i="25"/>
  <c r="U104" i="25" s="1"/>
  <c r="AG104" i="25" s="1"/>
  <c r="F104" i="25"/>
  <c r="O104" i="25" s="1"/>
  <c r="AA104" i="25" s="1"/>
  <c r="F104" i="24"/>
  <c r="O104" i="24" s="1"/>
  <c r="AA104" i="24" s="1"/>
  <c r="G104" i="24"/>
  <c r="P104" i="24" s="1"/>
  <c r="AB104" i="24" s="1"/>
  <c r="L104" i="24"/>
  <c r="U104" i="24" s="1"/>
  <c r="AG104" i="24" s="1"/>
  <c r="I104" i="24"/>
  <c r="R104" i="24" s="1"/>
  <c r="AD104" i="24" s="1"/>
  <c r="K104" i="24"/>
  <c r="T104" i="24" s="1"/>
  <c r="J104" i="24"/>
  <c r="S104" i="24" s="1"/>
  <c r="AE104" i="24" s="1"/>
  <c r="H104" i="24"/>
  <c r="Q104" i="24" s="1"/>
  <c r="AC104" i="24" s="1"/>
  <c r="D104" i="24"/>
  <c r="M104" i="24" s="1"/>
  <c r="E104" i="24"/>
  <c r="N104" i="24" s="1"/>
  <c r="Z104" i="24" s="1"/>
  <c r="AJ102" i="24" l="1"/>
  <c r="R101" i="8" s="1"/>
  <c r="AH103" i="25"/>
  <c r="AI115" i="25" s="1"/>
  <c r="V105" i="24"/>
  <c r="W117" i="24" s="1"/>
  <c r="AJ102" i="25"/>
  <c r="AA100" i="8"/>
  <c r="X103" i="25"/>
  <c r="Z102" i="8" s="1"/>
  <c r="AJ103" i="24"/>
  <c r="R102" i="8" s="1"/>
  <c r="V104" i="24"/>
  <c r="X104" i="24" s="1"/>
  <c r="X105" i="24" s="1"/>
  <c r="V104" i="25"/>
  <c r="W116" i="25" s="1"/>
  <c r="Y105" i="8"/>
  <c r="P105" i="8"/>
  <c r="W106" i="8"/>
  <c r="V106" i="8"/>
  <c r="U106" i="8"/>
  <c r="X105" i="8"/>
  <c r="C106" i="25" s="1"/>
  <c r="E106" i="25" s="1"/>
  <c r="N106" i="25" s="1"/>
  <c r="Z106" i="25" s="1"/>
  <c r="L106" i="8"/>
  <c r="O106" i="8" s="1"/>
  <c r="M106" i="8"/>
  <c r="N106" i="8"/>
  <c r="C106" i="24"/>
  <c r="AF104" i="24"/>
  <c r="Y104" i="24"/>
  <c r="Q102" i="8"/>
  <c r="AF105" i="24"/>
  <c r="AF104" i="25"/>
  <c r="J105" i="25"/>
  <c r="S105" i="25" s="1"/>
  <c r="AE105" i="25" s="1"/>
  <c r="D105" i="25"/>
  <c r="M105" i="25" s="1"/>
  <c r="G105" i="25"/>
  <c r="P105" i="25" s="1"/>
  <c r="AB105" i="25" s="1"/>
  <c r="I105" i="25"/>
  <c r="R105" i="25" s="1"/>
  <c r="AD105" i="25" s="1"/>
  <c r="E105" i="25"/>
  <c r="N105" i="25" s="1"/>
  <c r="Z105" i="25" s="1"/>
  <c r="K105" i="25"/>
  <c r="T105" i="25" s="1"/>
  <c r="H105" i="25"/>
  <c r="Q105" i="25" s="1"/>
  <c r="AC105" i="25" s="1"/>
  <c r="F105" i="25"/>
  <c r="O105" i="25" s="1"/>
  <c r="AA105" i="25" s="1"/>
  <c r="L105" i="25"/>
  <c r="U105" i="25" s="1"/>
  <c r="AG105" i="25" s="1"/>
  <c r="Y104" i="25"/>
  <c r="Y105" i="24"/>
  <c r="AH104" i="24" l="1"/>
  <c r="AI116" i="24" s="1"/>
  <c r="AH104" i="25"/>
  <c r="AI116" i="25" s="1"/>
  <c r="AH105" i="24"/>
  <c r="AI117" i="24" s="1"/>
  <c r="AJ103" i="25"/>
  <c r="AA101" i="8"/>
  <c r="W116" i="24"/>
  <c r="Q103" i="8"/>
  <c r="V105" i="25"/>
  <c r="W117" i="25" s="1"/>
  <c r="X104" i="25"/>
  <c r="U107" i="8"/>
  <c r="Y106" i="8"/>
  <c r="M107" i="8"/>
  <c r="N107" i="8"/>
  <c r="L107" i="8"/>
  <c r="X106" i="8"/>
  <c r="C107" i="25" s="1"/>
  <c r="P106" i="8"/>
  <c r="V107" i="8"/>
  <c r="W107" i="8"/>
  <c r="G106" i="25"/>
  <c r="P106" i="25" s="1"/>
  <c r="AB106" i="25" s="1"/>
  <c r="F106" i="25"/>
  <c r="O106" i="25" s="1"/>
  <c r="AA106" i="25" s="1"/>
  <c r="K106" i="25"/>
  <c r="T106" i="25" s="1"/>
  <c r="AF106" i="25" s="1"/>
  <c r="H106" i="25"/>
  <c r="Q106" i="25" s="1"/>
  <c r="AC106" i="25" s="1"/>
  <c r="I106" i="25"/>
  <c r="R106" i="25" s="1"/>
  <c r="AD106" i="25" s="1"/>
  <c r="D106" i="25"/>
  <c r="M106" i="25" s="1"/>
  <c r="L106" i="25"/>
  <c r="U106" i="25" s="1"/>
  <c r="AG106" i="25" s="1"/>
  <c r="J106" i="25"/>
  <c r="S106" i="25" s="1"/>
  <c r="AE106" i="25" s="1"/>
  <c r="C107" i="24"/>
  <c r="J107" i="24" s="1"/>
  <c r="S107" i="24" s="1"/>
  <c r="AE107" i="24" s="1"/>
  <c r="AF105" i="25"/>
  <c r="F106" i="24"/>
  <c r="O106" i="24" s="1"/>
  <c r="AA106" i="24" s="1"/>
  <c r="I106" i="24"/>
  <c r="R106" i="24" s="1"/>
  <c r="AD106" i="24" s="1"/>
  <c r="H106" i="24"/>
  <c r="Q106" i="24" s="1"/>
  <c r="AC106" i="24" s="1"/>
  <c r="J106" i="24"/>
  <c r="S106" i="24" s="1"/>
  <c r="AE106" i="24" s="1"/>
  <c r="L106" i="24"/>
  <c r="U106" i="24" s="1"/>
  <c r="AG106" i="24" s="1"/>
  <c r="D106" i="24"/>
  <c r="M106" i="24" s="1"/>
  <c r="K106" i="24"/>
  <c r="T106" i="24" s="1"/>
  <c r="E106" i="24"/>
  <c r="N106" i="24" s="1"/>
  <c r="Z106" i="24" s="1"/>
  <c r="G106" i="24"/>
  <c r="P106" i="24" s="1"/>
  <c r="AB106" i="24" s="1"/>
  <c r="Y105" i="25"/>
  <c r="AJ104" i="24" l="1"/>
  <c r="R103" i="8" s="1"/>
  <c r="AH105" i="25"/>
  <c r="AI117" i="25" s="1"/>
  <c r="X105" i="25"/>
  <c r="AJ104" i="25"/>
  <c r="AA102" i="8"/>
  <c r="Z103" i="8"/>
  <c r="AJ105" i="24"/>
  <c r="R104" i="8" s="1"/>
  <c r="V106" i="24"/>
  <c r="X106" i="24" s="1"/>
  <c r="Y106" i="25"/>
  <c r="AH106" i="25" s="1"/>
  <c r="AI118" i="25" s="1"/>
  <c r="V106" i="25"/>
  <c r="W118" i="25" s="1"/>
  <c r="W108" i="8"/>
  <c r="V108" i="8"/>
  <c r="O107" i="8"/>
  <c r="C108" i="24" s="1"/>
  <c r="I108" i="24" s="1"/>
  <c r="R108" i="24" s="1"/>
  <c r="AD108" i="24" s="1"/>
  <c r="L108" i="8"/>
  <c r="N108" i="8"/>
  <c r="M108" i="8"/>
  <c r="X107" i="8"/>
  <c r="C108" i="25" s="1"/>
  <c r="E108" i="25" s="1"/>
  <c r="N108" i="25" s="1"/>
  <c r="Z108" i="25" s="1"/>
  <c r="U108" i="8"/>
  <c r="P107" i="8"/>
  <c r="Y107" i="8"/>
  <c r="E107" i="25"/>
  <c r="N107" i="25" s="1"/>
  <c r="Z107" i="25" s="1"/>
  <c r="K107" i="25"/>
  <c r="T107" i="25" s="1"/>
  <c r="AF107" i="25" s="1"/>
  <c r="J107" i="25"/>
  <c r="S107" i="25" s="1"/>
  <c r="AE107" i="25" s="1"/>
  <c r="I107" i="25"/>
  <c r="R107" i="25" s="1"/>
  <c r="AD107" i="25" s="1"/>
  <c r="D107" i="25"/>
  <c r="M107" i="25" s="1"/>
  <c r="L107" i="25"/>
  <c r="U107" i="25" s="1"/>
  <c r="AG107" i="25" s="1"/>
  <c r="F107" i="25"/>
  <c r="O107" i="25" s="1"/>
  <c r="AA107" i="25" s="1"/>
  <c r="H107" i="25"/>
  <c r="Q107" i="25" s="1"/>
  <c r="AC107" i="25" s="1"/>
  <c r="G107" i="25"/>
  <c r="P107" i="25" s="1"/>
  <c r="AB107" i="25" s="1"/>
  <c r="K107" i="24"/>
  <c r="T107" i="24" s="1"/>
  <c r="AF107" i="24" s="1"/>
  <c r="D107" i="24"/>
  <c r="M107" i="24" s="1"/>
  <c r="I107" i="24"/>
  <c r="R107" i="24" s="1"/>
  <c r="AD107" i="24" s="1"/>
  <c r="L107" i="24"/>
  <c r="U107" i="24" s="1"/>
  <c r="AG107" i="24" s="1"/>
  <c r="H107" i="24"/>
  <c r="Q107" i="24" s="1"/>
  <c r="AC107" i="24" s="1"/>
  <c r="G107" i="24"/>
  <c r="P107" i="24" s="1"/>
  <c r="AB107" i="24" s="1"/>
  <c r="F107" i="24"/>
  <c r="O107" i="24" s="1"/>
  <c r="AA107" i="24" s="1"/>
  <c r="E107" i="24"/>
  <c r="N107" i="24" s="1"/>
  <c r="Z107" i="24" s="1"/>
  <c r="AF106" i="24"/>
  <c r="Y106" i="24"/>
  <c r="Z104" i="8"/>
  <c r="Q104" i="8"/>
  <c r="AH106" i="24" l="1"/>
  <c r="AI118" i="24" s="1"/>
  <c r="X106" i="25"/>
  <c r="AJ105" i="25"/>
  <c r="AA103" i="8"/>
  <c r="Y107" i="24"/>
  <c r="AH107" i="24" s="1"/>
  <c r="AI119" i="24" s="1"/>
  <c r="V107" i="24"/>
  <c r="X107" i="24" s="1"/>
  <c r="Q105" i="8"/>
  <c r="W118" i="24"/>
  <c r="L108" i="24"/>
  <c r="U108" i="24" s="1"/>
  <c r="AG108" i="24" s="1"/>
  <c r="G108" i="24"/>
  <c r="P108" i="24" s="1"/>
  <c r="AB108" i="24" s="1"/>
  <c r="J108" i="24"/>
  <c r="S108" i="24" s="1"/>
  <c r="AE108" i="24" s="1"/>
  <c r="Y107" i="25"/>
  <c r="AH107" i="25" s="1"/>
  <c r="AI119" i="25" s="1"/>
  <c r="V107" i="25"/>
  <c r="W119" i="25" s="1"/>
  <c r="E108" i="24"/>
  <c r="N108" i="24" s="1"/>
  <c r="Z108" i="24" s="1"/>
  <c r="K108" i="24"/>
  <c r="T108" i="24" s="1"/>
  <c r="AF108" i="24" s="1"/>
  <c r="F108" i="24"/>
  <c r="O108" i="24" s="1"/>
  <c r="AA108" i="24" s="1"/>
  <c r="D108" i="24"/>
  <c r="M108" i="24" s="1"/>
  <c r="H108" i="24"/>
  <c r="Q108" i="24" s="1"/>
  <c r="AC108" i="24" s="1"/>
  <c r="U109" i="8"/>
  <c r="X109" i="8" s="1"/>
  <c r="N109" i="8"/>
  <c r="M109" i="8"/>
  <c r="L109" i="8"/>
  <c r="O109" i="8" s="1"/>
  <c r="W109" i="8"/>
  <c r="V109" i="8"/>
  <c r="P108" i="8"/>
  <c r="K108" i="25"/>
  <c r="T108" i="25" s="1"/>
  <c r="D108" i="25"/>
  <c r="M108" i="25" s="1"/>
  <c r="L108" i="25"/>
  <c r="U108" i="25" s="1"/>
  <c r="AG108" i="25" s="1"/>
  <c r="Y108" i="8"/>
  <c r="I108" i="25"/>
  <c r="R108" i="25" s="1"/>
  <c r="AD108" i="25" s="1"/>
  <c r="F108" i="25"/>
  <c r="O108" i="25" s="1"/>
  <c r="AA108" i="25" s="1"/>
  <c r="H108" i="25"/>
  <c r="Q108" i="25" s="1"/>
  <c r="AC108" i="25" s="1"/>
  <c r="G108" i="25"/>
  <c r="P108" i="25" s="1"/>
  <c r="AB108" i="25" s="1"/>
  <c r="J108" i="25"/>
  <c r="S108" i="25" s="1"/>
  <c r="AE108" i="25" s="1"/>
  <c r="X108" i="8"/>
  <c r="C109" i="25" s="1"/>
  <c r="K109" i="25" s="1"/>
  <c r="T109" i="25" s="1"/>
  <c r="O108" i="8"/>
  <c r="C109" i="24" s="1"/>
  <c r="F109" i="24" s="1"/>
  <c r="O109" i="24" s="1"/>
  <c r="AA109" i="24" s="1"/>
  <c r="Z105" i="8"/>
  <c r="AJ106" i="24" l="1"/>
  <c r="R105" i="8" s="1"/>
  <c r="AJ106" i="25"/>
  <c r="AA104" i="8"/>
  <c r="Y108" i="24"/>
  <c r="AH108" i="24" s="1"/>
  <c r="AI120" i="24" s="1"/>
  <c r="V108" i="24"/>
  <c r="X108" i="24" s="1"/>
  <c r="Q106" i="8"/>
  <c r="W119" i="24"/>
  <c r="Y108" i="25"/>
  <c r="V108" i="25"/>
  <c r="W120" i="25" s="1"/>
  <c r="X107" i="25"/>
  <c r="Z106" i="8" s="1"/>
  <c r="W110" i="8"/>
  <c r="V110" i="8"/>
  <c r="Y109" i="8"/>
  <c r="L110" i="8"/>
  <c r="O110" i="8" s="1"/>
  <c r="N110" i="8"/>
  <c r="M110" i="8"/>
  <c r="P109" i="8"/>
  <c r="U110" i="8"/>
  <c r="AF108" i="25"/>
  <c r="K109" i="24"/>
  <c r="T109" i="24" s="1"/>
  <c r="AF109" i="24" s="1"/>
  <c r="D109" i="24"/>
  <c r="M109" i="24" s="1"/>
  <c r="E109" i="24"/>
  <c r="N109" i="24" s="1"/>
  <c r="Z109" i="24" s="1"/>
  <c r="I109" i="24"/>
  <c r="R109" i="24" s="1"/>
  <c r="AD109" i="24" s="1"/>
  <c r="J109" i="24"/>
  <c r="S109" i="24" s="1"/>
  <c r="AE109" i="24" s="1"/>
  <c r="G109" i="24"/>
  <c r="P109" i="24" s="1"/>
  <c r="AB109" i="24" s="1"/>
  <c r="L109" i="24"/>
  <c r="U109" i="24" s="1"/>
  <c r="AG109" i="24" s="1"/>
  <c r="H109" i="24"/>
  <c r="Q109" i="24" s="1"/>
  <c r="AC109" i="24" s="1"/>
  <c r="D109" i="25"/>
  <c r="M109" i="25" s="1"/>
  <c r="F109" i="25"/>
  <c r="O109" i="25" s="1"/>
  <c r="AA109" i="25" s="1"/>
  <c r="J109" i="25"/>
  <c r="S109" i="25" s="1"/>
  <c r="AE109" i="25" s="1"/>
  <c r="L109" i="25"/>
  <c r="U109" i="25" s="1"/>
  <c r="AG109" i="25" s="1"/>
  <c r="C110" i="24"/>
  <c r="I109" i="25"/>
  <c r="R109" i="25" s="1"/>
  <c r="AD109" i="25" s="1"/>
  <c r="E109" i="25"/>
  <c r="N109" i="25" s="1"/>
  <c r="Z109" i="25" s="1"/>
  <c r="H109" i="25"/>
  <c r="Q109" i="25" s="1"/>
  <c r="AC109" i="25" s="1"/>
  <c r="G109" i="25"/>
  <c r="P109" i="25" s="1"/>
  <c r="AB109" i="25" s="1"/>
  <c r="C110" i="25"/>
  <c r="AF109" i="25"/>
  <c r="AJ107" i="24" l="1"/>
  <c r="R106" i="8" s="1"/>
  <c r="AH108" i="25"/>
  <c r="AI120" i="25" s="1"/>
  <c r="X108" i="25"/>
  <c r="AJ107" i="25"/>
  <c r="AA105" i="8"/>
  <c r="Y109" i="24"/>
  <c r="AH109" i="24" s="1"/>
  <c r="AI121" i="24" s="1"/>
  <c r="V109" i="24"/>
  <c r="X109" i="24" s="1"/>
  <c r="W120" i="24"/>
  <c r="Q107" i="8"/>
  <c r="Y109" i="25"/>
  <c r="AH109" i="25" s="1"/>
  <c r="AI121" i="25" s="1"/>
  <c r="V109" i="25"/>
  <c r="W121" i="25" s="1"/>
  <c r="U111" i="8"/>
  <c r="X111" i="8" s="1"/>
  <c r="C112" i="25" s="1"/>
  <c r="Y110" i="8"/>
  <c r="N111" i="8"/>
  <c r="M111" i="8"/>
  <c r="P110" i="8"/>
  <c r="L111" i="8"/>
  <c r="X110" i="8"/>
  <c r="C111" i="25" s="1"/>
  <c r="W111" i="8"/>
  <c r="V111" i="8"/>
  <c r="C111" i="24"/>
  <c r="Z107" i="8"/>
  <c r="E110" i="25"/>
  <c r="N110" i="25" s="1"/>
  <c r="Z110" i="25" s="1"/>
  <c r="G110" i="25"/>
  <c r="P110" i="25" s="1"/>
  <c r="AB110" i="25" s="1"/>
  <c r="J110" i="25"/>
  <c r="S110" i="25" s="1"/>
  <c r="AE110" i="25" s="1"/>
  <c r="L110" i="25"/>
  <c r="U110" i="25" s="1"/>
  <c r="AG110" i="25" s="1"/>
  <c r="H110" i="25"/>
  <c r="Q110" i="25" s="1"/>
  <c r="AC110" i="25" s="1"/>
  <c r="F110" i="25"/>
  <c r="O110" i="25" s="1"/>
  <c r="AA110" i="25" s="1"/>
  <c r="I110" i="25"/>
  <c r="R110" i="25" s="1"/>
  <c r="AD110" i="25" s="1"/>
  <c r="D110" i="25"/>
  <c r="M110" i="25" s="1"/>
  <c r="K110" i="25"/>
  <c r="T110" i="25" s="1"/>
  <c r="L110" i="24"/>
  <c r="U110" i="24" s="1"/>
  <c r="AG110" i="24" s="1"/>
  <c r="K110" i="24"/>
  <c r="T110" i="24" s="1"/>
  <c r="J110" i="24"/>
  <c r="S110" i="24" s="1"/>
  <c r="AE110" i="24" s="1"/>
  <c r="F110" i="24"/>
  <c r="O110" i="24" s="1"/>
  <c r="AA110" i="24" s="1"/>
  <c r="E110" i="24"/>
  <c r="N110" i="24" s="1"/>
  <c r="Z110" i="24" s="1"/>
  <c r="G110" i="24"/>
  <c r="P110" i="24" s="1"/>
  <c r="AB110" i="24" s="1"/>
  <c r="H110" i="24"/>
  <c r="Q110" i="24" s="1"/>
  <c r="AC110" i="24" s="1"/>
  <c r="I110" i="24"/>
  <c r="R110" i="24" s="1"/>
  <c r="AD110" i="24" s="1"/>
  <c r="D110" i="24"/>
  <c r="M110" i="24" s="1"/>
  <c r="AJ108" i="24" l="1"/>
  <c r="R107" i="8" s="1"/>
  <c r="X109" i="25"/>
  <c r="AJ108" i="25"/>
  <c r="AA106" i="8"/>
  <c r="W121" i="24"/>
  <c r="Q108" i="8"/>
  <c r="V110" i="24"/>
  <c r="X110" i="24" s="1"/>
  <c r="V110" i="25"/>
  <c r="W122" i="25" s="1"/>
  <c r="W112" i="8"/>
  <c r="V112" i="8"/>
  <c r="Y111" i="8"/>
  <c r="O111" i="8"/>
  <c r="C112" i="24" s="1"/>
  <c r="K112" i="24" s="1"/>
  <c r="T112" i="24" s="1"/>
  <c r="L112" i="8"/>
  <c r="N112" i="8"/>
  <c r="M112" i="8"/>
  <c r="U112" i="8"/>
  <c r="P111" i="8"/>
  <c r="G111" i="25"/>
  <c r="P111" i="25" s="1"/>
  <c r="AB111" i="25" s="1"/>
  <c r="H111" i="25"/>
  <c r="Q111" i="25" s="1"/>
  <c r="AC111" i="25" s="1"/>
  <c r="J111" i="25"/>
  <c r="S111" i="25" s="1"/>
  <c r="AE111" i="25" s="1"/>
  <c r="I111" i="25"/>
  <c r="R111" i="25" s="1"/>
  <c r="AD111" i="25" s="1"/>
  <c r="E111" i="25"/>
  <c r="N111" i="25" s="1"/>
  <c r="Z111" i="25" s="1"/>
  <c r="K111" i="25"/>
  <c r="T111" i="25" s="1"/>
  <c r="F111" i="25"/>
  <c r="O111" i="25" s="1"/>
  <c r="AA111" i="25" s="1"/>
  <c r="L111" i="25"/>
  <c r="U111" i="25" s="1"/>
  <c r="AG111" i="25" s="1"/>
  <c r="D111" i="25"/>
  <c r="M111" i="25" s="1"/>
  <c r="AF110" i="25"/>
  <c r="AF110" i="24"/>
  <c r="Y110" i="25"/>
  <c r="J111" i="24"/>
  <c r="S111" i="24" s="1"/>
  <c r="AE111" i="24" s="1"/>
  <c r="F111" i="24"/>
  <c r="O111" i="24" s="1"/>
  <c r="AA111" i="24" s="1"/>
  <c r="H111" i="24"/>
  <c r="Q111" i="24" s="1"/>
  <c r="AC111" i="24" s="1"/>
  <c r="K111" i="24"/>
  <c r="T111" i="24" s="1"/>
  <c r="I111" i="24"/>
  <c r="R111" i="24" s="1"/>
  <c r="AD111" i="24" s="1"/>
  <c r="E111" i="24"/>
  <c r="N111" i="24" s="1"/>
  <c r="Z111" i="24" s="1"/>
  <c r="L111" i="24"/>
  <c r="U111" i="24" s="1"/>
  <c r="AG111" i="24" s="1"/>
  <c r="D111" i="24"/>
  <c r="M111" i="24" s="1"/>
  <c r="G111" i="24"/>
  <c r="P111" i="24" s="1"/>
  <c r="AB111" i="24" s="1"/>
  <c r="Z108" i="8"/>
  <c r="Y110" i="24"/>
  <c r="AJ109" i="24" l="1"/>
  <c r="R108" i="8" s="1"/>
  <c r="AH110" i="25"/>
  <c r="AI122" i="25" s="1"/>
  <c r="AH110" i="24"/>
  <c r="AI122" i="24" s="1"/>
  <c r="AJ109" i="25"/>
  <c r="AA107" i="8"/>
  <c r="X110" i="25"/>
  <c r="Z109" i="8" s="1"/>
  <c r="W122" i="24"/>
  <c r="Q109" i="8"/>
  <c r="V111" i="24"/>
  <c r="X111" i="24" s="1"/>
  <c r="V111" i="25"/>
  <c r="W123" i="25" s="1"/>
  <c r="I112" i="24"/>
  <c r="R112" i="24" s="1"/>
  <c r="AD112" i="24" s="1"/>
  <c r="D112" i="24"/>
  <c r="M112" i="24" s="1"/>
  <c r="F112" i="24"/>
  <c r="O112" i="24" s="1"/>
  <c r="AA112" i="24" s="1"/>
  <c r="E112" i="24"/>
  <c r="N112" i="24" s="1"/>
  <c r="Z112" i="24" s="1"/>
  <c r="H112" i="24"/>
  <c r="Q112" i="24" s="1"/>
  <c r="AC112" i="24" s="1"/>
  <c r="J112" i="24"/>
  <c r="S112" i="24" s="1"/>
  <c r="AE112" i="24" s="1"/>
  <c r="U113" i="8"/>
  <c r="X113" i="8" s="1"/>
  <c r="X112" i="8"/>
  <c r="C113" i="25" s="1"/>
  <c r="P112" i="8"/>
  <c r="O112" i="8"/>
  <c r="C113" i="24" s="1"/>
  <c r="L113" i="8"/>
  <c r="M113" i="8"/>
  <c r="N113" i="8"/>
  <c r="G112" i="24"/>
  <c r="P112" i="24" s="1"/>
  <c r="AB112" i="24" s="1"/>
  <c r="L112" i="24"/>
  <c r="U112" i="24" s="1"/>
  <c r="AG112" i="24" s="1"/>
  <c r="W113" i="8"/>
  <c r="V113" i="8"/>
  <c r="Y112" i="8"/>
  <c r="AF112" i="24"/>
  <c r="Y111" i="25"/>
  <c r="Y111" i="24"/>
  <c r="AF111" i="24"/>
  <c r="AF111" i="25"/>
  <c r="J112" i="25"/>
  <c r="S112" i="25" s="1"/>
  <c r="AE112" i="25" s="1"/>
  <c r="G112" i="25"/>
  <c r="P112" i="25" s="1"/>
  <c r="AB112" i="25" s="1"/>
  <c r="K112" i="25"/>
  <c r="T112" i="25" s="1"/>
  <c r="I112" i="25"/>
  <c r="R112" i="25" s="1"/>
  <c r="AD112" i="25" s="1"/>
  <c r="H112" i="25"/>
  <c r="Q112" i="25" s="1"/>
  <c r="AC112" i="25" s="1"/>
  <c r="D112" i="25"/>
  <c r="M112" i="25" s="1"/>
  <c r="E112" i="25"/>
  <c r="N112" i="25" s="1"/>
  <c r="Z112" i="25" s="1"/>
  <c r="F112" i="25"/>
  <c r="O112" i="25" s="1"/>
  <c r="AA112" i="25" s="1"/>
  <c r="L112" i="25"/>
  <c r="U112" i="25" s="1"/>
  <c r="AG112" i="25" s="1"/>
  <c r="X111" i="25" l="1"/>
  <c r="Z110" i="8" s="1"/>
  <c r="AH111" i="24"/>
  <c r="AI123" i="24" s="1"/>
  <c r="AH111" i="25"/>
  <c r="AI123" i="25" s="1"/>
  <c r="AJ110" i="25"/>
  <c r="AA108" i="8"/>
  <c r="AJ110" i="24"/>
  <c r="Y112" i="24"/>
  <c r="AH112" i="24" s="1"/>
  <c r="AI124" i="24" s="1"/>
  <c r="V112" i="24"/>
  <c r="X112" i="24" s="1"/>
  <c r="W123" i="24"/>
  <c r="V112" i="25"/>
  <c r="W124" i="25" s="1"/>
  <c r="D113" i="25"/>
  <c r="M113" i="25" s="1"/>
  <c r="J113" i="25"/>
  <c r="S113" i="25" s="1"/>
  <c r="AE113" i="25" s="1"/>
  <c r="L114" i="8"/>
  <c r="O113" i="8"/>
  <c r="C114" i="24" s="1"/>
  <c r="L114" i="24" s="1"/>
  <c r="U114" i="24" s="1"/>
  <c r="AG114" i="24" s="1"/>
  <c r="M114" i="8"/>
  <c r="N114" i="8"/>
  <c r="L113" i="25"/>
  <c r="U113" i="25" s="1"/>
  <c r="AG113" i="25" s="1"/>
  <c r="V114" i="8"/>
  <c r="W114" i="8"/>
  <c r="Y113" i="8"/>
  <c r="I113" i="25"/>
  <c r="R113" i="25" s="1"/>
  <c r="AD113" i="25" s="1"/>
  <c r="P113" i="8"/>
  <c r="U114" i="8"/>
  <c r="F113" i="25"/>
  <c r="O113" i="25" s="1"/>
  <c r="AA113" i="25" s="1"/>
  <c r="E113" i="25"/>
  <c r="N113" i="25" s="1"/>
  <c r="Z113" i="25" s="1"/>
  <c r="H113" i="25"/>
  <c r="Q113" i="25" s="1"/>
  <c r="AC113" i="25" s="1"/>
  <c r="G113" i="25"/>
  <c r="P113" i="25" s="1"/>
  <c r="AB113" i="25" s="1"/>
  <c r="K113" i="25"/>
  <c r="T113" i="25" s="1"/>
  <c r="C114" i="25"/>
  <c r="L113" i="24"/>
  <c r="U113" i="24" s="1"/>
  <c r="AG113" i="24" s="1"/>
  <c r="K113" i="24"/>
  <c r="T113" i="24" s="1"/>
  <c r="D113" i="24"/>
  <c r="M113" i="24" s="1"/>
  <c r="G113" i="24"/>
  <c r="P113" i="24" s="1"/>
  <c r="AB113" i="24" s="1"/>
  <c r="F113" i="24"/>
  <c r="O113" i="24" s="1"/>
  <c r="AA113" i="24" s="1"/>
  <c r="J113" i="24"/>
  <c r="S113" i="24" s="1"/>
  <c r="AE113" i="24" s="1"/>
  <c r="I113" i="24"/>
  <c r="R113" i="24" s="1"/>
  <c r="AD113" i="24" s="1"/>
  <c r="E113" i="24"/>
  <c r="N113" i="24" s="1"/>
  <c r="Z113" i="24" s="1"/>
  <c r="H113" i="24"/>
  <c r="Q113" i="24" s="1"/>
  <c r="AC113" i="24" s="1"/>
  <c r="Y112" i="25"/>
  <c r="AF112" i="25"/>
  <c r="Q110" i="8"/>
  <c r="AJ111" i="24" l="1"/>
  <c r="R109" i="8"/>
  <c r="AH112" i="25"/>
  <c r="AI124" i="25" s="1"/>
  <c r="AJ111" i="25"/>
  <c r="AA109" i="8"/>
  <c r="V113" i="24"/>
  <c r="W125" i="24" s="1"/>
  <c r="W124" i="24"/>
  <c r="Q111" i="8"/>
  <c r="Y113" i="25"/>
  <c r="V113" i="25"/>
  <c r="W125" i="25" s="1"/>
  <c r="X112" i="25"/>
  <c r="W115" i="8"/>
  <c r="V115" i="8"/>
  <c r="N115" i="8"/>
  <c r="M115" i="8"/>
  <c r="O114" i="8"/>
  <c r="C115" i="24" s="1"/>
  <c r="L115" i="8"/>
  <c r="O115" i="8" s="1"/>
  <c r="C116" i="24" s="1"/>
  <c r="X114" i="8"/>
  <c r="C115" i="25" s="1"/>
  <c r="I115" i="25" s="1"/>
  <c r="R115" i="25" s="1"/>
  <c r="AD115" i="25" s="1"/>
  <c r="U115" i="8"/>
  <c r="X115" i="8" s="1"/>
  <c r="C116" i="25" s="1"/>
  <c r="P114" i="8"/>
  <c r="Y114" i="8"/>
  <c r="AF113" i="25"/>
  <c r="K114" i="24"/>
  <c r="T114" i="24" s="1"/>
  <c r="AF114" i="24" s="1"/>
  <c r="H114" i="24"/>
  <c r="Q114" i="24" s="1"/>
  <c r="AC114" i="24" s="1"/>
  <c r="E114" i="24"/>
  <c r="N114" i="24" s="1"/>
  <c r="Z114" i="24" s="1"/>
  <c r="D114" i="24"/>
  <c r="M114" i="24" s="1"/>
  <c r="I114" i="24"/>
  <c r="R114" i="24" s="1"/>
  <c r="AD114" i="24" s="1"/>
  <c r="G114" i="24"/>
  <c r="P114" i="24" s="1"/>
  <c r="AB114" i="24" s="1"/>
  <c r="J114" i="24"/>
  <c r="S114" i="24" s="1"/>
  <c r="AE114" i="24" s="1"/>
  <c r="F114" i="24"/>
  <c r="O114" i="24" s="1"/>
  <c r="AA114" i="24" s="1"/>
  <c r="Y113" i="24"/>
  <c r="AF113" i="24"/>
  <c r="J114" i="25"/>
  <c r="S114" i="25" s="1"/>
  <c r="AE114" i="25" s="1"/>
  <c r="F114" i="25"/>
  <c r="O114" i="25" s="1"/>
  <c r="AA114" i="25" s="1"/>
  <c r="L114" i="25"/>
  <c r="U114" i="25" s="1"/>
  <c r="AG114" i="25" s="1"/>
  <c r="I114" i="25"/>
  <c r="R114" i="25" s="1"/>
  <c r="AD114" i="25" s="1"/>
  <c r="E114" i="25"/>
  <c r="N114" i="25" s="1"/>
  <c r="Z114" i="25" s="1"/>
  <c r="G114" i="25"/>
  <c r="P114" i="25" s="1"/>
  <c r="AB114" i="25" s="1"/>
  <c r="H114" i="25"/>
  <c r="Q114" i="25" s="1"/>
  <c r="AC114" i="25" s="1"/>
  <c r="K114" i="25"/>
  <c r="T114" i="25" s="1"/>
  <c r="D114" i="25"/>
  <c r="M114" i="25" s="1"/>
  <c r="X113" i="24" l="1"/>
  <c r="X113" i="25"/>
  <c r="Z112" i="8" s="1"/>
  <c r="V114" i="25"/>
  <c r="W126" i="25" s="1"/>
  <c r="AJ112" i="25"/>
  <c r="AA110" i="8"/>
  <c r="AH113" i="24"/>
  <c r="AI125" i="24" s="1"/>
  <c r="AH113" i="25"/>
  <c r="AI125" i="25" s="1"/>
  <c r="Z111" i="8"/>
  <c r="AJ112" i="24"/>
  <c r="R110" i="8"/>
  <c r="Y114" i="24"/>
  <c r="AH114" i="24" s="1"/>
  <c r="AI126" i="24" s="1"/>
  <c r="V114" i="24"/>
  <c r="D115" i="25"/>
  <c r="M115" i="25" s="1"/>
  <c r="G115" i="25"/>
  <c r="P115" i="25" s="1"/>
  <c r="AB115" i="25" s="1"/>
  <c r="F115" i="25"/>
  <c r="O115" i="25" s="1"/>
  <c r="AA115" i="25" s="1"/>
  <c r="K115" i="25"/>
  <c r="T115" i="25" s="1"/>
  <c r="AF115" i="25" s="1"/>
  <c r="J115" i="25"/>
  <c r="S115" i="25" s="1"/>
  <c r="AE115" i="25" s="1"/>
  <c r="M116" i="8"/>
  <c r="N116" i="8"/>
  <c r="E115" i="25"/>
  <c r="N115" i="25" s="1"/>
  <c r="Z115" i="25" s="1"/>
  <c r="U116" i="8"/>
  <c r="X116" i="8" s="1"/>
  <c r="H115" i="25"/>
  <c r="Q115" i="25" s="1"/>
  <c r="AC115" i="25" s="1"/>
  <c r="V116" i="8"/>
  <c r="W116" i="8"/>
  <c r="L116" i="8"/>
  <c r="O116" i="8" s="1"/>
  <c r="L115" i="25"/>
  <c r="U115" i="25" s="1"/>
  <c r="AG115" i="25" s="1"/>
  <c r="P115" i="8"/>
  <c r="Y115" i="8"/>
  <c r="F116" i="25"/>
  <c r="O116" i="25" s="1"/>
  <c r="AA116" i="25" s="1"/>
  <c r="H116" i="25"/>
  <c r="Q116" i="25" s="1"/>
  <c r="AC116" i="25" s="1"/>
  <c r="D116" i="25"/>
  <c r="M116" i="25" s="1"/>
  <c r="J116" i="25"/>
  <c r="S116" i="25" s="1"/>
  <c r="AE116" i="25" s="1"/>
  <c r="I116" i="25"/>
  <c r="R116" i="25" s="1"/>
  <c r="AD116" i="25" s="1"/>
  <c r="E116" i="25"/>
  <c r="N116" i="25" s="1"/>
  <c r="Z116" i="25" s="1"/>
  <c r="G116" i="25"/>
  <c r="P116" i="25" s="1"/>
  <c r="AB116" i="25" s="1"/>
  <c r="K116" i="25"/>
  <c r="T116" i="25" s="1"/>
  <c r="L116" i="25"/>
  <c r="U116" i="25" s="1"/>
  <c r="AG116" i="25" s="1"/>
  <c r="AF114" i="25"/>
  <c r="Q112" i="8"/>
  <c r="F115" i="24"/>
  <c r="O115" i="24" s="1"/>
  <c r="AA115" i="24" s="1"/>
  <c r="L115" i="24"/>
  <c r="U115" i="24" s="1"/>
  <c r="AG115" i="24" s="1"/>
  <c r="J115" i="24"/>
  <c r="S115" i="24" s="1"/>
  <c r="AE115" i="24" s="1"/>
  <c r="D115" i="24"/>
  <c r="M115" i="24" s="1"/>
  <c r="E115" i="24"/>
  <c r="N115" i="24" s="1"/>
  <c r="Z115" i="24" s="1"/>
  <c r="K115" i="24"/>
  <c r="T115" i="24" s="1"/>
  <c r="H115" i="24"/>
  <c r="Q115" i="24" s="1"/>
  <c r="AC115" i="24" s="1"/>
  <c r="G115" i="24"/>
  <c r="P115" i="24" s="1"/>
  <c r="AB115" i="24" s="1"/>
  <c r="I115" i="24"/>
  <c r="R115" i="24" s="1"/>
  <c r="AD115" i="24" s="1"/>
  <c r="Y114" i="25"/>
  <c r="X114" i="24" l="1"/>
  <c r="X114" i="25"/>
  <c r="AJ113" i="24"/>
  <c r="R111" i="8"/>
  <c r="AH114" i="25"/>
  <c r="AI126" i="25" s="1"/>
  <c r="AJ113" i="25"/>
  <c r="AA111" i="8"/>
  <c r="V115" i="24"/>
  <c r="Q113" i="8"/>
  <c r="W126" i="24"/>
  <c r="V116" i="25"/>
  <c r="W128" i="25" s="1"/>
  <c r="Y115" i="25"/>
  <c r="AH115" i="25" s="1"/>
  <c r="AI127" i="25" s="1"/>
  <c r="V115" i="25"/>
  <c r="W127" i="25" s="1"/>
  <c r="P116" i="8"/>
  <c r="Y116" i="8"/>
  <c r="V117" i="8"/>
  <c r="W117" i="8"/>
  <c r="U117" i="8"/>
  <c r="X117" i="8" s="1"/>
  <c r="C118" i="25" s="1"/>
  <c r="L117" i="8"/>
  <c r="O117" i="8" s="1"/>
  <c r="C118" i="24" s="1"/>
  <c r="N117" i="8"/>
  <c r="M117" i="8"/>
  <c r="C117" i="25"/>
  <c r="C117" i="24"/>
  <c r="F117" i="24" s="1"/>
  <c r="O117" i="24" s="1"/>
  <c r="AA117" i="24" s="1"/>
  <c r="AF116" i="25"/>
  <c r="J116" i="24"/>
  <c r="S116" i="24" s="1"/>
  <c r="AE116" i="24" s="1"/>
  <c r="F116" i="24"/>
  <c r="O116" i="24" s="1"/>
  <c r="AA116" i="24" s="1"/>
  <c r="L116" i="24"/>
  <c r="U116" i="24" s="1"/>
  <c r="AG116" i="24" s="1"/>
  <c r="I116" i="24"/>
  <c r="R116" i="24" s="1"/>
  <c r="AD116" i="24" s="1"/>
  <c r="H116" i="24"/>
  <c r="Q116" i="24" s="1"/>
  <c r="AC116" i="24" s="1"/>
  <c r="E116" i="24"/>
  <c r="N116" i="24" s="1"/>
  <c r="Z116" i="24" s="1"/>
  <c r="G116" i="24"/>
  <c r="P116" i="24" s="1"/>
  <c r="AB116" i="24" s="1"/>
  <c r="D116" i="24"/>
  <c r="M116" i="24" s="1"/>
  <c r="K116" i="24"/>
  <c r="T116" i="24" s="1"/>
  <c r="AF115" i="24"/>
  <c r="Y115" i="24"/>
  <c r="Y116" i="25"/>
  <c r="Z113" i="8"/>
  <c r="X115" i="24" l="1"/>
  <c r="Q114" i="8" s="1"/>
  <c r="AH115" i="24"/>
  <c r="AI127" i="24" s="1"/>
  <c r="AJ114" i="25"/>
  <c r="AA112" i="8"/>
  <c r="AH116" i="25"/>
  <c r="AI128" i="25" s="1"/>
  <c r="AJ114" i="24"/>
  <c r="R112" i="8"/>
  <c r="V116" i="24"/>
  <c r="W127" i="24"/>
  <c r="X115" i="25"/>
  <c r="X116" i="25" s="1"/>
  <c r="Y117" i="8"/>
  <c r="U118" i="8"/>
  <c r="X118" i="8" s="1"/>
  <c r="C119" i="25" s="1"/>
  <c r="L118" i="8"/>
  <c r="M118" i="8"/>
  <c r="N118" i="8"/>
  <c r="P117" i="8"/>
  <c r="V118" i="8"/>
  <c r="W118" i="8"/>
  <c r="D117" i="24"/>
  <c r="M117" i="24" s="1"/>
  <c r="K117" i="24"/>
  <c r="T117" i="24" s="1"/>
  <c r="AF117" i="24" s="1"/>
  <c r="E117" i="24"/>
  <c r="N117" i="24" s="1"/>
  <c r="Z117" i="24" s="1"/>
  <c r="H117" i="24"/>
  <c r="Q117" i="24" s="1"/>
  <c r="AC117" i="24" s="1"/>
  <c r="G117" i="24"/>
  <c r="P117" i="24" s="1"/>
  <c r="AB117" i="24" s="1"/>
  <c r="L117" i="24"/>
  <c r="U117" i="24" s="1"/>
  <c r="AG117" i="24" s="1"/>
  <c r="I117" i="24"/>
  <c r="R117" i="24" s="1"/>
  <c r="AD117" i="24" s="1"/>
  <c r="J117" i="24"/>
  <c r="S117" i="24" s="1"/>
  <c r="AE117" i="24" s="1"/>
  <c r="AF116" i="24"/>
  <c r="I117" i="25"/>
  <c r="R117" i="25" s="1"/>
  <c r="AD117" i="25" s="1"/>
  <c r="G117" i="25"/>
  <c r="P117" i="25" s="1"/>
  <c r="AB117" i="25" s="1"/>
  <c r="J117" i="25"/>
  <c r="S117" i="25" s="1"/>
  <c r="AE117" i="25" s="1"/>
  <c r="H117" i="25"/>
  <c r="Q117" i="25" s="1"/>
  <c r="AC117" i="25" s="1"/>
  <c r="L117" i="25"/>
  <c r="U117" i="25" s="1"/>
  <c r="AG117" i="25" s="1"/>
  <c r="K117" i="25"/>
  <c r="T117" i="25" s="1"/>
  <c r="D117" i="25"/>
  <c r="M117" i="25" s="1"/>
  <c r="F117" i="25"/>
  <c r="O117" i="25" s="1"/>
  <c r="AA117" i="25" s="1"/>
  <c r="E117" i="25"/>
  <c r="N117" i="25" s="1"/>
  <c r="Z117" i="25" s="1"/>
  <c r="Y116" i="24"/>
  <c r="AH116" i="24" s="1"/>
  <c r="AI128" i="24" s="1"/>
  <c r="X116" i="24" l="1"/>
  <c r="Z114" i="8"/>
  <c r="AJ115" i="24"/>
  <c r="R113" i="8"/>
  <c r="AJ115" i="25"/>
  <c r="AA113" i="8"/>
  <c r="Y117" i="24"/>
  <c r="AH117" i="24" s="1"/>
  <c r="AI129" i="24" s="1"/>
  <c r="V117" i="24"/>
  <c r="X117" i="24" s="1"/>
  <c r="W128" i="24"/>
  <c r="Q115" i="8"/>
  <c r="V117" i="25"/>
  <c r="W129" i="25" s="1"/>
  <c r="P118" i="8"/>
  <c r="W119" i="8"/>
  <c r="V119" i="8"/>
  <c r="N119" i="8"/>
  <c r="M119" i="8"/>
  <c r="L119" i="8"/>
  <c r="O119" i="8" s="1"/>
  <c r="U119" i="8"/>
  <c r="X119" i="8" s="1"/>
  <c r="Y118" i="8"/>
  <c r="O118" i="8"/>
  <c r="C119" i="24" s="1"/>
  <c r="F119" i="24" s="1"/>
  <c r="O119" i="24" s="1"/>
  <c r="AA119" i="24" s="1"/>
  <c r="Y117" i="25"/>
  <c r="E118" i="25"/>
  <c r="N118" i="25" s="1"/>
  <c r="Z118" i="25" s="1"/>
  <c r="G118" i="25"/>
  <c r="P118" i="25" s="1"/>
  <c r="AB118" i="25" s="1"/>
  <c r="F118" i="25"/>
  <c r="O118" i="25" s="1"/>
  <c r="AA118" i="25" s="1"/>
  <c r="I118" i="25"/>
  <c r="R118" i="25" s="1"/>
  <c r="AD118" i="25" s="1"/>
  <c r="L118" i="25"/>
  <c r="U118" i="25" s="1"/>
  <c r="AG118" i="25" s="1"/>
  <c r="H118" i="25"/>
  <c r="Q118" i="25" s="1"/>
  <c r="AC118" i="25" s="1"/>
  <c r="D118" i="25"/>
  <c r="M118" i="25" s="1"/>
  <c r="J118" i="25"/>
  <c r="S118" i="25" s="1"/>
  <c r="AE118" i="25" s="1"/>
  <c r="K118" i="25"/>
  <c r="T118" i="25" s="1"/>
  <c r="AF117" i="25"/>
  <c r="H118" i="24"/>
  <c r="Q118" i="24" s="1"/>
  <c r="AC118" i="24" s="1"/>
  <c r="K118" i="24"/>
  <c r="T118" i="24" s="1"/>
  <c r="L118" i="24"/>
  <c r="U118" i="24" s="1"/>
  <c r="AG118" i="24" s="1"/>
  <c r="G118" i="24"/>
  <c r="P118" i="24" s="1"/>
  <c r="AB118" i="24" s="1"/>
  <c r="D118" i="24"/>
  <c r="M118" i="24" s="1"/>
  <c r="F118" i="24"/>
  <c r="O118" i="24" s="1"/>
  <c r="AA118" i="24" s="1"/>
  <c r="E118" i="24"/>
  <c r="N118" i="24" s="1"/>
  <c r="Z118" i="24" s="1"/>
  <c r="I118" i="24"/>
  <c r="R118" i="24" s="1"/>
  <c r="AD118" i="24" s="1"/>
  <c r="J118" i="24"/>
  <c r="S118" i="24" s="1"/>
  <c r="AE118" i="24" s="1"/>
  <c r="Z115" i="8"/>
  <c r="AH117" i="25" l="1"/>
  <c r="AI129" i="25" s="1"/>
  <c r="AJ116" i="25"/>
  <c r="AA114" i="8"/>
  <c r="AJ116" i="24"/>
  <c r="R114" i="8"/>
  <c r="V118" i="24"/>
  <c r="X118" i="24" s="1"/>
  <c r="W129" i="24"/>
  <c r="Q116" i="8"/>
  <c r="V118" i="25"/>
  <c r="W130" i="25" s="1"/>
  <c r="X117" i="25"/>
  <c r="J119" i="24"/>
  <c r="S119" i="24" s="1"/>
  <c r="AE119" i="24" s="1"/>
  <c r="K119" i="24"/>
  <c r="T119" i="24" s="1"/>
  <c r="AF119" i="24" s="1"/>
  <c r="L119" i="24"/>
  <c r="U119" i="24" s="1"/>
  <c r="AG119" i="24" s="1"/>
  <c r="D119" i="24"/>
  <c r="M119" i="24" s="1"/>
  <c r="E119" i="24"/>
  <c r="N119" i="24" s="1"/>
  <c r="Z119" i="24" s="1"/>
  <c r="H119" i="24"/>
  <c r="Q119" i="24" s="1"/>
  <c r="AC119" i="24" s="1"/>
  <c r="G119" i="24"/>
  <c r="P119" i="24" s="1"/>
  <c r="AB119" i="24" s="1"/>
  <c r="I119" i="24"/>
  <c r="R119" i="24" s="1"/>
  <c r="AD119" i="24" s="1"/>
  <c r="U120" i="8"/>
  <c r="X120" i="8" s="1"/>
  <c r="M120" i="8"/>
  <c r="N120" i="8"/>
  <c r="P119" i="8"/>
  <c r="W120" i="8"/>
  <c r="V120" i="8"/>
  <c r="L120" i="8"/>
  <c r="Y119" i="8"/>
  <c r="C120" i="25"/>
  <c r="C120" i="24"/>
  <c r="AF118" i="25"/>
  <c r="L119" i="25"/>
  <c r="U119" i="25" s="1"/>
  <c r="AG119" i="25" s="1"/>
  <c r="G119" i="25"/>
  <c r="P119" i="25" s="1"/>
  <c r="AB119" i="25" s="1"/>
  <c r="H119" i="25"/>
  <c r="Q119" i="25" s="1"/>
  <c r="AC119" i="25" s="1"/>
  <c r="K119" i="25"/>
  <c r="T119" i="25" s="1"/>
  <c r="J119" i="25"/>
  <c r="S119" i="25" s="1"/>
  <c r="AE119" i="25" s="1"/>
  <c r="D119" i="25"/>
  <c r="M119" i="25" s="1"/>
  <c r="F119" i="25"/>
  <c r="O119" i="25" s="1"/>
  <c r="AA119" i="25" s="1"/>
  <c r="E119" i="25"/>
  <c r="N119" i="25" s="1"/>
  <c r="Z119" i="25" s="1"/>
  <c r="I119" i="25"/>
  <c r="R119" i="25" s="1"/>
  <c r="AD119" i="25" s="1"/>
  <c r="Y118" i="24"/>
  <c r="AH118" i="24" s="1"/>
  <c r="AI130" i="24" s="1"/>
  <c r="Z116" i="8"/>
  <c r="Y118" i="25"/>
  <c r="AF118" i="24"/>
  <c r="AJ117" i="24" l="1"/>
  <c r="R115" i="8"/>
  <c r="X118" i="25"/>
  <c r="Z117" i="8" s="1"/>
  <c r="AJ117" i="25"/>
  <c r="AA115" i="8"/>
  <c r="AH118" i="25"/>
  <c r="AI130" i="25" s="1"/>
  <c r="Y119" i="24"/>
  <c r="AH119" i="24" s="1"/>
  <c r="AI131" i="24" s="1"/>
  <c r="V119" i="24"/>
  <c r="X119" i="24" s="1"/>
  <c r="W130" i="24"/>
  <c r="V119" i="25"/>
  <c r="W131" i="25" s="1"/>
  <c r="L121" i="8"/>
  <c r="W121" i="8"/>
  <c r="V121" i="8"/>
  <c r="P120" i="8"/>
  <c r="N121" i="8"/>
  <c r="M121" i="8"/>
  <c r="Y120" i="8"/>
  <c r="O120" i="8"/>
  <c r="C121" i="24" s="1"/>
  <c r="F121" i="24" s="1"/>
  <c r="O121" i="24" s="1"/>
  <c r="AA121" i="24" s="1"/>
  <c r="U121" i="8"/>
  <c r="C121" i="25"/>
  <c r="AF119" i="25"/>
  <c r="Q117" i="8"/>
  <c r="H120" i="24"/>
  <c r="Q120" i="24" s="1"/>
  <c r="AC120" i="24" s="1"/>
  <c r="E120" i="24"/>
  <c r="N120" i="24" s="1"/>
  <c r="Z120" i="24" s="1"/>
  <c r="F120" i="24"/>
  <c r="O120" i="24" s="1"/>
  <c r="AA120" i="24" s="1"/>
  <c r="G120" i="24"/>
  <c r="P120" i="24" s="1"/>
  <c r="AB120" i="24" s="1"/>
  <c r="L120" i="24"/>
  <c r="U120" i="24" s="1"/>
  <c r="AG120" i="24" s="1"/>
  <c r="K120" i="24"/>
  <c r="T120" i="24" s="1"/>
  <c r="J120" i="24"/>
  <c r="S120" i="24" s="1"/>
  <c r="AE120" i="24" s="1"/>
  <c r="I120" i="24"/>
  <c r="R120" i="24" s="1"/>
  <c r="AD120" i="24" s="1"/>
  <c r="D120" i="24"/>
  <c r="M120" i="24" s="1"/>
  <c r="E120" i="25"/>
  <c r="N120" i="25" s="1"/>
  <c r="Z120" i="25" s="1"/>
  <c r="J120" i="25"/>
  <c r="S120" i="25" s="1"/>
  <c r="AE120" i="25" s="1"/>
  <c r="F120" i="25"/>
  <c r="O120" i="25" s="1"/>
  <c r="AA120" i="25" s="1"/>
  <c r="L120" i="25"/>
  <c r="U120" i="25" s="1"/>
  <c r="AG120" i="25" s="1"/>
  <c r="D120" i="25"/>
  <c r="M120" i="25" s="1"/>
  <c r="H120" i="25"/>
  <c r="Q120" i="25" s="1"/>
  <c r="AC120" i="25" s="1"/>
  <c r="K120" i="25"/>
  <c r="T120" i="25" s="1"/>
  <c r="G120" i="25"/>
  <c r="P120" i="25" s="1"/>
  <c r="AB120" i="25" s="1"/>
  <c r="I120" i="25"/>
  <c r="R120" i="25" s="1"/>
  <c r="AD120" i="25" s="1"/>
  <c r="Y119" i="25"/>
  <c r="X119" i="25" l="1"/>
  <c r="AJ118" i="25"/>
  <c r="AA116" i="8"/>
  <c r="AH119" i="25"/>
  <c r="AI131" i="25" s="1"/>
  <c r="AJ118" i="24"/>
  <c r="R116" i="8"/>
  <c r="V120" i="24"/>
  <c r="X120" i="24" s="1"/>
  <c r="W131" i="24"/>
  <c r="Q118" i="8"/>
  <c r="V120" i="25"/>
  <c r="W132" i="25" s="1"/>
  <c r="P121" i="8"/>
  <c r="N122" i="8"/>
  <c r="M122" i="8"/>
  <c r="W122" i="8"/>
  <c r="V122" i="8"/>
  <c r="X121" i="8"/>
  <c r="C122" i="25" s="1"/>
  <c r="K122" i="25" s="1"/>
  <c r="T122" i="25" s="1"/>
  <c r="U122" i="8"/>
  <c r="O121" i="8"/>
  <c r="C122" i="24" s="1"/>
  <c r="K122" i="24" s="1"/>
  <c r="T122" i="24" s="1"/>
  <c r="L122" i="8"/>
  <c r="Y121" i="8"/>
  <c r="G121" i="24"/>
  <c r="P121" i="24" s="1"/>
  <c r="AB121" i="24" s="1"/>
  <c r="E121" i="24"/>
  <c r="N121" i="24" s="1"/>
  <c r="Z121" i="24" s="1"/>
  <c r="K121" i="24"/>
  <c r="T121" i="24" s="1"/>
  <c r="AF121" i="24" s="1"/>
  <c r="J121" i="24"/>
  <c r="S121" i="24" s="1"/>
  <c r="AE121" i="24" s="1"/>
  <c r="H121" i="24"/>
  <c r="Q121" i="24" s="1"/>
  <c r="AC121" i="24" s="1"/>
  <c r="L121" i="24"/>
  <c r="U121" i="24" s="1"/>
  <c r="AG121" i="24" s="1"/>
  <c r="D121" i="24"/>
  <c r="M121" i="24" s="1"/>
  <c r="I121" i="24"/>
  <c r="R121" i="24" s="1"/>
  <c r="AD121" i="24" s="1"/>
  <c r="Y120" i="24"/>
  <c r="Y120" i="25"/>
  <c r="AF120" i="25"/>
  <c r="F121" i="25"/>
  <c r="O121" i="25" s="1"/>
  <c r="AA121" i="25" s="1"/>
  <c r="L121" i="25"/>
  <c r="U121" i="25" s="1"/>
  <c r="AG121" i="25" s="1"/>
  <c r="I121" i="25"/>
  <c r="R121" i="25" s="1"/>
  <c r="AD121" i="25" s="1"/>
  <c r="K121" i="25"/>
  <c r="T121" i="25" s="1"/>
  <c r="G121" i="25"/>
  <c r="P121" i="25" s="1"/>
  <c r="AB121" i="25" s="1"/>
  <c r="D121" i="25"/>
  <c r="M121" i="25" s="1"/>
  <c r="J121" i="25"/>
  <c r="S121" i="25" s="1"/>
  <c r="AE121" i="25" s="1"/>
  <c r="H121" i="25"/>
  <c r="Q121" i="25" s="1"/>
  <c r="AC121" i="25" s="1"/>
  <c r="E121" i="25"/>
  <c r="N121" i="25" s="1"/>
  <c r="Z121" i="25" s="1"/>
  <c r="AF120" i="24"/>
  <c r="Z118" i="8"/>
  <c r="AH120" i="24" l="1"/>
  <c r="AI132" i="24" s="1"/>
  <c r="AH120" i="25"/>
  <c r="AI132" i="25" s="1"/>
  <c r="AJ119" i="24"/>
  <c r="R117" i="8"/>
  <c r="AJ119" i="25"/>
  <c r="AA117" i="8"/>
  <c r="Y121" i="24"/>
  <c r="AH121" i="24" s="1"/>
  <c r="AI133" i="24" s="1"/>
  <c r="V121" i="24"/>
  <c r="X121" i="24" s="1"/>
  <c r="W132" i="24"/>
  <c r="V121" i="25"/>
  <c r="W133" i="25" s="1"/>
  <c r="X120" i="25"/>
  <c r="E122" i="24"/>
  <c r="N122" i="24" s="1"/>
  <c r="Z122" i="24" s="1"/>
  <c r="D122" i="24"/>
  <c r="M122" i="24" s="1"/>
  <c r="G122" i="24"/>
  <c r="P122" i="24" s="1"/>
  <c r="AB122" i="24" s="1"/>
  <c r="F122" i="24"/>
  <c r="O122" i="24" s="1"/>
  <c r="AA122" i="24" s="1"/>
  <c r="U123" i="8"/>
  <c r="X123" i="8" s="1"/>
  <c r="L122" i="24"/>
  <c r="U122" i="24" s="1"/>
  <c r="AG122" i="24" s="1"/>
  <c r="J122" i="24"/>
  <c r="S122" i="24" s="1"/>
  <c r="AE122" i="24" s="1"/>
  <c r="V123" i="8"/>
  <c r="W123" i="8"/>
  <c r="X122" i="8"/>
  <c r="C123" i="25" s="1"/>
  <c r="I122" i="24"/>
  <c r="R122" i="24" s="1"/>
  <c r="AD122" i="24" s="1"/>
  <c r="M123" i="8"/>
  <c r="N123" i="8"/>
  <c r="H122" i="24"/>
  <c r="Q122" i="24" s="1"/>
  <c r="AC122" i="24" s="1"/>
  <c r="L123" i="8"/>
  <c r="O123" i="8" s="1"/>
  <c r="F122" i="25"/>
  <c r="O122" i="25" s="1"/>
  <c r="AA122" i="25" s="1"/>
  <c r="D122" i="25"/>
  <c r="M122" i="25" s="1"/>
  <c r="J122" i="25"/>
  <c r="S122" i="25" s="1"/>
  <c r="AE122" i="25" s="1"/>
  <c r="E122" i="25"/>
  <c r="N122" i="25" s="1"/>
  <c r="Z122" i="25" s="1"/>
  <c r="H122" i="25"/>
  <c r="Q122" i="25" s="1"/>
  <c r="AC122" i="25" s="1"/>
  <c r="Y122" i="8"/>
  <c r="G122" i="25"/>
  <c r="P122" i="25" s="1"/>
  <c r="AB122" i="25" s="1"/>
  <c r="I122" i="25"/>
  <c r="R122" i="25" s="1"/>
  <c r="AD122" i="25" s="1"/>
  <c r="L122" i="25"/>
  <c r="U122" i="25" s="1"/>
  <c r="AG122" i="25" s="1"/>
  <c r="O122" i="8"/>
  <c r="C123" i="24" s="1"/>
  <c r="K123" i="24" s="1"/>
  <c r="T123" i="24" s="1"/>
  <c r="P122" i="8"/>
  <c r="Q119" i="8"/>
  <c r="Y121" i="25"/>
  <c r="AF122" i="24"/>
  <c r="AF121" i="25"/>
  <c r="AF122" i="25"/>
  <c r="Z119" i="8"/>
  <c r="X121" i="25" l="1"/>
  <c r="AH121" i="25"/>
  <c r="AI133" i="25" s="1"/>
  <c r="AJ120" i="25"/>
  <c r="AA118" i="8"/>
  <c r="AJ120" i="24"/>
  <c r="R118" i="8"/>
  <c r="Y122" i="24"/>
  <c r="AH122" i="24" s="1"/>
  <c r="AI134" i="24" s="1"/>
  <c r="V122" i="24"/>
  <c r="X122" i="24" s="1"/>
  <c r="W133" i="24"/>
  <c r="Q120" i="8"/>
  <c r="Y122" i="25"/>
  <c r="AH122" i="25" s="1"/>
  <c r="AI134" i="25" s="1"/>
  <c r="V122" i="25"/>
  <c r="W134" i="25" s="1"/>
  <c r="P123" i="8"/>
  <c r="Y123" i="8"/>
  <c r="V124" i="8"/>
  <c r="W124" i="8"/>
  <c r="L124" i="8"/>
  <c r="O124" i="8" s="1"/>
  <c r="N124" i="8"/>
  <c r="M124" i="8"/>
  <c r="U124" i="8"/>
  <c r="L123" i="24"/>
  <c r="U123" i="24" s="1"/>
  <c r="AG123" i="24" s="1"/>
  <c r="I123" i="24"/>
  <c r="R123" i="24" s="1"/>
  <c r="AD123" i="24" s="1"/>
  <c r="H123" i="24"/>
  <c r="Q123" i="24" s="1"/>
  <c r="AC123" i="24" s="1"/>
  <c r="G123" i="24"/>
  <c r="P123" i="24" s="1"/>
  <c r="AB123" i="24" s="1"/>
  <c r="E123" i="24"/>
  <c r="N123" i="24" s="1"/>
  <c r="Z123" i="24" s="1"/>
  <c r="F123" i="24"/>
  <c r="O123" i="24" s="1"/>
  <c r="AA123" i="24" s="1"/>
  <c r="D123" i="24"/>
  <c r="M123" i="24" s="1"/>
  <c r="J123" i="24"/>
  <c r="S123" i="24" s="1"/>
  <c r="AE123" i="24" s="1"/>
  <c r="C124" i="24"/>
  <c r="C124" i="25"/>
  <c r="H124" i="25" s="1"/>
  <c r="Q124" i="25" s="1"/>
  <c r="AC124" i="25" s="1"/>
  <c r="AF123" i="24"/>
  <c r="G123" i="25"/>
  <c r="P123" i="25" s="1"/>
  <c r="AB123" i="25" s="1"/>
  <c r="D123" i="25"/>
  <c r="M123" i="25" s="1"/>
  <c r="E123" i="25"/>
  <c r="N123" i="25" s="1"/>
  <c r="Z123" i="25" s="1"/>
  <c r="K123" i="25"/>
  <c r="T123" i="25" s="1"/>
  <c r="F123" i="25"/>
  <c r="O123" i="25" s="1"/>
  <c r="AA123" i="25" s="1"/>
  <c r="I123" i="25"/>
  <c r="R123" i="25" s="1"/>
  <c r="AD123" i="25" s="1"/>
  <c r="J123" i="25"/>
  <c r="S123" i="25" s="1"/>
  <c r="AE123" i="25" s="1"/>
  <c r="H123" i="25"/>
  <c r="Q123" i="25" s="1"/>
  <c r="AC123" i="25" s="1"/>
  <c r="L123" i="25"/>
  <c r="U123" i="25" s="1"/>
  <c r="AG123" i="25" s="1"/>
  <c r="Z120" i="8"/>
  <c r="AJ121" i="24" l="1"/>
  <c r="R119" i="8"/>
  <c r="AJ121" i="25"/>
  <c r="AA119" i="8"/>
  <c r="Y123" i="24"/>
  <c r="AH123" i="24" s="1"/>
  <c r="AI135" i="24" s="1"/>
  <c r="V123" i="24"/>
  <c r="X123" i="24" s="1"/>
  <c r="Q121" i="8"/>
  <c r="W134" i="24"/>
  <c r="V123" i="25"/>
  <c r="W135" i="25" s="1"/>
  <c r="X122" i="25"/>
  <c r="Z121" i="8" s="1"/>
  <c r="Y124" i="8"/>
  <c r="M125" i="8"/>
  <c r="N125" i="8"/>
  <c r="U125" i="8"/>
  <c r="X125" i="8" s="1"/>
  <c r="P124" i="8"/>
  <c r="L125" i="8"/>
  <c r="O125" i="8" s="1"/>
  <c r="W125" i="8"/>
  <c r="V125" i="8"/>
  <c r="X124" i="8"/>
  <c r="C125" i="25" s="1"/>
  <c r="K125" i="25" s="1"/>
  <c r="T125" i="25" s="1"/>
  <c r="E124" i="25"/>
  <c r="N124" i="25" s="1"/>
  <c r="Z124" i="25" s="1"/>
  <c r="L124" i="25"/>
  <c r="U124" i="25" s="1"/>
  <c r="AG124" i="25" s="1"/>
  <c r="D124" i="25"/>
  <c r="M124" i="25" s="1"/>
  <c r="G124" i="25"/>
  <c r="P124" i="25" s="1"/>
  <c r="AB124" i="25" s="1"/>
  <c r="K124" i="25"/>
  <c r="T124" i="25" s="1"/>
  <c r="J124" i="25"/>
  <c r="S124" i="25" s="1"/>
  <c r="AE124" i="25" s="1"/>
  <c r="F124" i="25"/>
  <c r="O124" i="25" s="1"/>
  <c r="AA124" i="25" s="1"/>
  <c r="I124" i="25"/>
  <c r="R124" i="25" s="1"/>
  <c r="AD124" i="25" s="1"/>
  <c r="C125" i="24"/>
  <c r="AF123" i="25"/>
  <c r="Y123" i="25"/>
  <c r="L124" i="24"/>
  <c r="U124" i="24" s="1"/>
  <c r="AG124" i="24" s="1"/>
  <c r="D124" i="24"/>
  <c r="M124" i="24" s="1"/>
  <c r="H124" i="24"/>
  <c r="Q124" i="24" s="1"/>
  <c r="AC124" i="24" s="1"/>
  <c r="G124" i="24"/>
  <c r="P124" i="24" s="1"/>
  <c r="AB124" i="24" s="1"/>
  <c r="I124" i="24"/>
  <c r="R124" i="24" s="1"/>
  <c r="AD124" i="24" s="1"/>
  <c r="J124" i="24"/>
  <c r="S124" i="24" s="1"/>
  <c r="AE124" i="24" s="1"/>
  <c r="K124" i="24"/>
  <c r="T124" i="24" s="1"/>
  <c r="E124" i="24"/>
  <c r="N124" i="24" s="1"/>
  <c r="Z124" i="24" s="1"/>
  <c r="F124" i="24"/>
  <c r="O124" i="24" s="1"/>
  <c r="AA124" i="24" s="1"/>
  <c r="X123" i="25" l="1"/>
  <c r="Z122" i="8" s="1"/>
  <c r="AJ122" i="25"/>
  <c r="AA120" i="8"/>
  <c r="AH123" i="25"/>
  <c r="AI135" i="25" s="1"/>
  <c r="AJ122" i="24"/>
  <c r="R120" i="8"/>
  <c r="Q122" i="8"/>
  <c r="W135" i="24"/>
  <c r="V124" i="24"/>
  <c r="X124" i="24" s="1"/>
  <c r="Y124" i="25"/>
  <c r="V124" i="25"/>
  <c r="W136" i="25" s="1"/>
  <c r="P125" i="8"/>
  <c r="Y125" i="8"/>
  <c r="L126" i="8"/>
  <c r="O126" i="8" s="1"/>
  <c r="U126" i="8"/>
  <c r="X126" i="8" s="1"/>
  <c r="W126" i="8"/>
  <c r="V126" i="8"/>
  <c r="N126" i="8"/>
  <c r="M126" i="8"/>
  <c r="AF124" i="25"/>
  <c r="J125" i="25"/>
  <c r="S125" i="25" s="1"/>
  <c r="AE125" i="25" s="1"/>
  <c r="H125" i="25"/>
  <c r="Q125" i="25" s="1"/>
  <c r="AC125" i="25" s="1"/>
  <c r="L125" i="25"/>
  <c r="U125" i="25" s="1"/>
  <c r="AG125" i="25" s="1"/>
  <c r="D125" i="25"/>
  <c r="M125" i="25" s="1"/>
  <c r="I125" i="25"/>
  <c r="R125" i="25" s="1"/>
  <c r="AD125" i="25" s="1"/>
  <c r="C126" i="25"/>
  <c r="I126" i="25" s="1"/>
  <c r="R126" i="25" s="1"/>
  <c r="AD126" i="25" s="1"/>
  <c r="E125" i="25"/>
  <c r="N125" i="25" s="1"/>
  <c r="Z125" i="25" s="1"/>
  <c r="G125" i="25"/>
  <c r="P125" i="25" s="1"/>
  <c r="AB125" i="25" s="1"/>
  <c r="F125" i="25"/>
  <c r="O125" i="25" s="1"/>
  <c r="AA125" i="25" s="1"/>
  <c r="C126" i="24"/>
  <c r="I126" i="24" s="1"/>
  <c r="R126" i="24" s="1"/>
  <c r="AD126" i="24" s="1"/>
  <c r="AF125" i="25"/>
  <c r="Y124" i="24"/>
  <c r="AF124" i="24"/>
  <c r="D125" i="24"/>
  <c r="M125" i="24" s="1"/>
  <c r="E125" i="24"/>
  <c r="N125" i="24" s="1"/>
  <c r="Z125" i="24" s="1"/>
  <c r="I125" i="24"/>
  <c r="R125" i="24" s="1"/>
  <c r="AD125" i="24" s="1"/>
  <c r="K125" i="24"/>
  <c r="T125" i="24" s="1"/>
  <c r="J125" i="24"/>
  <c r="S125" i="24" s="1"/>
  <c r="AE125" i="24" s="1"/>
  <c r="F125" i="24"/>
  <c r="O125" i="24" s="1"/>
  <c r="AA125" i="24" s="1"/>
  <c r="L125" i="24"/>
  <c r="U125" i="24" s="1"/>
  <c r="AG125" i="24" s="1"/>
  <c r="G125" i="24"/>
  <c r="P125" i="24" s="1"/>
  <c r="AB125" i="24" s="1"/>
  <c r="H125" i="24"/>
  <c r="Q125" i="24" s="1"/>
  <c r="AC125" i="24" s="1"/>
  <c r="X124" i="25" l="1"/>
  <c r="Z123" i="8" s="1"/>
  <c r="AH124" i="24"/>
  <c r="AI136" i="24" s="1"/>
  <c r="V125" i="24"/>
  <c r="X125" i="24" s="1"/>
  <c r="AJ123" i="24"/>
  <c r="R121" i="8"/>
  <c r="AH124" i="25"/>
  <c r="AI136" i="25" s="1"/>
  <c r="AJ123" i="25"/>
  <c r="AA121" i="8"/>
  <c r="W136" i="24"/>
  <c r="Y125" i="25"/>
  <c r="AH125" i="25" s="1"/>
  <c r="AI137" i="25" s="1"/>
  <c r="V125" i="25"/>
  <c r="W137" i="25" s="1"/>
  <c r="Y126" i="8"/>
  <c r="P126" i="8"/>
  <c r="V127" i="8"/>
  <c r="W127" i="8"/>
  <c r="M127" i="8"/>
  <c r="N127" i="8"/>
  <c r="U127" i="8"/>
  <c r="L127" i="8"/>
  <c r="G126" i="25"/>
  <c r="P126" i="25" s="1"/>
  <c r="AB126" i="25" s="1"/>
  <c r="D126" i="25"/>
  <c r="M126" i="25" s="1"/>
  <c r="J126" i="25"/>
  <c r="S126" i="25" s="1"/>
  <c r="AE126" i="25" s="1"/>
  <c r="E126" i="25"/>
  <c r="N126" i="25" s="1"/>
  <c r="Z126" i="25" s="1"/>
  <c r="F126" i="25"/>
  <c r="O126" i="25" s="1"/>
  <c r="AA126" i="25" s="1"/>
  <c r="K126" i="25"/>
  <c r="T126" i="25" s="1"/>
  <c r="AF126" i="25" s="1"/>
  <c r="G126" i="24"/>
  <c r="P126" i="24" s="1"/>
  <c r="AB126" i="24" s="1"/>
  <c r="L126" i="25"/>
  <c r="U126" i="25" s="1"/>
  <c r="AG126" i="25" s="1"/>
  <c r="F126" i="24"/>
  <c r="O126" i="24" s="1"/>
  <c r="AA126" i="24" s="1"/>
  <c r="H126" i="25"/>
  <c r="Q126" i="25" s="1"/>
  <c r="AC126" i="25" s="1"/>
  <c r="K126" i="24"/>
  <c r="T126" i="24" s="1"/>
  <c r="AF126" i="24" s="1"/>
  <c r="E126" i="24"/>
  <c r="N126" i="24" s="1"/>
  <c r="Z126" i="24" s="1"/>
  <c r="J126" i="24"/>
  <c r="S126" i="24" s="1"/>
  <c r="AE126" i="24" s="1"/>
  <c r="H126" i="24"/>
  <c r="Q126" i="24" s="1"/>
  <c r="AC126" i="24" s="1"/>
  <c r="L126" i="24"/>
  <c r="U126" i="24" s="1"/>
  <c r="AG126" i="24" s="1"/>
  <c r="D126" i="24"/>
  <c r="M126" i="24" s="1"/>
  <c r="C127" i="24"/>
  <c r="C127" i="25"/>
  <c r="Y125" i="24"/>
  <c r="AF125" i="24"/>
  <c r="Q123" i="8"/>
  <c r="W137" i="24" l="1"/>
  <c r="AH125" i="24"/>
  <c r="AI137" i="24" s="1"/>
  <c r="AJ124" i="25"/>
  <c r="AA122" i="8"/>
  <c r="AJ124" i="24"/>
  <c r="R122" i="8"/>
  <c r="Y126" i="24"/>
  <c r="AH126" i="24" s="1"/>
  <c r="AI138" i="24" s="1"/>
  <c r="V126" i="24"/>
  <c r="X126" i="24" s="1"/>
  <c r="Y126" i="25"/>
  <c r="AH126" i="25" s="1"/>
  <c r="AI138" i="25" s="1"/>
  <c r="V126" i="25"/>
  <c r="W138" i="25" s="1"/>
  <c r="X125" i="25"/>
  <c r="U128" i="8"/>
  <c r="X128" i="8" s="1"/>
  <c r="C129" i="25" s="1"/>
  <c r="Y127" i="8"/>
  <c r="P127" i="8"/>
  <c r="X127" i="8"/>
  <c r="C128" i="25" s="1"/>
  <c r="N128" i="8"/>
  <c r="M128" i="8"/>
  <c r="L128" i="8"/>
  <c r="W128" i="8"/>
  <c r="V128" i="8"/>
  <c r="O127" i="8"/>
  <c r="C128" i="24" s="1"/>
  <c r="Q124" i="8"/>
  <c r="Z124" i="8"/>
  <c r="J127" i="24"/>
  <c r="S127" i="24" s="1"/>
  <c r="AE127" i="24" s="1"/>
  <c r="I127" i="24"/>
  <c r="R127" i="24" s="1"/>
  <c r="AD127" i="24" s="1"/>
  <c r="K127" i="24"/>
  <c r="T127" i="24" s="1"/>
  <c r="F127" i="24"/>
  <c r="O127" i="24" s="1"/>
  <c r="AA127" i="24" s="1"/>
  <c r="H127" i="24"/>
  <c r="Q127" i="24" s="1"/>
  <c r="AC127" i="24" s="1"/>
  <c r="D127" i="24"/>
  <c r="M127" i="24" s="1"/>
  <c r="L127" i="24"/>
  <c r="U127" i="24" s="1"/>
  <c r="AG127" i="24" s="1"/>
  <c r="G127" i="24"/>
  <c r="P127" i="24" s="1"/>
  <c r="AB127" i="24" s="1"/>
  <c r="E127" i="24"/>
  <c r="N127" i="24" s="1"/>
  <c r="Z127" i="24" s="1"/>
  <c r="I127" i="25"/>
  <c r="R127" i="25" s="1"/>
  <c r="AD127" i="25" s="1"/>
  <c r="F127" i="25"/>
  <c r="O127" i="25" s="1"/>
  <c r="AA127" i="25" s="1"/>
  <c r="H127" i="25"/>
  <c r="Q127" i="25" s="1"/>
  <c r="AC127" i="25" s="1"/>
  <c r="K127" i="25"/>
  <c r="T127" i="25" s="1"/>
  <c r="J127" i="25"/>
  <c r="S127" i="25" s="1"/>
  <c r="AE127" i="25" s="1"/>
  <c r="L127" i="25"/>
  <c r="U127" i="25" s="1"/>
  <c r="AG127" i="25" s="1"/>
  <c r="D127" i="25"/>
  <c r="M127" i="25" s="1"/>
  <c r="E127" i="25"/>
  <c r="N127" i="25" s="1"/>
  <c r="Z127" i="25" s="1"/>
  <c r="G127" i="25"/>
  <c r="P127" i="25" s="1"/>
  <c r="AB127" i="25" s="1"/>
  <c r="U129" i="8" l="1"/>
  <c r="AJ125" i="24"/>
  <c r="R123" i="8"/>
  <c r="X126" i="25"/>
  <c r="Z125" i="8" s="1"/>
  <c r="AJ125" i="25"/>
  <c r="AA123" i="8"/>
  <c r="V127" i="24"/>
  <c r="X127" i="24" s="1"/>
  <c r="W138" i="24"/>
  <c r="Q125" i="8"/>
  <c r="V127" i="25"/>
  <c r="W139" i="25" s="1"/>
  <c r="O128" i="8"/>
  <c r="C129" i="24" s="1"/>
  <c r="H129" i="24" s="1"/>
  <c r="Q129" i="24" s="1"/>
  <c r="AC129" i="24" s="1"/>
  <c r="L129" i="8"/>
  <c r="N129" i="8"/>
  <c r="M129" i="8"/>
  <c r="W129" i="8"/>
  <c r="V129" i="8"/>
  <c r="Y128" i="8"/>
  <c r="P128" i="8"/>
  <c r="F128" i="25"/>
  <c r="O128" i="25" s="1"/>
  <c r="AA128" i="25" s="1"/>
  <c r="J128" i="25"/>
  <c r="S128" i="25" s="1"/>
  <c r="AE128" i="25" s="1"/>
  <c r="G128" i="25"/>
  <c r="P128" i="25" s="1"/>
  <c r="AB128" i="25" s="1"/>
  <c r="H128" i="25"/>
  <c r="Q128" i="25" s="1"/>
  <c r="AC128" i="25" s="1"/>
  <c r="D128" i="25"/>
  <c r="M128" i="25" s="1"/>
  <c r="L128" i="25"/>
  <c r="U128" i="25" s="1"/>
  <c r="AG128" i="25" s="1"/>
  <c r="K128" i="25"/>
  <c r="T128" i="25" s="1"/>
  <c r="E128" i="25"/>
  <c r="N128" i="25" s="1"/>
  <c r="Z128" i="25" s="1"/>
  <c r="I128" i="25"/>
  <c r="R128" i="25" s="1"/>
  <c r="AD128" i="25" s="1"/>
  <c r="AF127" i="25"/>
  <c r="Y127" i="24"/>
  <c r="D129" i="25"/>
  <c r="M129" i="25" s="1"/>
  <c r="G129" i="25"/>
  <c r="P129" i="25" s="1"/>
  <c r="AB129" i="25" s="1"/>
  <c r="H129" i="25"/>
  <c r="Q129" i="25" s="1"/>
  <c r="AC129" i="25" s="1"/>
  <c r="J129" i="25"/>
  <c r="S129" i="25" s="1"/>
  <c r="AE129" i="25" s="1"/>
  <c r="F129" i="25"/>
  <c r="O129" i="25" s="1"/>
  <c r="AA129" i="25" s="1"/>
  <c r="L129" i="25"/>
  <c r="U129" i="25" s="1"/>
  <c r="AG129" i="25" s="1"/>
  <c r="K129" i="25"/>
  <c r="T129" i="25" s="1"/>
  <c r="I129" i="25"/>
  <c r="R129" i="25" s="1"/>
  <c r="AD129" i="25" s="1"/>
  <c r="E129" i="25"/>
  <c r="N129" i="25" s="1"/>
  <c r="Z129" i="25" s="1"/>
  <c r="Y127" i="25"/>
  <c r="AF127" i="24"/>
  <c r="G128" i="24"/>
  <c r="P128" i="24" s="1"/>
  <c r="AB128" i="24" s="1"/>
  <c r="J128" i="24"/>
  <c r="S128" i="24" s="1"/>
  <c r="AE128" i="24" s="1"/>
  <c r="L128" i="24"/>
  <c r="U128" i="24" s="1"/>
  <c r="AG128" i="24" s="1"/>
  <c r="H128" i="24"/>
  <c r="Q128" i="24" s="1"/>
  <c r="AC128" i="24" s="1"/>
  <c r="F128" i="24"/>
  <c r="O128" i="24" s="1"/>
  <c r="AA128" i="24" s="1"/>
  <c r="K128" i="24"/>
  <c r="T128" i="24" s="1"/>
  <c r="D128" i="24"/>
  <c r="M128" i="24" s="1"/>
  <c r="E128" i="24"/>
  <c r="N128" i="24" s="1"/>
  <c r="Z128" i="24" s="1"/>
  <c r="I128" i="24"/>
  <c r="R128" i="24" s="1"/>
  <c r="AD128" i="24" s="1"/>
  <c r="X127" i="25" l="1"/>
  <c r="AH127" i="24"/>
  <c r="AI139" i="24" s="1"/>
  <c r="AJ126" i="25"/>
  <c r="AA124" i="8"/>
  <c r="AH127" i="25"/>
  <c r="AI139" i="25" s="1"/>
  <c r="AJ126" i="24"/>
  <c r="R124" i="8"/>
  <c r="V128" i="24"/>
  <c r="X128" i="24" s="1"/>
  <c r="W139" i="24"/>
  <c r="Q126" i="8"/>
  <c r="V128" i="25"/>
  <c r="W140" i="25" s="1"/>
  <c r="V129" i="25"/>
  <c r="W141" i="25" s="1"/>
  <c r="L129" i="24"/>
  <c r="U129" i="24" s="1"/>
  <c r="AG129" i="24" s="1"/>
  <c r="F129" i="24"/>
  <c r="O129" i="24" s="1"/>
  <c r="AA129" i="24" s="1"/>
  <c r="J129" i="24"/>
  <c r="S129" i="24" s="1"/>
  <c r="AE129" i="24" s="1"/>
  <c r="I129" i="24"/>
  <c r="R129" i="24" s="1"/>
  <c r="AD129" i="24" s="1"/>
  <c r="D129" i="24"/>
  <c r="M129" i="24" s="1"/>
  <c r="G129" i="24"/>
  <c r="P129" i="24" s="1"/>
  <c r="AB129" i="24" s="1"/>
  <c r="E129" i="24"/>
  <c r="N129" i="24" s="1"/>
  <c r="Z129" i="24" s="1"/>
  <c r="K129" i="24"/>
  <c r="T129" i="24" s="1"/>
  <c r="AF129" i="24" s="1"/>
  <c r="W130" i="8"/>
  <c r="V130" i="8"/>
  <c r="U130" i="8"/>
  <c r="M130" i="8"/>
  <c r="N130" i="8"/>
  <c r="L130" i="8"/>
  <c r="O130" i="8" s="1"/>
  <c r="Y129" i="8"/>
  <c r="X129" i="8"/>
  <c r="C130" i="25" s="1"/>
  <c r="I130" i="25" s="1"/>
  <c r="R130" i="25" s="1"/>
  <c r="AD130" i="25" s="1"/>
  <c r="O129" i="8"/>
  <c r="C130" i="24" s="1"/>
  <c r="P129" i="8"/>
  <c r="AF128" i="25"/>
  <c r="AF129" i="25"/>
  <c r="Y128" i="25"/>
  <c r="Y128" i="24"/>
  <c r="AF128" i="24"/>
  <c r="Y129" i="25"/>
  <c r="X128" i="25" l="1"/>
  <c r="Z126" i="8"/>
  <c r="AJ127" i="24"/>
  <c r="R125" i="8"/>
  <c r="AH128" i="24"/>
  <c r="AI140" i="24" s="1"/>
  <c r="AH129" i="25"/>
  <c r="AI141" i="25" s="1"/>
  <c r="AH128" i="25"/>
  <c r="AI140" i="25" s="1"/>
  <c r="AJ127" i="25"/>
  <c r="AA125" i="8"/>
  <c r="V129" i="24"/>
  <c r="X129" i="24" s="1"/>
  <c r="W140" i="24"/>
  <c r="Q127" i="8"/>
  <c r="X129" i="25"/>
  <c r="Y129" i="24"/>
  <c r="AH129" i="24" s="1"/>
  <c r="AI141" i="24" s="1"/>
  <c r="L131" i="8"/>
  <c r="O131" i="8" s="1"/>
  <c r="C132" i="24" s="1"/>
  <c r="P130" i="8"/>
  <c r="N131" i="8"/>
  <c r="M131" i="8"/>
  <c r="U131" i="8"/>
  <c r="X130" i="8"/>
  <c r="C131" i="25" s="1"/>
  <c r="W131" i="8"/>
  <c r="V131" i="8"/>
  <c r="Y130" i="8"/>
  <c r="K130" i="25"/>
  <c r="T130" i="25" s="1"/>
  <c r="AF130" i="25" s="1"/>
  <c r="J130" i="25"/>
  <c r="S130" i="25" s="1"/>
  <c r="AE130" i="25" s="1"/>
  <c r="E130" i="25"/>
  <c r="N130" i="25" s="1"/>
  <c r="Z130" i="25" s="1"/>
  <c r="H130" i="25"/>
  <c r="Q130" i="25" s="1"/>
  <c r="AC130" i="25" s="1"/>
  <c r="L130" i="25"/>
  <c r="U130" i="25" s="1"/>
  <c r="AG130" i="25" s="1"/>
  <c r="D130" i="25"/>
  <c r="M130" i="25" s="1"/>
  <c r="G130" i="25"/>
  <c r="P130" i="25" s="1"/>
  <c r="AB130" i="25" s="1"/>
  <c r="F130" i="25"/>
  <c r="O130" i="25" s="1"/>
  <c r="AA130" i="25" s="1"/>
  <c r="C131" i="24"/>
  <c r="D131" i="24" s="1"/>
  <c r="M131" i="24" s="1"/>
  <c r="Z127" i="8"/>
  <c r="E130" i="24"/>
  <c r="N130" i="24" s="1"/>
  <c r="Z130" i="24" s="1"/>
  <c r="J130" i="24"/>
  <c r="S130" i="24" s="1"/>
  <c r="AE130" i="24" s="1"/>
  <c r="D130" i="24"/>
  <c r="M130" i="24" s="1"/>
  <c r="K130" i="24"/>
  <c r="T130" i="24" s="1"/>
  <c r="F130" i="24"/>
  <c r="O130" i="24" s="1"/>
  <c r="AA130" i="24" s="1"/>
  <c r="G130" i="24"/>
  <c r="P130" i="24" s="1"/>
  <c r="AB130" i="24" s="1"/>
  <c r="L130" i="24"/>
  <c r="U130" i="24" s="1"/>
  <c r="AG130" i="24" s="1"/>
  <c r="I130" i="24"/>
  <c r="R130" i="24" s="1"/>
  <c r="AD130" i="24" s="1"/>
  <c r="H130" i="24"/>
  <c r="Q130" i="24" s="1"/>
  <c r="AC130" i="24" s="1"/>
  <c r="AJ128" i="25" l="1"/>
  <c r="AA126" i="8"/>
  <c r="AJ128" i="24"/>
  <c r="R126" i="8"/>
  <c r="V130" i="24"/>
  <c r="X130" i="24" s="1"/>
  <c r="W141" i="24"/>
  <c r="Q128" i="8"/>
  <c r="Y130" i="25"/>
  <c r="AH130" i="25" s="1"/>
  <c r="AI142" i="25" s="1"/>
  <c r="V130" i="25"/>
  <c r="W142" i="25" s="1"/>
  <c r="I131" i="24"/>
  <c r="R131" i="24" s="1"/>
  <c r="AD131" i="24" s="1"/>
  <c r="Y131" i="8"/>
  <c r="X131" i="8"/>
  <c r="C132" i="25" s="1"/>
  <c r="U132" i="8"/>
  <c r="X132" i="8" s="1"/>
  <c r="N132" i="8"/>
  <c r="M132" i="8"/>
  <c r="P131" i="8"/>
  <c r="W132" i="8"/>
  <c r="V132" i="8"/>
  <c r="L132" i="8"/>
  <c r="O132" i="8" s="1"/>
  <c r="H131" i="24"/>
  <c r="Q131" i="24" s="1"/>
  <c r="AC131" i="24" s="1"/>
  <c r="J131" i="24"/>
  <c r="S131" i="24" s="1"/>
  <c r="AE131" i="24" s="1"/>
  <c r="G131" i="24"/>
  <c r="P131" i="24" s="1"/>
  <c r="AB131" i="24" s="1"/>
  <c r="L131" i="24"/>
  <c r="U131" i="24" s="1"/>
  <c r="AG131" i="24" s="1"/>
  <c r="E131" i="24"/>
  <c r="N131" i="24" s="1"/>
  <c r="Z131" i="24" s="1"/>
  <c r="F131" i="24"/>
  <c r="O131" i="24" s="1"/>
  <c r="AA131" i="24" s="1"/>
  <c r="K131" i="24"/>
  <c r="T131" i="24" s="1"/>
  <c r="AF131" i="24" s="1"/>
  <c r="G132" i="24"/>
  <c r="P132" i="24" s="1"/>
  <c r="AB132" i="24" s="1"/>
  <c r="E132" i="24"/>
  <c r="N132" i="24" s="1"/>
  <c r="Z132" i="24" s="1"/>
  <c r="L132" i="24"/>
  <c r="U132" i="24" s="1"/>
  <c r="AG132" i="24" s="1"/>
  <c r="J132" i="24"/>
  <c r="S132" i="24" s="1"/>
  <c r="AE132" i="24" s="1"/>
  <c r="F132" i="24"/>
  <c r="O132" i="24" s="1"/>
  <c r="AA132" i="24" s="1"/>
  <c r="K132" i="24"/>
  <c r="T132" i="24" s="1"/>
  <c r="D132" i="24"/>
  <c r="M132" i="24" s="1"/>
  <c r="H132" i="24"/>
  <c r="Q132" i="24" s="1"/>
  <c r="AC132" i="24" s="1"/>
  <c r="I132" i="24"/>
  <c r="R132" i="24" s="1"/>
  <c r="AD132" i="24" s="1"/>
  <c r="AF130" i="24"/>
  <c r="Y131" i="24"/>
  <c r="J131" i="25"/>
  <c r="S131" i="25" s="1"/>
  <c r="AE131" i="25" s="1"/>
  <c r="K131" i="25"/>
  <c r="T131" i="25" s="1"/>
  <c r="E131" i="25"/>
  <c r="N131" i="25" s="1"/>
  <c r="Z131" i="25" s="1"/>
  <c r="H131" i="25"/>
  <c r="Q131" i="25" s="1"/>
  <c r="AC131" i="25" s="1"/>
  <c r="F131" i="25"/>
  <c r="O131" i="25" s="1"/>
  <c r="AA131" i="25" s="1"/>
  <c r="L131" i="25"/>
  <c r="U131" i="25" s="1"/>
  <c r="AG131" i="25" s="1"/>
  <c r="I131" i="25"/>
  <c r="R131" i="25" s="1"/>
  <c r="AD131" i="25" s="1"/>
  <c r="D131" i="25"/>
  <c r="M131" i="25" s="1"/>
  <c r="G131" i="25"/>
  <c r="P131" i="25" s="1"/>
  <c r="AB131" i="25" s="1"/>
  <c r="Y130" i="24"/>
  <c r="Z128" i="8"/>
  <c r="X130" i="25" l="1"/>
  <c r="AH131" i="24"/>
  <c r="AI143" i="24" s="1"/>
  <c r="AJ129" i="24"/>
  <c r="R127" i="8"/>
  <c r="AH130" i="24"/>
  <c r="AI142" i="24" s="1"/>
  <c r="AJ129" i="25"/>
  <c r="AA127" i="8"/>
  <c r="Q129" i="8"/>
  <c r="W142" i="24"/>
  <c r="V132" i="24"/>
  <c r="V131" i="24"/>
  <c r="X131" i="24" s="1"/>
  <c r="V131" i="25"/>
  <c r="W143" i="25" s="1"/>
  <c r="P132" i="8"/>
  <c r="N133" i="8"/>
  <c r="M133" i="8"/>
  <c r="Y132" i="8"/>
  <c r="W133" i="8"/>
  <c r="V133" i="8"/>
  <c r="U133" i="8"/>
  <c r="L133" i="8"/>
  <c r="C133" i="24"/>
  <c r="G133" i="24" s="1"/>
  <c r="P133" i="24" s="1"/>
  <c r="AB133" i="24" s="1"/>
  <c r="C133" i="25"/>
  <c r="Y132" i="24"/>
  <c r="AF132" i="24"/>
  <c r="Z129" i="8"/>
  <c r="F132" i="25"/>
  <c r="O132" i="25" s="1"/>
  <c r="AA132" i="25" s="1"/>
  <c r="I132" i="25"/>
  <c r="R132" i="25" s="1"/>
  <c r="AD132" i="25" s="1"/>
  <c r="H132" i="25"/>
  <c r="Q132" i="25" s="1"/>
  <c r="AC132" i="25" s="1"/>
  <c r="J132" i="25"/>
  <c r="S132" i="25" s="1"/>
  <c r="AE132" i="25" s="1"/>
  <c r="G132" i="25"/>
  <c r="P132" i="25" s="1"/>
  <c r="AB132" i="25" s="1"/>
  <c r="D132" i="25"/>
  <c r="M132" i="25" s="1"/>
  <c r="E132" i="25"/>
  <c r="N132" i="25" s="1"/>
  <c r="Z132" i="25" s="1"/>
  <c r="L132" i="25"/>
  <c r="U132" i="25" s="1"/>
  <c r="AG132" i="25" s="1"/>
  <c r="K132" i="25"/>
  <c r="T132" i="25" s="1"/>
  <c r="Y131" i="25"/>
  <c r="AF131" i="25"/>
  <c r="X132" i="24" l="1"/>
  <c r="AH132" i="24"/>
  <c r="AI144" i="24" s="1"/>
  <c r="AJ130" i="25"/>
  <c r="AA128" i="8"/>
  <c r="AH131" i="25"/>
  <c r="AI143" i="25" s="1"/>
  <c r="X131" i="25"/>
  <c r="Z130" i="8" s="1"/>
  <c r="AJ130" i="24"/>
  <c r="R128" i="8"/>
  <c r="Q130" i="8"/>
  <c r="W143" i="24"/>
  <c r="W144" i="24"/>
  <c r="V132" i="25"/>
  <c r="W144" i="25" s="1"/>
  <c r="U134" i="8"/>
  <c r="X134" i="8" s="1"/>
  <c r="L134" i="8"/>
  <c r="O134" i="8" s="1"/>
  <c r="X133" i="8"/>
  <c r="C134" i="25" s="1"/>
  <c r="W134" i="8"/>
  <c r="V134" i="8"/>
  <c r="Y133" i="8"/>
  <c r="M134" i="8"/>
  <c r="N134" i="8"/>
  <c r="O133" i="8"/>
  <c r="C134" i="24" s="1"/>
  <c r="P133" i="8"/>
  <c r="L133" i="24"/>
  <c r="U133" i="24" s="1"/>
  <c r="AG133" i="24" s="1"/>
  <c r="F133" i="24"/>
  <c r="O133" i="24" s="1"/>
  <c r="AA133" i="24" s="1"/>
  <c r="I133" i="24"/>
  <c r="R133" i="24" s="1"/>
  <c r="AD133" i="24" s="1"/>
  <c r="D133" i="24"/>
  <c r="M133" i="24" s="1"/>
  <c r="J133" i="24"/>
  <c r="S133" i="24" s="1"/>
  <c r="AE133" i="24" s="1"/>
  <c r="H133" i="24"/>
  <c r="Q133" i="24" s="1"/>
  <c r="AC133" i="24" s="1"/>
  <c r="E133" i="24"/>
  <c r="N133" i="24" s="1"/>
  <c r="Z133" i="24" s="1"/>
  <c r="K133" i="24"/>
  <c r="T133" i="24" s="1"/>
  <c r="Y132" i="25"/>
  <c r="H133" i="25"/>
  <c r="Q133" i="25" s="1"/>
  <c r="AC133" i="25" s="1"/>
  <c r="E133" i="25"/>
  <c r="N133" i="25" s="1"/>
  <c r="Z133" i="25" s="1"/>
  <c r="G133" i="25"/>
  <c r="P133" i="25" s="1"/>
  <c r="AB133" i="25" s="1"/>
  <c r="K133" i="25"/>
  <c r="T133" i="25" s="1"/>
  <c r="D133" i="25"/>
  <c r="M133" i="25" s="1"/>
  <c r="J133" i="25"/>
  <c r="S133" i="25" s="1"/>
  <c r="AE133" i="25" s="1"/>
  <c r="F133" i="25"/>
  <c r="O133" i="25" s="1"/>
  <c r="AA133" i="25" s="1"/>
  <c r="I133" i="25"/>
  <c r="R133" i="25" s="1"/>
  <c r="AD133" i="25" s="1"/>
  <c r="L133" i="25"/>
  <c r="U133" i="25" s="1"/>
  <c r="AG133" i="25" s="1"/>
  <c r="AF132" i="25"/>
  <c r="X132" i="25" l="1"/>
  <c r="Z131" i="8" s="1"/>
  <c r="AJ131" i="24"/>
  <c r="R129" i="8"/>
  <c r="AH132" i="25"/>
  <c r="AI144" i="25" s="1"/>
  <c r="AJ131" i="25"/>
  <c r="AA129" i="8"/>
  <c r="Y133" i="24"/>
  <c r="V133" i="24"/>
  <c r="X133" i="24" s="1"/>
  <c r="V133" i="25"/>
  <c r="W145" i="25" s="1"/>
  <c r="Y134" i="8"/>
  <c r="W135" i="8"/>
  <c r="V135" i="8"/>
  <c r="U135" i="8"/>
  <c r="P134" i="8"/>
  <c r="N135" i="8"/>
  <c r="M135" i="8"/>
  <c r="L135" i="8"/>
  <c r="AF133" i="24"/>
  <c r="C135" i="25"/>
  <c r="D135" i="25" s="1"/>
  <c r="M135" i="25" s="1"/>
  <c r="C135" i="24"/>
  <c r="H135" i="24" s="1"/>
  <c r="Q135" i="24" s="1"/>
  <c r="AC135" i="24" s="1"/>
  <c r="AF133" i="25"/>
  <c r="Y133" i="25"/>
  <c r="I134" i="25"/>
  <c r="R134" i="25" s="1"/>
  <c r="AD134" i="25" s="1"/>
  <c r="E134" i="25"/>
  <c r="N134" i="25" s="1"/>
  <c r="Z134" i="25" s="1"/>
  <c r="F134" i="25"/>
  <c r="O134" i="25" s="1"/>
  <c r="AA134" i="25" s="1"/>
  <c r="G134" i="25"/>
  <c r="P134" i="25" s="1"/>
  <c r="AB134" i="25" s="1"/>
  <c r="L134" i="25"/>
  <c r="U134" i="25" s="1"/>
  <c r="AG134" i="25" s="1"/>
  <c r="H134" i="25"/>
  <c r="Q134" i="25" s="1"/>
  <c r="AC134" i="25" s="1"/>
  <c r="K134" i="25"/>
  <c r="T134" i="25" s="1"/>
  <c r="J134" i="25"/>
  <c r="S134" i="25" s="1"/>
  <c r="AE134" i="25" s="1"/>
  <c r="D134" i="25"/>
  <c r="M134" i="25" s="1"/>
  <c r="Q131" i="8"/>
  <c r="F134" i="24"/>
  <c r="O134" i="24" s="1"/>
  <c r="AA134" i="24" s="1"/>
  <c r="I134" i="24"/>
  <c r="R134" i="24" s="1"/>
  <c r="AD134" i="24" s="1"/>
  <c r="E134" i="24"/>
  <c r="N134" i="24" s="1"/>
  <c r="Z134" i="24" s="1"/>
  <c r="K134" i="24"/>
  <c r="T134" i="24" s="1"/>
  <c r="L134" i="24"/>
  <c r="U134" i="24" s="1"/>
  <c r="AG134" i="24" s="1"/>
  <c r="H134" i="24"/>
  <c r="Q134" i="24" s="1"/>
  <c r="AC134" i="24" s="1"/>
  <c r="J134" i="24"/>
  <c r="S134" i="24" s="1"/>
  <c r="AE134" i="24" s="1"/>
  <c r="D134" i="24"/>
  <c r="M134" i="24" s="1"/>
  <c r="G134" i="24"/>
  <c r="P134" i="24" s="1"/>
  <c r="AB134" i="24" s="1"/>
  <c r="AH133" i="24" l="1"/>
  <c r="AI145" i="24" s="1"/>
  <c r="AH133" i="25"/>
  <c r="AI145" i="25" s="1"/>
  <c r="AJ132" i="25"/>
  <c r="AA130" i="8"/>
  <c r="X133" i="25"/>
  <c r="AJ132" i="24"/>
  <c r="R130" i="8"/>
  <c r="V134" i="24"/>
  <c r="X134" i="24" s="1"/>
  <c r="W145" i="24"/>
  <c r="Q132" i="8"/>
  <c r="V134" i="25"/>
  <c r="W146" i="25" s="1"/>
  <c r="N136" i="8"/>
  <c r="M136" i="8"/>
  <c r="X135" i="8"/>
  <c r="C136" i="25" s="1"/>
  <c r="U136" i="8"/>
  <c r="V136" i="8"/>
  <c r="W136" i="8"/>
  <c r="O135" i="8"/>
  <c r="C136" i="24" s="1"/>
  <c r="L136" i="8"/>
  <c r="Y135" i="8"/>
  <c r="P135" i="8"/>
  <c r="L135" i="25"/>
  <c r="U135" i="25" s="1"/>
  <c r="AG135" i="25" s="1"/>
  <c r="J135" i="25"/>
  <c r="S135" i="25" s="1"/>
  <c r="AE135" i="25" s="1"/>
  <c r="K135" i="25"/>
  <c r="T135" i="25" s="1"/>
  <c r="AF135" i="25" s="1"/>
  <c r="E135" i="25"/>
  <c r="N135" i="25" s="1"/>
  <c r="Z135" i="25" s="1"/>
  <c r="G135" i="24"/>
  <c r="P135" i="24" s="1"/>
  <c r="AB135" i="24" s="1"/>
  <c r="K135" i="24"/>
  <c r="T135" i="24" s="1"/>
  <c r="AF135" i="24" s="1"/>
  <c r="L135" i="24"/>
  <c r="U135" i="24" s="1"/>
  <c r="AG135" i="24" s="1"/>
  <c r="G135" i="25"/>
  <c r="P135" i="25" s="1"/>
  <c r="AB135" i="25" s="1"/>
  <c r="H135" i="25"/>
  <c r="Q135" i="25" s="1"/>
  <c r="AC135" i="25" s="1"/>
  <c r="F135" i="25"/>
  <c r="O135" i="25" s="1"/>
  <c r="AA135" i="25" s="1"/>
  <c r="E135" i="24"/>
  <c r="N135" i="24" s="1"/>
  <c r="Z135" i="24" s="1"/>
  <c r="I135" i="25"/>
  <c r="R135" i="25" s="1"/>
  <c r="AD135" i="25" s="1"/>
  <c r="I135" i="24"/>
  <c r="R135" i="24" s="1"/>
  <c r="AD135" i="24" s="1"/>
  <c r="D135" i="24"/>
  <c r="M135" i="24" s="1"/>
  <c r="F135" i="24"/>
  <c r="O135" i="24" s="1"/>
  <c r="AA135" i="24" s="1"/>
  <c r="J135" i="24"/>
  <c r="S135" i="24" s="1"/>
  <c r="AE135" i="24" s="1"/>
  <c r="Y134" i="24"/>
  <c r="Y135" i="25"/>
  <c r="AF134" i="25"/>
  <c r="AF134" i="24"/>
  <c r="Y134" i="25"/>
  <c r="AH134" i="24" l="1"/>
  <c r="AI146" i="24" s="1"/>
  <c r="X134" i="25"/>
  <c r="Z132" i="8"/>
  <c r="AH134" i="25"/>
  <c r="AI146" i="25" s="1"/>
  <c r="AJ133" i="24"/>
  <c r="R131" i="8"/>
  <c r="AH135" i="25"/>
  <c r="AI147" i="25" s="1"/>
  <c r="AJ133" i="25"/>
  <c r="AA131" i="8"/>
  <c r="Y135" i="24"/>
  <c r="AH135" i="24" s="1"/>
  <c r="AI147" i="24" s="1"/>
  <c r="V135" i="24"/>
  <c r="X135" i="24" s="1"/>
  <c r="W146" i="24"/>
  <c r="Q133" i="8"/>
  <c r="V135" i="25"/>
  <c r="W147" i="25" s="1"/>
  <c r="L137" i="8"/>
  <c r="V137" i="8"/>
  <c r="W137" i="8"/>
  <c r="U137" i="8"/>
  <c r="X137" i="8" s="1"/>
  <c r="M137" i="8"/>
  <c r="N137" i="8"/>
  <c r="O136" i="8"/>
  <c r="C137" i="24" s="1"/>
  <c r="Y136" i="8"/>
  <c r="X136" i="8"/>
  <c r="C137" i="25" s="1"/>
  <c r="K137" i="25" s="1"/>
  <c r="T137" i="25" s="1"/>
  <c r="P136" i="8"/>
  <c r="G136" i="24"/>
  <c r="P136" i="24" s="1"/>
  <c r="AB136" i="24" s="1"/>
  <c r="K136" i="24"/>
  <c r="T136" i="24" s="1"/>
  <c r="L136" i="24"/>
  <c r="U136" i="24" s="1"/>
  <c r="AG136" i="24" s="1"/>
  <c r="J136" i="24"/>
  <c r="S136" i="24" s="1"/>
  <c r="AE136" i="24" s="1"/>
  <c r="H136" i="24"/>
  <c r="Q136" i="24" s="1"/>
  <c r="AC136" i="24" s="1"/>
  <c r="E136" i="24"/>
  <c r="N136" i="24" s="1"/>
  <c r="Z136" i="24" s="1"/>
  <c r="I136" i="24"/>
  <c r="R136" i="24" s="1"/>
  <c r="AD136" i="24" s="1"/>
  <c r="F136" i="24"/>
  <c r="O136" i="24" s="1"/>
  <c r="AA136" i="24" s="1"/>
  <c r="D136" i="24"/>
  <c r="M136" i="24" s="1"/>
  <c r="K136" i="25"/>
  <c r="T136" i="25" s="1"/>
  <c r="L136" i="25"/>
  <c r="U136" i="25" s="1"/>
  <c r="AG136" i="25" s="1"/>
  <c r="I136" i="25"/>
  <c r="R136" i="25" s="1"/>
  <c r="AD136" i="25" s="1"/>
  <c r="D136" i="25"/>
  <c r="M136" i="25" s="1"/>
  <c r="G136" i="25"/>
  <c r="P136" i="25" s="1"/>
  <c r="AB136" i="25" s="1"/>
  <c r="J136" i="25"/>
  <c r="S136" i="25" s="1"/>
  <c r="AE136" i="25" s="1"/>
  <c r="F136" i="25"/>
  <c r="O136" i="25" s="1"/>
  <c r="AA136" i="25" s="1"/>
  <c r="E136" i="25"/>
  <c r="N136" i="25" s="1"/>
  <c r="Z136" i="25" s="1"/>
  <c r="H136" i="25"/>
  <c r="Q136" i="25" s="1"/>
  <c r="AC136" i="25" s="1"/>
  <c r="Z133" i="8"/>
  <c r="AJ134" i="25" l="1"/>
  <c r="AA132" i="8"/>
  <c r="AJ134" i="24"/>
  <c r="R132" i="8"/>
  <c r="V136" i="24"/>
  <c r="X136" i="24" s="1"/>
  <c r="W147" i="24"/>
  <c r="Q134" i="8"/>
  <c r="V136" i="25"/>
  <c r="W148" i="25" s="1"/>
  <c r="X135" i="25"/>
  <c r="P137" i="8"/>
  <c r="Y137" i="8"/>
  <c r="N138" i="8"/>
  <c r="M138" i="8"/>
  <c r="U138" i="8"/>
  <c r="X138" i="8" s="1"/>
  <c r="C139" i="25" s="1"/>
  <c r="V138" i="8"/>
  <c r="W138" i="8"/>
  <c r="L138" i="8"/>
  <c r="O138" i="8" s="1"/>
  <c r="C139" i="24" s="1"/>
  <c r="O137" i="8"/>
  <c r="C138" i="24" s="1"/>
  <c r="D137" i="25"/>
  <c r="M137" i="25" s="1"/>
  <c r="G137" i="25"/>
  <c r="P137" i="25" s="1"/>
  <c r="AB137" i="25" s="1"/>
  <c r="C138" i="25"/>
  <c r="I137" i="25"/>
  <c r="R137" i="25" s="1"/>
  <c r="AD137" i="25" s="1"/>
  <c r="H137" i="25"/>
  <c r="Q137" i="25" s="1"/>
  <c r="AC137" i="25" s="1"/>
  <c r="L137" i="25"/>
  <c r="U137" i="25" s="1"/>
  <c r="AG137" i="25" s="1"/>
  <c r="J137" i="25"/>
  <c r="S137" i="25" s="1"/>
  <c r="AE137" i="25" s="1"/>
  <c r="E137" i="25"/>
  <c r="N137" i="25" s="1"/>
  <c r="Z137" i="25" s="1"/>
  <c r="F137" i="25"/>
  <c r="O137" i="25" s="1"/>
  <c r="AA137" i="25" s="1"/>
  <c r="AF136" i="25"/>
  <c r="G137" i="24"/>
  <c r="P137" i="24" s="1"/>
  <c r="AB137" i="24" s="1"/>
  <c r="D137" i="24"/>
  <c r="M137" i="24" s="1"/>
  <c r="E137" i="24"/>
  <c r="N137" i="24" s="1"/>
  <c r="Z137" i="24" s="1"/>
  <c r="F137" i="24"/>
  <c r="O137" i="24" s="1"/>
  <c r="AA137" i="24" s="1"/>
  <c r="I137" i="24"/>
  <c r="R137" i="24" s="1"/>
  <c r="AD137" i="24" s="1"/>
  <c r="L137" i="24"/>
  <c r="U137" i="24" s="1"/>
  <c r="AG137" i="24" s="1"/>
  <c r="K137" i="24"/>
  <c r="T137" i="24" s="1"/>
  <c r="J137" i="24"/>
  <c r="S137" i="24" s="1"/>
  <c r="AE137" i="24" s="1"/>
  <c r="H137" i="24"/>
  <c r="Q137" i="24" s="1"/>
  <c r="AC137" i="24" s="1"/>
  <c r="AF136" i="24"/>
  <c r="AF137" i="25"/>
  <c r="Z134" i="8"/>
  <c r="Y136" i="24"/>
  <c r="Y136" i="25"/>
  <c r="AH136" i="25" l="1"/>
  <c r="AI148" i="25" s="1"/>
  <c r="AJ135" i="24"/>
  <c r="R133" i="8"/>
  <c r="AH136" i="24"/>
  <c r="AI148" i="24" s="1"/>
  <c r="X136" i="25"/>
  <c r="Z135" i="8" s="1"/>
  <c r="AJ135" i="25"/>
  <c r="AA133" i="8"/>
  <c r="V137" i="24"/>
  <c r="X137" i="24" s="1"/>
  <c r="W148" i="24"/>
  <c r="Y137" i="25"/>
  <c r="AH137" i="25" s="1"/>
  <c r="AI149" i="25" s="1"/>
  <c r="V137" i="25"/>
  <c r="W149" i="25" s="1"/>
  <c r="L139" i="8"/>
  <c r="Y138" i="8"/>
  <c r="V139" i="8"/>
  <c r="W139" i="8"/>
  <c r="U139" i="8"/>
  <c r="N139" i="8"/>
  <c r="M139" i="8"/>
  <c r="P138" i="8"/>
  <c r="G139" i="24"/>
  <c r="P139" i="24" s="1"/>
  <c r="AB139" i="24" s="1"/>
  <c r="I139" i="24"/>
  <c r="R139" i="24" s="1"/>
  <c r="AD139" i="24" s="1"/>
  <c r="J139" i="24"/>
  <c r="S139" i="24" s="1"/>
  <c r="AE139" i="24" s="1"/>
  <c r="L139" i="24"/>
  <c r="U139" i="24" s="1"/>
  <c r="AG139" i="24" s="1"/>
  <c r="F139" i="24"/>
  <c r="O139" i="24" s="1"/>
  <c r="AA139" i="24" s="1"/>
  <c r="K139" i="24"/>
  <c r="T139" i="24" s="1"/>
  <c r="H139" i="24"/>
  <c r="Q139" i="24" s="1"/>
  <c r="AC139" i="24" s="1"/>
  <c r="E139" i="24"/>
  <c r="N139" i="24" s="1"/>
  <c r="Z139" i="24" s="1"/>
  <c r="D139" i="24"/>
  <c r="M139" i="24" s="1"/>
  <c r="Y137" i="24"/>
  <c r="G138" i="25"/>
  <c r="P138" i="25" s="1"/>
  <c r="AB138" i="25" s="1"/>
  <c r="J138" i="25"/>
  <c r="S138" i="25" s="1"/>
  <c r="AE138" i="25" s="1"/>
  <c r="F138" i="25"/>
  <c r="O138" i="25" s="1"/>
  <c r="AA138" i="25" s="1"/>
  <c r="K138" i="25"/>
  <c r="T138" i="25" s="1"/>
  <c r="L138" i="25"/>
  <c r="U138" i="25" s="1"/>
  <c r="AG138" i="25" s="1"/>
  <c r="H138" i="25"/>
  <c r="Q138" i="25" s="1"/>
  <c r="AC138" i="25" s="1"/>
  <c r="D138" i="25"/>
  <c r="M138" i="25" s="1"/>
  <c r="I138" i="25"/>
  <c r="R138" i="25" s="1"/>
  <c r="AD138" i="25" s="1"/>
  <c r="E138" i="25"/>
  <c r="N138" i="25" s="1"/>
  <c r="Z138" i="25" s="1"/>
  <c r="AF137" i="24"/>
  <c r="Q135" i="8"/>
  <c r="I139" i="25"/>
  <c r="R139" i="25" s="1"/>
  <c r="AD139" i="25" s="1"/>
  <c r="H139" i="25"/>
  <c r="Q139" i="25" s="1"/>
  <c r="AC139" i="25" s="1"/>
  <c r="L139" i="25"/>
  <c r="U139" i="25" s="1"/>
  <c r="AG139" i="25" s="1"/>
  <c r="D139" i="25"/>
  <c r="M139" i="25" s="1"/>
  <c r="E139" i="25"/>
  <c r="N139" i="25" s="1"/>
  <c r="Z139" i="25" s="1"/>
  <c r="K139" i="25"/>
  <c r="T139" i="25" s="1"/>
  <c r="F139" i="25"/>
  <c r="O139" i="25" s="1"/>
  <c r="AA139" i="25" s="1"/>
  <c r="J139" i="25"/>
  <c r="S139" i="25" s="1"/>
  <c r="AE139" i="25" s="1"/>
  <c r="G139" i="25"/>
  <c r="P139" i="25" s="1"/>
  <c r="AB139" i="25" s="1"/>
  <c r="F138" i="24"/>
  <c r="O138" i="24" s="1"/>
  <c r="AA138" i="24" s="1"/>
  <c r="L138" i="24"/>
  <c r="U138" i="24" s="1"/>
  <c r="AG138" i="24" s="1"/>
  <c r="E138" i="24"/>
  <c r="N138" i="24" s="1"/>
  <c r="Z138" i="24" s="1"/>
  <c r="G138" i="24"/>
  <c r="P138" i="24" s="1"/>
  <c r="AB138" i="24" s="1"/>
  <c r="I138" i="24"/>
  <c r="R138" i="24" s="1"/>
  <c r="AD138" i="24" s="1"/>
  <c r="H138" i="24"/>
  <c r="Q138" i="24" s="1"/>
  <c r="AC138" i="24" s="1"/>
  <c r="D138" i="24"/>
  <c r="M138" i="24" s="1"/>
  <c r="J138" i="24"/>
  <c r="S138" i="24" s="1"/>
  <c r="AE138" i="24" s="1"/>
  <c r="K138" i="24"/>
  <c r="T138" i="24" s="1"/>
  <c r="AH137" i="24" l="1"/>
  <c r="AI149" i="24" s="1"/>
  <c r="X137" i="25"/>
  <c r="AJ136" i="25"/>
  <c r="AA134" i="8"/>
  <c r="AJ136" i="24"/>
  <c r="R134" i="8"/>
  <c r="V138" i="24"/>
  <c r="X138" i="24" s="1"/>
  <c r="V139" i="24"/>
  <c r="W149" i="24"/>
  <c r="Q136" i="8"/>
  <c r="V138" i="25"/>
  <c r="W150" i="25" s="1"/>
  <c r="V139" i="25"/>
  <c r="W151" i="25" s="1"/>
  <c r="Y139" i="8"/>
  <c r="P139" i="8"/>
  <c r="U140" i="8"/>
  <c r="X140" i="8" s="1"/>
  <c r="X139" i="8"/>
  <c r="C140" i="25" s="1"/>
  <c r="I140" i="25" s="1"/>
  <c r="R140" i="25" s="1"/>
  <c r="AD140" i="25" s="1"/>
  <c r="V140" i="8"/>
  <c r="W140" i="8"/>
  <c r="L140" i="8"/>
  <c r="O140" i="8" s="1"/>
  <c r="C141" i="24" s="1"/>
  <c r="M140" i="8"/>
  <c r="N140" i="8"/>
  <c r="O139" i="8"/>
  <c r="C140" i="24" s="1"/>
  <c r="J140" i="24" s="1"/>
  <c r="S140" i="24" s="1"/>
  <c r="AE140" i="24" s="1"/>
  <c r="AF138" i="24"/>
  <c r="Y138" i="25"/>
  <c r="AH138" i="25" s="1"/>
  <c r="AI150" i="25" s="1"/>
  <c r="AF139" i="24"/>
  <c r="AF139" i="25"/>
  <c r="AF138" i="25"/>
  <c r="Y139" i="25"/>
  <c r="AH139" i="25" s="1"/>
  <c r="AI151" i="25" s="1"/>
  <c r="Z136" i="8"/>
  <c r="Y138" i="24"/>
  <c r="Y139" i="24"/>
  <c r="AH139" i="24" s="1"/>
  <c r="AI151" i="24" s="1"/>
  <c r="X139" i="24" l="1"/>
  <c r="X138" i="25"/>
  <c r="X139" i="25" s="1"/>
  <c r="AH138" i="24"/>
  <c r="AI150" i="24" s="1"/>
  <c r="AJ137" i="24"/>
  <c r="R135" i="8"/>
  <c r="AJ137" i="25"/>
  <c r="AA135" i="8"/>
  <c r="W151" i="24"/>
  <c r="Q137" i="8"/>
  <c r="W150" i="24"/>
  <c r="E140" i="24"/>
  <c r="N140" i="24" s="1"/>
  <c r="Z140" i="24" s="1"/>
  <c r="G140" i="24"/>
  <c r="P140" i="24" s="1"/>
  <c r="AB140" i="24" s="1"/>
  <c r="H140" i="24"/>
  <c r="Q140" i="24" s="1"/>
  <c r="AC140" i="24" s="1"/>
  <c r="L140" i="24"/>
  <c r="U140" i="24" s="1"/>
  <c r="AG140" i="24" s="1"/>
  <c r="D140" i="24"/>
  <c r="M140" i="24" s="1"/>
  <c r="I140" i="24"/>
  <c r="R140" i="24" s="1"/>
  <c r="AD140" i="24" s="1"/>
  <c r="K140" i="24"/>
  <c r="T140" i="24" s="1"/>
  <c r="AF140" i="24" s="1"/>
  <c r="F140" i="24"/>
  <c r="O140" i="24" s="1"/>
  <c r="AA140" i="24" s="1"/>
  <c r="G140" i="25"/>
  <c r="P140" i="25" s="1"/>
  <c r="AB140" i="25" s="1"/>
  <c r="H140" i="25"/>
  <c r="Q140" i="25" s="1"/>
  <c r="AC140" i="25" s="1"/>
  <c r="K140" i="25"/>
  <c r="T140" i="25" s="1"/>
  <c r="E140" i="25"/>
  <c r="N140" i="25" s="1"/>
  <c r="Z140" i="25" s="1"/>
  <c r="L140" i="25"/>
  <c r="U140" i="25" s="1"/>
  <c r="AG140" i="25" s="1"/>
  <c r="J140" i="25"/>
  <c r="S140" i="25" s="1"/>
  <c r="AE140" i="25" s="1"/>
  <c r="D140" i="25"/>
  <c r="M140" i="25" s="1"/>
  <c r="N141" i="8"/>
  <c r="M141" i="8"/>
  <c r="L141" i="8"/>
  <c r="O141" i="8" s="1"/>
  <c r="Y140" i="8"/>
  <c r="V141" i="8"/>
  <c r="W141" i="8"/>
  <c r="F140" i="25"/>
  <c r="O140" i="25" s="1"/>
  <c r="AA140" i="25" s="1"/>
  <c r="P140" i="8"/>
  <c r="U141" i="8"/>
  <c r="C141" i="25"/>
  <c r="I141" i="24"/>
  <c r="R141" i="24" s="1"/>
  <c r="AD141" i="24" s="1"/>
  <c r="F141" i="24"/>
  <c r="O141" i="24" s="1"/>
  <c r="AA141" i="24" s="1"/>
  <c r="L141" i="24"/>
  <c r="U141" i="24" s="1"/>
  <c r="AG141" i="24" s="1"/>
  <c r="E141" i="24"/>
  <c r="N141" i="24" s="1"/>
  <c r="Z141" i="24" s="1"/>
  <c r="G141" i="24"/>
  <c r="P141" i="24" s="1"/>
  <c r="AB141" i="24" s="1"/>
  <c r="K141" i="24"/>
  <c r="T141" i="24" s="1"/>
  <c r="H141" i="24"/>
  <c r="Q141" i="24" s="1"/>
  <c r="AC141" i="24" s="1"/>
  <c r="J141" i="24"/>
  <c r="S141" i="24" s="1"/>
  <c r="AE141" i="24" s="1"/>
  <c r="D141" i="24"/>
  <c r="M141" i="24" s="1"/>
  <c r="Z137" i="8"/>
  <c r="V141" i="24" l="1"/>
  <c r="W153" i="24" s="1"/>
  <c r="AJ138" i="25"/>
  <c r="AA136" i="8"/>
  <c r="AJ138" i="24"/>
  <c r="R136" i="8"/>
  <c r="Y140" i="24"/>
  <c r="AH140" i="24" s="1"/>
  <c r="AI152" i="24" s="1"/>
  <c r="V140" i="24"/>
  <c r="X140" i="24" s="1"/>
  <c r="X141" i="24" s="1"/>
  <c r="Y140" i="25"/>
  <c r="V140" i="25"/>
  <c r="W152" i="25" s="1"/>
  <c r="AF140" i="25"/>
  <c r="U142" i="8"/>
  <c r="Y141" i="8"/>
  <c r="M142" i="8"/>
  <c r="N142" i="8"/>
  <c r="V142" i="8"/>
  <c r="W142" i="8"/>
  <c r="P141" i="8"/>
  <c r="X141" i="8"/>
  <c r="C142" i="25" s="1"/>
  <c r="H142" i="25" s="1"/>
  <c r="Q142" i="25" s="1"/>
  <c r="AC142" i="25" s="1"/>
  <c r="L142" i="8"/>
  <c r="C142" i="24"/>
  <c r="AF141" i="24"/>
  <c r="Z138" i="8"/>
  <c r="Q138" i="8"/>
  <c r="L141" i="25"/>
  <c r="U141" i="25" s="1"/>
  <c r="AG141" i="25" s="1"/>
  <c r="J141" i="25"/>
  <c r="S141" i="25" s="1"/>
  <c r="AE141" i="25" s="1"/>
  <c r="I141" i="25"/>
  <c r="R141" i="25" s="1"/>
  <c r="AD141" i="25" s="1"/>
  <c r="D141" i="25"/>
  <c r="M141" i="25" s="1"/>
  <c r="F141" i="25"/>
  <c r="O141" i="25" s="1"/>
  <c r="AA141" i="25" s="1"/>
  <c r="K141" i="25"/>
  <c r="T141" i="25" s="1"/>
  <c r="H141" i="25"/>
  <c r="Q141" i="25" s="1"/>
  <c r="AC141" i="25" s="1"/>
  <c r="G141" i="25"/>
  <c r="P141" i="25" s="1"/>
  <c r="AB141" i="25" s="1"/>
  <c r="E141" i="25"/>
  <c r="N141" i="25" s="1"/>
  <c r="Z141" i="25" s="1"/>
  <c r="Y141" i="24"/>
  <c r="X140" i="25" l="1"/>
  <c r="AH141" i="24"/>
  <c r="AI153" i="24" s="1"/>
  <c r="AJ139" i="24"/>
  <c r="R137" i="8"/>
  <c r="AH140" i="25"/>
  <c r="AI152" i="25" s="1"/>
  <c r="AJ139" i="25"/>
  <c r="AA137" i="8"/>
  <c r="W152" i="24"/>
  <c r="Q139" i="8"/>
  <c r="V141" i="25"/>
  <c r="W153" i="25" s="1"/>
  <c r="X142" i="8"/>
  <c r="C143" i="25" s="1"/>
  <c r="H143" i="25" s="1"/>
  <c r="Q143" i="25" s="1"/>
  <c r="AC143" i="25" s="1"/>
  <c r="U143" i="8"/>
  <c r="N143" i="8"/>
  <c r="M143" i="8"/>
  <c r="O142" i="8"/>
  <c r="C143" i="24" s="1"/>
  <c r="J143" i="24" s="1"/>
  <c r="S143" i="24" s="1"/>
  <c r="AE143" i="24" s="1"/>
  <c r="L143" i="8"/>
  <c r="V143" i="8"/>
  <c r="W143" i="8"/>
  <c r="D142" i="25"/>
  <c r="M142" i="25" s="1"/>
  <c r="Y142" i="25" s="1"/>
  <c r="J142" i="25"/>
  <c r="S142" i="25" s="1"/>
  <c r="AE142" i="25" s="1"/>
  <c r="K142" i="25"/>
  <c r="T142" i="25" s="1"/>
  <c r="AF142" i="25" s="1"/>
  <c r="L142" i="25"/>
  <c r="U142" i="25" s="1"/>
  <c r="AG142" i="25" s="1"/>
  <c r="Y142" i="8"/>
  <c r="E142" i="25"/>
  <c r="N142" i="25" s="1"/>
  <c r="Z142" i="25" s="1"/>
  <c r="G142" i="25"/>
  <c r="P142" i="25" s="1"/>
  <c r="AB142" i="25" s="1"/>
  <c r="P142" i="8"/>
  <c r="I142" i="25"/>
  <c r="R142" i="25" s="1"/>
  <c r="AD142" i="25" s="1"/>
  <c r="F142" i="25"/>
  <c r="O142" i="25" s="1"/>
  <c r="AA142" i="25" s="1"/>
  <c r="J143" i="25"/>
  <c r="S143" i="25" s="1"/>
  <c r="AE143" i="25" s="1"/>
  <c r="F143" i="25"/>
  <c r="O143" i="25" s="1"/>
  <c r="AA143" i="25" s="1"/>
  <c r="G143" i="25"/>
  <c r="P143" i="25" s="1"/>
  <c r="AB143" i="25" s="1"/>
  <c r="AF141" i="25"/>
  <c r="H142" i="24"/>
  <c r="Q142" i="24" s="1"/>
  <c r="AC142" i="24" s="1"/>
  <c r="D142" i="24"/>
  <c r="M142" i="24" s="1"/>
  <c r="L142" i="24"/>
  <c r="U142" i="24" s="1"/>
  <c r="AG142" i="24" s="1"/>
  <c r="J142" i="24"/>
  <c r="S142" i="24" s="1"/>
  <c r="AE142" i="24" s="1"/>
  <c r="G142" i="24"/>
  <c r="P142" i="24" s="1"/>
  <c r="AB142" i="24" s="1"/>
  <c r="F142" i="24"/>
  <c r="O142" i="24" s="1"/>
  <c r="AA142" i="24" s="1"/>
  <c r="K142" i="24"/>
  <c r="T142" i="24" s="1"/>
  <c r="I142" i="24"/>
  <c r="R142" i="24" s="1"/>
  <c r="AD142" i="24" s="1"/>
  <c r="E142" i="24"/>
  <c r="N142" i="24" s="1"/>
  <c r="Z142" i="24" s="1"/>
  <c r="Y141" i="25"/>
  <c r="Z139" i="8"/>
  <c r="AH141" i="25" l="1"/>
  <c r="AI153" i="25" s="1"/>
  <c r="K143" i="25"/>
  <c r="T143" i="25" s="1"/>
  <c r="AF143" i="25" s="1"/>
  <c r="E143" i="25"/>
  <c r="N143" i="25" s="1"/>
  <c r="Z143" i="25" s="1"/>
  <c r="AJ140" i="25"/>
  <c r="AA138" i="8"/>
  <c r="AH142" i="25"/>
  <c r="AI154" i="25" s="1"/>
  <c r="X141" i="25"/>
  <c r="Z140" i="8" s="1"/>
  <c r="AJ140" i="24"/>
  <c r="R138" i="8"/>
  <c r="V142" i="24"/>
  <c r="X142" i="24" s="1"/>
  <c r="K143" i="24"/>
  <c r="T143" i="24" s="1"/>
  <c r="AF143" i="24" s="1"/>
  <c r="G143" i="24"/>
  <c r="P143" i="24" s="1"/>
  <c r="AB143" i="24" s="1"/>
  <c r="E143" i="24"/>
  <c r="N143" i="24" s="1"/>
  <c r="Z143" i="24" s="1"/>
  <c r="F143" i="24"/>
  <c r="O143" i="24" s="1"/>
  <c r="AA143" i="24" s="1"/>
  <c r="L143" i="25"/>
  <c r="U143" i="25" s="1"/>
  <c r="AG143" i="25" s="1"/>
  <c r="D143" i="25"/>
  <c r="M143" i="25" s="1"/>
  <c r="Y143" i="25" s="1"/>
  <c r="I143" i="25"/>
  <c r="R143" i="25" s="1"/>
  <c r="AD143" i="25" s="1"/>
  <c r="V142" i="25"/>
  <c r="W154" i="25" s="1"/>
  <c r="D143" i="24"/>
  <c r="M143" i="24" s="1"/>
  <c r="I143" i="24"/>
  <c r="R143" i="24" s="1"/>
  <c r="AD143" i="24" s="1"/>
  <c r="H143" i="24"/>
  <c r="Q143" i="24" s="1"/>
  <c r="AC143" i="24" s="1"/>
  <c r="L144" i="8"/>
  <c r="O144" i="8" s="1"/>
  <c r="L143" i="24"/>
  <c r="U143" i="24" s="1"/>
  <c r="AG143" i="24" s="1"/>
  <c r="V144" i="8"/>
  <c r="W144" i="8"/>
  <c r="M144" i="8"/>
  <c r="N144" i="8"/>
  <c r="U144" i="8"/>
  <c r="Y143" i="8"/>
  <c r="O143" i="8"/>
  <c r="C144" i="24" s="1"/>
  <c r="F144" i="24" s="1"/>
  <c r="O144" i="24" s="1"/>
  <c r="AA144" i="24" s="1"/>
  <c r="P143" i="8"/>
  <c r="X143" i="8"/>
  <c r="C144" i="25" s="1"/>
  <c r="Q140" i="8"/>
  <c r="AF142" i="24"/>
  <c r="Y142" i="24"/>
  <c r="AH142" i="24" l="1"/>
  <c r="AI154" i="24" s="1"/>
  <c r="V143" i="25"/>
  <c r="W155" i="25" s="1"/>
  <c r="AH143" i="25"/>
  <c r="AI155" i="25" s="1"/>
  <c r="AJ141" i="24"/>
  <c r="R139" i="8"/>
  <c r="AJ141" i="25"/>
  <c r="AA139" i="8"/>
  <c r="Y143" i="24"/>
  <c r="AH143" i="24" s="1"/>
  <c r="AI155" i="24" s="1"/>
  <c r="V143" i="24"/>
  <c r="X143" i="24" s="1"/>
  <c r="W154" i="24"/>
  <c r="Q141" i="8"/>
  <c r="X142" i="25"/>
  <c r="Y144" i="8"/>
  <c r="P144" i="8"/>
  <c r="M145" i="8"/>
  <c r="N145" i="8"/>
  <c r="L145" i="8"/>
  <c r="X144" i="8"/>
  <c r="C145" i="25" s="1"/>
  <c r="J145" i="25" s="1"/>
  <c r="S145" i="25" s="1"/>
  <c r="AE145" i="25" s="1"/>
  <c r="U145" i="8"/>
  <c r="X145" i="8" s="1"/>
  <c r="V145" i="8"/>
  <c r="W145" i="8"/>
  <c r="D144" i="24"/>
  <c r="M144" i="24" s="1"/>
  <c r="G144" i="24"/>
  <c r="P144" i="24" s="1"/>
  <c r="AB144" i="24" s="1"/>
  <c r="E144" i="24"/>
  <c r="N144" i="24" s="1"/>
  <c r="Z144" i="24" s="1"/>
  <c r="J144" i="24"/>
  <c r="S144" i="24" s="1"/>
  <c r="AE144" i="24" s="1"/>
  <c r="K144" i="24"/>
  <c r="T144" i="24" s="1"/>
  <c r="L144" i="24"/>
  <c r="U144" i="24" s="1"/>
  <c r="AG144" i="24" s="1"/>
  <c r="I144" i="24"/>
  <c r="R144" i="24" s="1"/>
  <c r="AD144" i="24" s="1"/>
  <c r="H144" i="24"/>
  <c r="Q144" i="24" s="1"/>
  <c r="AC144" i="24" s="1"/>
  <c r="C145" i="24"/>
  <c r="Z141" i="8"/>
  <c r="J144" i="25"/>
  <c r="S144" i="25" s="1"/>
  <c r="AE144" i="25" s="1"/>
  <c r="I144" i="25"/>
  <c r="R144" i="25" s="1"/>
  <c r="AD144" i="25" s="1"/>
  <c r="G144" i="25"/>
  <c r="P144" i="25" s="1"/>
  <c r="AB144" i="25" s="1"/>
  <c r="L144" i="25"/>
  <c r="U144" i="25" s="1"/>
  <c r="AG144" i="25" s="1"/>
  <c r="H144" i="25"/>
  <c r="Q144" i="25" s="1"/>
  <c r="AC144" i="25" s="1"/>
  <c r="K144" i="25"/>
  <c r="T144" i="25" s="1"/>
  <c r="D144" i="25"/>
  <c r="M144" i="25" s="1"/>
  <c r="E144" i="25"/>
  <c r="N144" i="25" s="1"/>
  <c r="Z144" i="25" s="1"/>
  <c r="F144" i="25"/>
  <c r="O144" i="25" s="1"/>
  <c r="AA144" i="25" s="1"/>
  <c r="X143" i="25" l="1"/>
  <c r="P145" i="8"/>
  <c r="AJ142" i="25"/>
  <c r="AA140" i="8"/>
  <c r="AJ142" i="24"/>
  <c r="R140" i="8"/>
  <c r="W155" i="24"/>
  <c r="Q142" i="8"/>
  <c r="Y144" i="24"/>
  <c r="V144" i="24"/>
  <c r="X144" i="24" s="1"/>
  <c r="V144" i="25"/>
  <c r="W156" i="25" s="1"/>
  <c r="O145" i="8"/>
  <c r="C146" i="24" s="1"/>
  <c r="L146" i="8"/>
  <c r="O146" i="8" s="1"/>
  <c r="W146" i="8"/>
  <c r="V146" i="8"/>
  <c r="U146" i="8"/>
  <c r="N146" i="8"/>
  <c r="M146" i="8"/>
  <c r="Y145" i="8"/>
  <c r="AF144" i="24"/>
  <c r="D145" i="25"/>
  <c r="M145" i="25" s="1"/>
  <c r="F145" i="25"/>
  <c r="O145" i="25" s="1"/>
  <c r="AA145" i="25" s="1"/>
  <c r="K145" i="25"/>
  <c r="T145" i="25" s="1"/>
  <c r="AF145" i="25" s="1"/>
  <c r="C146" i="25"/>
  <c r="I145" i="25"/>
  <c r="R145" i="25" s="1"/>
  <c r="AD145" i="25" s="1"/>
  <c r="G145" i="25"/>
  <c r="P145" i="25" s="1"/>
  <c r="AB145" i="25" s="1"/>
  <c r="E145" i="25"/>
  <c r="N145" i="25" s="1"/>
  <c r="Z145" i="25" s="1"/>
  <c r="L145" i="25"/>
  <c r="U145" i="25" s="1"/>
  <c r="AG145" i="25" s="1"/>
  <c r="H145" i="25"/>
  <c r="Q145" i="25" s="1"/>
  <c r="AC145" i="25" s="1"/>
  <c r="J145" i="24"/>
  <c r="S145" i="24" s="1"/>
  <c r="AE145" i="24" s="1"/>
  <c r="K145" i="24"/>
  <c r="T145" i="24" s="1"/>
  <c r="I145" i="24"/>
  <c r="R145" i="24" s="1"/>
  <c r="AD145" i="24" s="1"/>
  <c r="F145" i="24"/>
  <c r="O145" i="24" s="1"/>
  <c r="AA145" i="24" s="1"/>
  <c r="G145" i="24"/>
  <c r="P145" i="24" s="1"/>
  <c r="AB145" i="24" s="1"/>
  <c r="H145" i="24"/>
  <c r="Q145" i="24" s="1"/>
  <c r="AC145" i="24" s="1"/>
  <c r="L145" i="24"/>
  <c r="U145" i="24" s="1"/>
  <c r="AG145" i="24" s="1"/>
  <c r="D145" i="24"/>
  <c r="M145" i="24" s="1"/>
  <c r="E145" i="24"/>
  <c r="N145" i="24" s="1"/>
  <c r="Z145" i="24" s="1"/>
  <c r="Z142" i="8"/>
  <c r="AF144" i="25"/>
  <c r="Y144" i="25"/>
  <c r="AH144" i="25" l="1"/>
  <c r="AI156" i="25" s="1"/>
  <c r="AH144" i="24"/>
  <c r="AI156" i="24" s="1"/>
  <c r="AJ143" i="24"/>
  <c r="R141" i="8"/>
  <c r="V145" i="24"/>
  <c r="X145" i="24" s="1"/>
  <c r="AJ143" i="25"/>
  <c r="AA141" i="8"/>
  <c r="W156" i="24"/>
  <c r="Q143" i="8"/>
  <c r="X144" i="25"/>
  <c r="Z143" i="8" s="1"/>
  <c r="Y145" i="25"/>
  <c r="AH145" i="25" s="1"/>
  <c r="AI157" i="25" s="1"/>
  <c r="V145" i="25"/>
  <c r="W157" i="25" s="1"/>
  <c r="U147" i="8"/>
  <c r="X147" i="8" s="1"/>
  <c r="P146" i="8"/>
  <c r="X146" i="8"/>
  <c r="C147" i="25" s="1"/>
  <c r="J147" i="25" s="1"/>
  <c r="S147" i="25" s="1"/>
  <c r="AE147" i="25" s="1"/>
  <c r="Y146" i="8"/>
  <c r="V147" i="8"/>
  <c r="W147" i="8"/>
  <c r="L147" i="8"/>
  <c r="O147" i="8" s="1"/>
  <c r="M147" i="8"/>
  <c r="N147" i="8"/>
  <c r="C147" i="24"/>
  <c r="G147" i="24" s="1"/>
  <c r="P147" i="24" s="1"/>
  <c r="AB147" i="24" s="1"/>
  <c r="E146" i="24"/>
  <c r="N146" i="24" s="1"/>
  <c r="Z146" i="24" s="1"/>
  <c r="I146" i="24"/>
  <c r="R146" i="24" s="1"/>
  <c r="AD146" i="24" s="1"/>
  <c r="L146" i="24"/>
  <c r="U146" i="24" s="1"/>
  <c r="AG146" i="24" s="1"/>
  <c r="F146" i="24"/>
  <c r="O146" i="24" s="1"/>
  <c r="AA146" i="24" s="1"/>
  <c r="K146" i="24"/>
  <c r="T146" i="24" s="1"/>
  <c r="J146" i="24"/>
  <c r="S146" i="24" s="1"/>
  <c r="AE146" i="24" s="1"/>
  <c r="G146" i="24"/>
  <c r="P146" i="24" s="1"/>
  <c r="AB146" i="24" s="1"/>
  <c r="H146" i="24"/>
  <c r="Q146" i="24" s="1"/>
  <c r="AC146" i="24" s="1"/>
  <c r="D146" i="24"/>
  <c r="M146" i="24" s="1"/>
  <c r="AF145" i="24"/>
  <c r="Y145" i="24"/>
  <c r="L146" i="25"/>
  <c r="U146" i="25" s="1"/>
  <c r="AG146" i="25" s="1"/>
  <c r="E146" i="25"/>
  <c r="N146" i="25" s="1"/>
  <c r="Z146" i="25" s="1"/>
  <c r="D146" i="25"/>
  <c r="M146" i="25" s="1"/>
  <c r="K146" i="25"/>
  <c r="T146" i="25" s="1"/>
  <c r="F146" i="25"/>
  <c r="O146" i="25" s="1"/>
  <c r="AA146" i="25" s="1"/>
  <c r="G146" i="25"/>
  <c r="P146" i="25" s="1"/>
  <c r="AB146" i="25" s="1"/>
  <c r="H146" i="25"/>
  <c r="Q146" i="25" s="1"/>
  <c r="AC146" i="25" s="1"/>
  <c r="J146" i="25"/>
  <c r="S146" i="25" s="1"/>
  <c r="AE146" i="25" s="1"/>
  <c r="I146" i="25"/>
  <c r="R146" i="25" s="1"/>
  <c r="AD146" i="25" s="1"/>
  <c r="W157" i="24" l="1"/>
  <c r="AH145" i="24"/>
  <c r="AI157" i="24" s="1"/>
  <c r="AJ144" i="25"/>
  <c r="AA142" i="8"/>
  <c r="AJ144" i="24"/>
  <c r="R142" i="8"/>
  <c r="V146" i="24"/>
  <c r="X146" i="24" s="1"/>
  <c r="V146" i="25"/>
  <c r="W158" i="25" s="1"/>
  <c r="X145" i="25"/>
  <c r="Z144" i="8" s="1"/>
  <c r="P147" i="8"/>
  <c r="Y147" i="8"/>
  <c r="L148" i="8"/>
  <c r="O148" i="8" s="1"/>
  <c r="C149" i="24" s="1"/>
  <c r="V148" i="8"/>
  <c r="W148" i="8"/>
  <c r="U148" i="8"/>
  <c r="M148" i="8"/>
  <c r="N148" i="8"/>
  <c r="L147" i="25"/>
  <c r="U147" i="25" s="1"/>
  <c r="AG147" i="25" s="1"/>
  <c r="I147" i="25"/>
  <c r="R147" i="25" s="1"/>
  <c r="AD147" i="25" s="1"/>
  <c r="G147" i="25"/>
  <c r="P147" i="25" s="1"/>
  <c r="AB147" i="25" s="1"/>
  <c r="E147" i="24"/>
  <c r="N147" i="24" s="1"/>
  <c r="Z147" i="24" s="1"/>
  <c r="F147" i="24"/>
  <c r="O147" i="24" s="1"/>
  <c r="AA147" i="24" s="1"/>
  <c r="H147" i="25"/>
  <c r="Q147" i="25" s="1"/>
  <c r="AC147" i="25" s="1"/>
  <c r="D147" i="25"/>
  <c r="M147" i="25" s="1"/>
  <c r="I147" i="24"/>
  <c r="R147" i="24" s="1"/>
  <c r="AD147" i="24" s="1"/>
  <c r="L147" i="24"/>
  <c r="U147" i="24" s="1"/>
  <c r="AG147" i="24" s="1"/>
  <c r="K147" i="25"/>
  <c r="T147" i="25" s="1"/>
  <c r="AF147" i="25" s="1"/>
  <c r="J147" i="24"/>
  <c r="S147" i="24" s="1"/>
  <c r="AE147" i="24" s="1"/>
  <c r="H147" i="24"/>
  <c r="Q147" i="24" s="1"/>
  <c r="AC147" i="24" s="1"/>
  <c r="E147" i="25"/>
  <c r="N147" i="25" s="1"/>
  <c r="Z147" i="25" s="1"/>
  <c r="C148" i="25"/>
  <c r="D148" i="25" s="1"/>
  <c r="M148" i="25" s="1"/>
  <c r="D147" i="24"/>
  <c r="M147" i="24" s="1"/>
  <c r="F147" i="25"/>
  <c r="O147" i="25" s="1"/>
  <c r="AA147" i="25" s="1"/>
  <c r="C148" i="24"/>
  <c r="K147" i="24"/>
  <c r="T147" i="24" s="1"/>
  <c r="Y146" i="25"/>
  <c r="Y146" i="24"/>
  <c r="Q144" i="8"/>
  <c r="AF146" i="24"/>
  <c r="AF146" i="25"/>
  <c r="X146" i="25" l="1"/>
  <c r="Z145" i="8" s="1"/>
  <c r="AH146" i="24"/>
  <c r="AI158" i="24" s="1"/>
  <c r="AJ145" i="24"/>
  <c r="R143" i="8"/>
  <c r="AH146" i="25"/>
  <c r="AI158" i="25" s="1"/>
  <c r="AJ145" i="25"/>
  <c r="AA143" i="8"/>
  <c r="Y147" i="24"/>
  <c r="V147" i="24"/>
  <c r="X147" i="24" s="1"/>
  <c r="W158" i="24"/>
  <c r="Y147" i="25"/>
  <c r="AH147" i="25" s="1"/>
  <c r="AI159" i="25" s="1"/>
  <c r="V147" i="25"/>
  <c r="W159" i="25" s="1"/>
  <c r="Y148" i="8"/>
  <c r="P148" i="8"/>
  <c r="U149" i="8"/>
  <c r="X148" i="8"/>
  <c r="C149" i="25" s="1"/>
  <c r="L149" i="25" s="1"/>
  <c r="U149" i="25" s="1"/>
  <c r="AG149" i="25" s="1"/>
  <c r="N149" i="8"/>
  <c r="M149" i="8"/>
  <c r="V149" i="8"/>
  <c r="W149" i="8"/>
  <c r="L149" i="8"/>
  <c r="L148" i="25"/>
  <c r="U148" i="25" s="1"/>
  <c r="AG148" i="25" s="1"/>
  <c r="F148" i="25"/>
  <c r="O148" i="25" s="1"/>
  <c r="AA148" i="25" s="1"/>
  <c r="J148" i="25"/>
  <c r="S148" i="25" s="1"/>
  <c r="AE148" i="25" s="1"/>
  <c r="AF147" i="24"/>
  <c r="E148" i="25"/>
  <c r="N148" i="25" s="1"/>
  <c r="Z148" i="25" s="1"/>
  <c r="I148" i="25"/>
  <c r="R148" i="25" s="1"/>
  <c r="AD148" i="25" s="1"/>
  <c r="G148" i="25"/>
  <c r="P148" i="25" s="1"/>
  <c r="AB148" i="25" s="1"/>
  <c r="K148" i="25"/>
  <c r="T148" i="25" s="1"/>
  <c r="AF148" i="25" s="1"/>
  <c r="H148" i="25"/>
  <c r="Q148" i="25" s="1"/>
  <c r="AC148" i="25" s="1"/>
  <c r="Y148" i="25"/>
  <c r="I148" i="24"/>
  <c r="R148" i="24" s="1"/>
  <c r="AD148" i="24" s="1"/>
  <c r="H148" i="24"/>
  <c r="Q148" i="24" s="1"/>
  <c r="AC148" i="24" s="1"/>
  <c r="G148" i="24"/>
  <c r="P148" i="24" s="1"/>
  <c r="AB148" i="24" s="1"/>
  <c r="F148" i="24"/>
  <c r="O148" i="24" s="1"/>
  <c r="AA148" i="24" s="1"/>
  <c r="J148" i="24"/>
  <c r="S148" i="24" s="1"/>
  <c r="AE148" i="24" s="1"/>
  <c r="L148" i="24"/>
  <c r="U148" i="24" s="1"/>
  <c r="AG148" i="24" s="1"/>
  <c r="E148" i="24"/>
  <c r="N148" i="24" s="1"/>
  <c r="Z148" i="24" s="1"/>
  <c r="D148" i="24"/>
  <c r="M148" i="24" s="1"/>
  <c r="K148" i="24"/>
  <c r="T148" i="24" s="1"/>
  <c r="Q145" i="8"/>
  <c r="AH147" i="24" l="1"/>
  <c r="AI159" i="24" s="1"/>
  <c r="AJ146" i="25"/>
  <c r="AA144" i="8"/>
  <c r="AJ146" i="24"/>
  <c r="R144" i="8"/>
  <c r="AH148" i="25"/>
  <c r="AI160" i="25" s="1"/>
  <c r="V148" i="24"/>
  <c r="X148" i="24" s="1"/>
  <c r="Q146" i="8"/>
  <c r="W159" i="24"/>
  <c r="X147" i="25"/>
  <c r="Z146" i="8" s="1"/>
  <c r="V148" i="25"/>
  <c r="W160" i="25" s="1"/>
  <c r="X149" i="8"/>
  <c r="C150" i="25" s="1"/>
  <c r="H150" i="25" s="1"/>
  <c r="Q150" i="25" s="1"/>
  <c r="AC150" i="25" s="1"/>
  <c r="U150" i="8"/>
  <c r="W150" i="8"/>
  <c r="V150" i="8"/>
  <c r="M150" i="8"/>
  <c r="N150" i="8"/>
  <c r="O149" i="8"/>
  <c r="C150" i="24" s="1"/>
  <c r="F150" i="24" s="1"/>
  <c r="O150" i="24" s="1"/>
  <c r="AA150" i="24" s="1"/>
  <c r="L150" i="8"/>
  <c r="Y149" i="8"/>
  <c r="P149" i="8"/>
  <c r="J149" i="25"/>
  <c r="S149" i="25" s="1"/>
  <c r="AE149" i="25" s="1"/>
  <c r="K149" i="25"/>
  <c r="T149" i="25" s="1"/>
  <c r="F149" i="25"/>
  <c r="O149" i="25" s="1"/>
  <c r="AA149" i="25" s="1"/>
  <c r="D149" i="25"/>
  <c r="M149" i="25" s="1"/>
  <c r="G149" i="25"/>
  <c r="P149" i="25" s="1"/>
  <c r="AB149" i="25" s="1"/>
  <c r="E149" i="25"/>
  <c r="N149" i="25" s="1"/>
  <c r="Z149" i="25" s="1"/>
  <c r="H149" i="25"/>
  <c r="Q149" i="25" s="1"/>
  <c r="AC149" i="25" s="1"/>
  <c r="I149" i="25"/>
  <c r="R149" i="25" s="1"/>
  <c r="AD149" i="25" s="1"/>
  <c r="I150" i="25"/>
  <c r="R150" i="25" s="1"/>
  <c r="AD150" i="25" s="1"/>
  <c r="AF148" i="24"/>
  <c r="Y148" i="24"/>
  <c r="I149" i="24"/>
  <c r="R149" i="24" s="1"/>
  <c r="AD149" i="24" s="1"/>
  <c r="G149" i="24"/>
  <c r="P149" i="24" s="1"/>
  <c r="AB149" i="24" s="1"/>
  <c r="J149" i="24"/>
  <c r="S149" i="24" s="1"/>
  <c r="AE149" i="24" s="1"/>
  <c r="K149" i="24"/>
  <c r="T149" i="24" s="1"/>
  <c r="H149" i="24"/>
  <c r="Q149" i="24" s="1"/>
  <c r="AC149" i="24" s="1"/>
  <c r="E149" i="24"/>
  <c r="N149" i="24" s="1"/>
  <c r="Z149" i="24" s="1"/>
  <c r="D149" i="24"/>
  <c r="M149" i="24" s="1"/>
  <c r="F149" i="24"/>
  <c r="O149" i="24" s="1"/>
  <c r="AA149" i="24" s="1"/>
  <c r="L149" i="24"/>
  <c r="U149" i="24" s="1"/>
  <c r="AG149" i="24" s="1"/>
  <c r="G150" i="25" l="1"/>
  <c r="P150" i="25" s="1"/>
  <c r="AB150" i="25" s="1"/>
  <c r="E150" i="25"/>
  <c r="N150" i="25" s="1"/>
  <c r="Z150" i="25" s="1"/>
  <c r="J150" i="25"/>
  <c r="S150" i="25" s="1"/>
  <c r="AE150" i="25" s="1"/>
  <c r="K150" i="25"/>
  <c r="T150" i="25" s="1"/>
  <c r="D150" i="25"/>
  <c r="M150" i="25" s="1"/>
  <c r="F150" i="25"/>
  <c r="O150" i="25" s="1"/>
  <c r="AA150" i="25" s="1"/>
  <c r="L150" i="25"/>
  <c r="U150" i="25" s="1"/>
  <c r="AG150" i="25" s="1"/>
  <c r="D150" i="24"/>
  <c r="M150" i="24" s="1"/>
  <c r="Y150" i="24" s="1"/>
  <c r="AJ147" i="24"/>
  <c r="R145" i="8"/>
  <c r="L151" i="8"/>
  <c r="O151" i="8" s="1"/>
  <c r="AH148" i="24"/>
  <c r="AI160" i="24" s="1"/>
  <c r="AJ147" i="25"/>
  <c r="AA145" i="8"/>
  <c r="H150" i="24"/>
  <c r="Q150" i="24" s="1"/>
  <c r="AC150" i="24" s="1"/>
  <c r="V149" i="24"/>
  <c r="X149" i="24" s="1"/>
  <c r="W160" i="24"/>
  <c r="Q147" i="8"/>
  <c r="X148" i="25"/>
  <c r="Z147" i="8" s="1"/>
  <c r="Y149" i="25"/>
  <c r="V149" i="25"/>
  <c r="W161" i="25" s="1"/>
  <c r="K150" i="24"/>
  <c r="T150" i="24" s="1"/>
  <c r="AF150" i="24" s="1"/>
  <c r="I150" i="24"/>
  <c r="R150" i="24" s="1"/>
  <c r="AD150" i="24" s="1"/>
  <c r="N151" i="8"/>
  <c r="M151" i="8"/>
  <c r="E150" i="24"/>
  <c r="N150" i="24" s="1"/>
  <c r="Z150" i="24" s="1"/>
  <c r="V151" i="8"/>
  <c r="W151" i="8"/>
  <c r="J150" i="24"/>
  <c r="S150" i="24" s="1"/>
  <c r="AE150" i="24" s="1"/>
  <c r="L150" i="24"/>
  <c r="U150" i="24" s="1"/>
  <c r="AG150" i="24" s="1"/>
  <c r="G150" i="24"/>
  <c r="P150" i="24" s="1"/>
  <c r="AB150" i="24" s="1"/>
  <c r="U151" i="8"/>
  <c r="X151" i="8" s="1"/>
  <c r="AF149" i="25"/>
  <c r="Y150" i="8"/>
  <c r="O150" i="8"/>
  <c r="C151" i="24" s="1"/>
  <c r="K151" i="24" s="1"/>
  <c r="T151" i="24" s="1"/>
  <c r="X150" i="8"/>
  <c r="C151" i="25" s="1"/>
  <c r="P150" i="8"/>
  <c r="AF150" i="25"/>
  <c r="AF149" i="24"/>
  <c r="Y149" i="24"/>
  <c r="V150" i="25" l="1"/>
  <c r="W162" i="25" s="1"/>
  <c r="Y150" i="25"/>
  <c r="AH149" i="24"/>
  <c r="AI161" i="24" s="1"/>
  <c r="AH149" i="25"/>
  <c r="AI161" i="25" s="1"/>
  <c r="AH150" i="25"/>
  <c r="AI162" i="25" s="1"/>
  <c r="AH150" i="24"/>
  <c r="AI162" i="24" s="1"/>
  <c r="AJ148" i="25"/>
  <c r="AA146" i="8"/>
  <c r="AJ148" i="24"/>
  <c r="R146" i="8"/>
  <c r="W161" i="24"/>
  <c r="Q148" i="8"/>
  <c r="V150" i="24"/>
  <c r="X150" i="24" s="1"/>
  <c r="X149" i="25"/>
  <c r="X150" i="25" s="1"/>
  <c r="V152" i="8"/>
  <c r="W152" i="8"/>
  <c r="N152" i="8"/>
  <c r="M152" i="8"/>
  <c r="U152" i="8"/>
  <c r="P151" i="8"/>
  <c r="L152" i="8"/>
  <c r="Y151" i="8"/>
  <c r="F151" i="24"/>
  <c r="O151" i="24" s="1"/>
  <c r="AA151" i="24" s="1"/>
  <c r="D151" i="24"/>
  <c r="M151" i="24" s="1"/>
  <c r="E151" i="24"/>
  <c r="N151" i="24" s="1"/>
  <c r="Z151" i="24" s="1"/>
  <c r="J151" i="24"/>
  <c r="S151" i="24" s="1"/>
  <c r="AE151" i="24" s="1"/>
  <c r="I151" i="24"/>
  <c r="R151" i="24" s="1"/>
  <c r="AD151" i="24" s="1"/>
  <c r="L151" i="24"/>
  <c r="U151" i="24" s="1"/>
  <c r="AG151" i="24" s="1"/>
  <c r="G151" i="24"/>
  <c r="P151" i="24" s="1"/>
  <c r="AB151" i="24" s="1"/>
  <c r="H151" i="24"/>
  <c r="Q151" i="24" s="1"/>
  <c r="AC151" i="24" s="1"/>
  <c r="C152" i="25"/>
  <c r="C152" i="24"/>
  <c r="D152" i="24" s="1"/>
  <c r="M152" i="24" s="1"/>
  <c r="AF151" i="24"/>
  <c r="L151" i="25"/>
  <c r="U151" i="25" s="1"/>
  <c r="AG151" i="25" s="1"/>
  <c r="F151" i="25"/>
  <c r="O151" i="25" s="1"/>
  <c r="AA151" i="25" s="1"/>
  <c r="H151" i="25"/>
  <c r="Q151" i="25" s="1"/>
  <c r="AC151" i="25" s="1"/>
  <c r="J151" i="25"/>
  <c r="S151" i="25" s="1"/>
  <c r="AE151" i="25" s="1"/>
  <c r="E151" i="25"/>
  <c r="N151" i="25" s="1"/>
  <c r="Z151" i="25" s="1"/>
  <c r="I151" i="25"/>
  <c r="R151" i="25" s="1"/>
  <c r="AD151" i="25" s="1"/>
  <c r="G151" i="25"/>
  <c r="P151" i="25" s="1"/>
  <c r="AB151" i="25" s="1"/>
  <c r="D151" i="25"/>
  <c r="M151" i="25" s="1"/>
  <c r="K151" i="25"/>
  <c r="T151" i="25" s="1"/>
  <c r="Z148" i="8" l="1"/>
  <c r="Y152" i="8"/>
  <c r="AJ149" i="24"/>
  <c r="R147" i="8"/>
  <c r="AJ149" i="25"/>
  <c r="AA147" i="8"/>
  <c r="Y151" i="24"/>
  <c r="AH151" i="24" s="1"/>
  <c r="AI163" i="24" s="1"/>
  <c r="V151" i="24"/>
  <c r="X151" i="24" s="1"/>
  <c r="W162" i="24"/>
  <c r="Q149" i="8"/>
  <c r="V151" i="25"/>
  <c r="W163" i="25" s="1"/>
  <c r="U153" i="8"/>
  <c r="X153" i="8" s="1"/>
  <c r="C154" i="25" s="1"/>
  <c r="X152" i="8"/>
  <c r="C153" i="25" s="1"/>
  <c r="N153" i="8"/>
  <c r="M153" i="8"/>
  <c r="P152" i="8"/>
  <c r="L153" i="8"/>
  <c r="O153" i="8" s="1"/>
  <c r="O152" i="8"/>
  <c r="C153" i="24" s="1"/>
  <c r="K153" i="24" s="1"/>
  <c r="T153" i="24" s="1"/>
  <c r="W153" i="8"/>
  <c r="V153" i="8"/>
  <c r="F152" i="24"/>
  <c r="O152" i="24" s="1"/>
  <c r="AA152" i="24" s="1"/>
  <c r="K152" i="24"/>
  <c r="T152" i="24" s="1"/>
  <c r="AF152" i="24" s="1"/>
  <c r="H152" i="24"/>
  <c r="Q152" i="24" s="1"/>
  <c r="AC152" i="24" s="1"/>
  <c r="I152" i="24"/>
  <c r="R152" i="24" s="1"/>
  <c r="AD152" i="24" s="1"/>
  <c r="J152" i="24"/>
  <c r="S152" i="24" s="1"/>
  <c r="AE152" i="24" s="1"/>
  <c r="G152" i="24"/>
  <c r="P152" i="24" s="1"/>
  <c r="AB152" i="24" s="1"/>
  <c r="L152" i="24"/>
  <c r="U152" i="24" s="1"/>
  <c r="AG152" i="24" s="1"/>
  <c r="E152" i="24"/>
  <c r="N152" i="24" s="1"/>
  <c r="Z152" i="24" s="1"/>
  <c r="Z149" i="8"/>
  <c r="Y152" i="24"/>
  <c r="Y151" i="25"/>
  <c r="AF151" i="25"/>
  <c r="D152" i="25"/>
  <c r="M152" i="25" s="1"/>
  <c r="J152" i="25"/>
  <c r="S152" i="25" s="1"/>
  <c r="AE152" i="25" s="1"/>
  <c r="I152" i="25"/>
  <c r="R152" i="25" s="1"/>
  <c r="AD152" i="25" s="1"/>
  <c r="E152" i="25"/>
  <c r="N152" i="25" s="1"/>
  <c r="Z152" i="25" s="1"/>
  <c r="G152" i="25"/>
  <c r="P152" i="25" s="1"/>
  <c r="AB152" i="25" s="1"/>
  <c r="L152" i="25"/>
  <c r="U152" i="25" s="1"/>
  <c r="AG152" i="25" s="1"/>
  <c r="F152" i="25"/>
  <c r="O152" i="25" s="1"/>
  <c r="AA152" i="25" s="1"/>
  <c r="K152" i="25"/>
  <c r="T152" i="25" s="1"/>
  <c r="H152" i="25"/>
  <c r="Q152" i="25" s="1"/>
  <c r="AC152" i="25" s="1"/>
  <c r="AH151" i="25" l="1"/>
  <c r="AI163" i="25" s="1"/>
  <c r="AH152" i="24"/>
  <c r="AI164" i="24" s="1"/>
  <c r="AJ150" i="25"/>
  <c r="AA148" i="8"/>
  <c r="X151" i="25"/>
  <c r="Z150" i="8" s="1"/>
  <c r="AJ150" i="24"/>
  <c r="R148" i="8"/>
  <c r="V152" i="24"/>
  <c r="X152" i="24" s="1"/>
  <c r="W163" i="24"/>
  <c r="V152" i="25"/>
  <c r="W164" i="25" s="1"/>
  <c r="L154" i="8"/>
  <c r="O154" i="8" s="1"/>
  <c r="C155" i="24" s="1"/>
  <c r="M154" i="8"/>
  <c r="N154" i="8"/>
  <c r="P153" i="8"/>
  <c r="V154" i="8"/>
  <c r="W154" i="8"/>
  <c r="Y153" i="8"/>
  <c r="U154" i="8"/>
  <c r="G153" i="24"/>
  <c r="P153" i="24" s="1"/>
  <c r="AB153" i="24" s="1"/>
  <c r="E153" i="24"/>
  <c r="N153" i="24" s="1"/>
  <c r="Z153" i="24" s="1"/>
  <c r="D153" i="24"/>
  <c r="M153" i="24" s="1"/>
  <c r="I153" i="24"/>
  <c r="R153" i="24" s="1"/>
  <c r="AD153" i="24" s="1"/>
  <c r="L153" i="24"/>
  <c r="U153" i="24" s="1"/>
  <c r="AG153" i="24" s="1"/>
  <c r="C154" i="24"/>
  <c r="H153" i="24"/>
  <c r="Q153" i="24" s="1"/>
  <c r="AC153" i="24" s="1"/>
  <c r="J153" i="24"/>
  <c r="S153" i="24" s="1"/>
  <c r="AE153" i="24" s="1"/>
  <c r="F153" i="24"/>
  <c r="O153" i="24" s="1"/>
  <c r="AA153" i="24" s="1"/>
  <c r="AF152" i="25"/>
  <c r="K153" i="25"/>
  <c r="T153" i="25" s="1"/>
  <c r="F153" i="25"/>
  <c r="O153" i="25" s="1"/>
  <c r="AA153" i="25" s="1"/>
  <c r="I153" i="25"/>
  <c r="R153" i="25" s="1"/>
  <c r="AD153" i="25" s="1"/>
  <c r="J153" i="25"/>
  <c r="S153" i="25" s="1"/>
  <c r="AE153" i="25" s="1"/>
  <c r="G153" i="25"/>
  <c r="P153" i="25" s="1"/>
  <c r="AB153" i="25" s="1"/>
  <c r="H153" i="25"/>
  <c r="Q153" i="25" s="1"/>
  <c r="AC153" i="25" s="1"/>
  <c r="D153" i="25"/>
  <c r="M153" i="25" s="1"/>
  <c r="L153" i="25"/>
  <c r="U153" i="25" s="1"/>
  <c r="AG153" i="25" s="1"/>
  <c r="E153" i="25"/>
  <c r="N153" i="25" s="1"/>
  <c r="Z153" i="25" s="1"/>
  <c r="I154" i="25"/>
  <c r="R154" i="25" s="1"/>
  <c r="AD154" i="25" s="1"/>
  <c r="F154" i="25"/>
  <c r="O154" i="25" s="1"/>
  <c r="AA154" i="25" s="1"/>
  <c r="L154" i="25"/>
  <c r="U154" i="25" s="1"/>
  <c r="AG154" i="25" s="1"/>
  <c r="E154" i="25"/>
  <c r="N154" i="25" s="1"/>
  <c r="Z154" i="25" s="1"/>
  <c r="H154" i="25"/>
  <c r="Q154" i="25" s="1"/>
  <c r="AC154" i="25" s="1"/>
  <c r="D154" i="25"/>
  <c r="M154" i="25" s="1"/>
  <c r="K154" i="25"/>
  <c r="T154" i="25" s="1"/>
  <c r="G154" i="25"/>
  <c r="P154" i="25" s="1"/>
  <c r="AB154" i="25" s="1"/>
  <c r="J154" i="25"/>
  <c r="S154" i="25" s="1"/>
  <c r="AE154" i="25" s="1"/>
  <c r="AF153" i="24"/>
  <c r="Y152" i="25"/>
  <c r="Q150" i="8"/>
  <c r="Y154" i="8" l="1"/>
  <c r="AH152" i="25"/>
  <c r="AI164" i="25" s="1"/>
  <c r="X152" i="25"/>
  <c r="AJ151" i="24"/>
  <c r="R149" i="8"/>
  <c r="AJ151" i="25"/>
  <c r="AA149" i="8"/>
  <c r="Y153" i="24"/>
  <c r="AH153" i="24" s="1"/>
  <c r="AI165" i="24" s="1"/>
  <c r="V153" i="24"/>
  <c r="X153" i="24" s="1"/>
  <c r="W164" i="24"/>
  <c r="Q151" i="8"/>
  <c r="V153" i="25"/>
  <c r="W165" i="25" s="1"/>
  <c r="V154" i="25"/>
  <c r="W166" i="25" s="1"/>
  <c r="W155" i="8"/>
  <c r="V155" i="8"/>
  <c r="P154" i="8"/>
  <c r="N155" i="8"/>
  <c r="M155" i="8"/>
  <c r="X154" i="8"/>
  <c r="C155" i="25" s="1"/>
  <c r="U155" i="8"/>
  <c r="L155" i="8"/>
  <c r="O155" i="8" s="1"/>
  <c r="C156" i="24" s="1"/>
  <c r="Z151" i="8"/>
  <c r="D154" i="24"/>
  <c r="M154" i="24" s="1"/>
  <c r="H154" i="24"/>
  <c r="Q154" i="24" s="1"/>
  <c r="AC154" i="24" s="1"/>
  <c r="K154" i="24"/>
  <c r="T154" i="24" s="1"/>
  <c r="F154" i="24"/>
  <c r="O154" i="24" s="1"/>
  <c r="AA154" i="24" s="1"/>
  <c r="J154" i="24"/>
  <c r="S154" i="24" s="1"/>
  <c r="AE154" i="24" s="1"/>
  <c r="G154" i="24"/>
  <c r="P154" i="24" s="1"/>
  <c r="AB154" i="24" s="1"/>
  <c r="E154" i="24"/>
  <c r="N154" i="24" s="1"/>
  <c r="Z154" i="24" s="1"/>
  <c r="I154" i="24"/>
  <c r="R154" i="24" s="1"/>
  <c r="AD154" i="24" s="1"/>
  <c r="L154" i="24"/>
  <c r="U154" i="24" s="1"/>
  <c r="AG154" i="24" s="1"/>
  <c r="AF154" i="25"/>
  <c r="AF153" i="25"/>
  <c r="Y154" i="25"/>
  <c r="Y153" i="25"/>
  <c r="AH153" i="25" l="1"/>
  <c r="AI165" i="25" s="1"/>
  <c r="X153" i="25"/>
  <c r="X154" i="25" s="1"/>
  <c r="AJ152" i="25"/>
  <c r="AA150" i="8"/>
  <c r="AH154" i="25"/>
  <c r="AI166" i="25" s="1"/>
  <c r="AJ152" i="24"/>
  <c r="R150" i="8"/>
  <c r="V154" i="24"/>
  <c r="X154" i="24" s="1"/>
  <c r="W165" i="24"/>
  <c r="Q152" i="8"/>
  <c r="U156" i="8"/>
  <c r="N156" i="8"/>
  <c r="M156" i="8"/>
  <c r="P155" i="8"/>
  <c r="X155" i="8"/>
  <c r="C156" i="25" s="1"/>
  <c r="V156" i="8"/>
  <c r="W156" i="8"/>
  <c r="L156" i="8"/>
  <c r="Y155" i="8"/>
  <c r="E156" i="24"/>
  <c r="N156" i="24" s="1"/>
  <c r="Z156" i="24" s="1"/>
  <c r="I156" i="24"/>
  <c r="R156" i="24" s="1"/>
  <c r="AD156" i="24" s="1"/>
  <c r="J156" i="24"/>
  <c r="S156" i="24" s="1"/>
  <c r="AE156" i="24" s="1"/>
  <c r="L156" i="24"/>
  <c r="U156" i="24" s="1"/>
  <c r="AG156" i="24" s="1"/>
  <c r="D156" i="24"/>
  <c r="M156" i="24" s="1"/>
  <c r="H156" i="24"/>
  <c r="Q156" i="24" s="1"/>
  <c r="AC156" i="24" s="1"/>
  <c r="G156" i="24"/>
  <c r="P156" i="24" s="1"/>
  <c r="AB156" i="24" s="1"/>
  <c r="F156" i="24"/>
  <c r="O156" i="24" s="1"/>
  <c r="AA156" i="24" s="1"/>
  <c r="K156" i="24"/>
  <c r="T156" i="24" s="1"/>
  <c r="AF154" i="24"/>
  <c r="Y154" i="24"/>
  <c r="G155" i="25"/>
  <c r="P155" i="25" s="1"/>
  <c r="AB155" i="25" s="1"/>
  <c r="F155" i="25"/>
  <c r="O155" i="25" s="1"/>
  <c r="AA155" i="25" s="1"/>
  <c r="H155" i="25"/>
  <c r="Q155" i="25" s="1"/>
  <c r="AC155" i="25" s="1"/>
  <c r="D155" i="25"/>
  <c r="M155" i="25" s="1"/>
  <c r="J155" i="25"/>
  <c r="S155" i="25" s="1"/>
  <c r="AE155" i="25" s="1"/>
  <c r="K155" i="25"/>
  <c r="T155" i="25" s="1"/>
  <c r="I155" i="25"/>
  <c r="R155" i="25" s="1"/>
  <c r="AD155" i="25" s="1"/>
  <c r="L155" i="25"/>
  <c r="U155" i="25" s="1"/>
  <c r="AG155" i="25" s="1"/>
  <c r="E155" i="25"/>
  <c r="N155" i="25" s="1"/>
  <c r="Z155" i="25" s="1"/>
  <c r="H155" i="24"/>
  <c r="Q155" i="24" s="1"/>
  <c r="AC155" i="24" s="1"/>
  <c r="L155" i="24"/>
  <c r="U155" i="24" s="1"/>
  <c r="AG155" i="24" s="1"/>
  <c r="E155" i="24"/>
  <c r="N155" i="24" s="1"/>
  <c r="Z155" i="24" s="1"/>
  <c r="D155" i="24"/>
  <c r="M155" i="24" s="1"/>
  <c r="J155" i="24"/>
  <c r="S155" i="24" s="1"/>
  <c r="AE155" i="24" s="1"/>
  <c r="F155" i="24"/>
  <c r="O155" i="24" s="1"/>
  <c r="AA155" i="24" s="1"/>
  <c r="K155" i="24"/>
  <c r="T155" i="24" s="1"/>
  <c r="I155" i="24"/>
  <c r="R155" i="24" s="1"/>
  <c r="AD155" i="24" s="1"/>
  <c r="G155" i="24"/>
  <c r="P155" i="24" s="1"/>
  <c r="AB155" i="24" s="1"/>
  <c r="Z152" i="8" l="1"/>
  <c r="N157" i="8"/>
  <c r="M157" i="8"/>
  <c r="X156" i="8"/>
  <c r="C157" i="25" s="1"/>
  <c r="U157" i="8"/>
  <c r="X157" i="8" s="1"/>
  <c r="C158" i="25" s="1"/>
  <c r="W157" i="8"/>
  <c r="V157" i="8"/>
  <c r="O156" i="8"/>
  <c r="C157" i="24" s="1"/>
  <c r="I157" i="24" s="1"/>
  <c r="R157" i="24" s="1"/>
  <c r="AD157" i="24" s="1"/>
  <c r="L157" i="8"/>
  <c r="AH154" i="24"/>
  <c r="AI166" i="24" s="1"/>
  <c r="AJ153" i="24"/>
  <c r="R151" i="8"/>
  <c r="AJ153" i="25"/>
  <c r="AA151" i="8"/>
  <c r="V156" i="24"/>
  <c r="V155" i="24"/>
  <c r="X155" i="24" s="1"/>
  <c r="X156" i="24" s="1"/>
  <c r="Q153" i="8"/>
  <c r="W166" i="24"/>
  <c r="V155" i="25"/>
  <c r="W167" i="25" s="1"/>
  <c r="Y156" i="8"/>
  <c r="P156" i="8"/>
  <c r="AF155" i="25"/>
  <c r="Z153" i="8"/>
  <c r="Y156" i="24"/>
  <c r="E156" i="25"/>
  <c r="N156" i="25" s="1"/>
  <c r="Z156" i="25" s="1"/>
  <c r="J156" i="25"/>
  <c r="S156" i="25" s="1"/>
  <c r="AE156" i="25" s="1"/>
  <c r="F156" i="25"/>
  <c r="O156" i="25" s="1"/>
  <c r="AA156" i="25" s="1"/>
  <c r="K156" i="25"/>
  <c r="T156" i="25" s="1"/>
  <c r="L156" i="25"/>
  <c r="U156" i="25" s="1"/>
  <c r="AG156" i="25" s="1"/>
  <c r="I156" i="25"/>
  <c r="R156" i="25" s="1"/>
  <c r="AD156" i="25" s="1"/>
  <c r="H156" i="25"/>
  <c r="Q156" i="25" s="1"/>
  <c r="AC156" i="25" s="1"/>
  <c r="G156" i="25"/>
  <c r="P156" i="25" s="1"/>
  <c r="AB156" i="25" s="1"/>
  <c r="D156" i="25"/>
  <c r="M156" i="25" s="1"/>
  <c r="Y155" i="25"/>
  <c r="Y155" i="24"/>
  <c r="AF155" i="24"/>
  <c r="AF156" i="24"/>
  <c r="L158" i="8" l="1"/>
  <c r="O158" i="8" s="1"/>
  <c r="C159" i="24" s="1"/>
  <c r="D157" i="24"/>
  <c r="M157" i="24" s="1"/>
  <c r="Y157" i="24" s="1"/>
  <c r="W158" i="8"/>
  <c r="V158" i="8"/>
  <c r="J157" i="24"/>
  <c r="S157" i="24" s="1"/>
  <c r="AE157" i="24" s="1"/>
  <c r="F157" i="24"/>
  <c r="O157" i="24" s="1"/>
  <c r="AA157" i="24" s="1"/>
  <c r="U158" i="8"/>
  <c r="X158" i="8" s="1"/>
  <c r="C159" i="25" s="1"/>
  <c r="G157" i="24"/>
  <c r="P157" i="24" s="1"/>
  <c r="AB157" i="24" s="1"/>
  <c r="E157" i="24"/>
  <c r="N157" i="24" s="1"/>
  <c r="Z157" i="24" s="1"/>
  <c r="V156" i="25"/>
  <c r="W168" i="25" s="1"/>
  <c r="K157" i="24"/>
  <c r="T157" i="24" s="1"/>
  <c r="N158" i="8"/>
  <c r="M158" i="8"/>
  <c r="H157" i="24"/>
  <c r="Q157" i="24" s="1"/>
  <c r="AC157" i="24" s="1"/>
  <c r="L157" i="24"/>
  <c r="U157" i="24" s="1"/>
  <c r="AG157" i="24" s="1"/>
  <c r="X155" i="25"/>
  <c r="Z154" i="8" s="1"/>
  <c r="AH155" i="24"/>
  <c r="AI167" i="24" s="1"/>
  <c r="AJ154" i="25"/>
  <c r="AA152" i="8"/>
  <c r="AH156" i="24"/>
  <c r="AI168" i="24" s="1"/>
  <c r="AJ154" i="24"/>
  <c r="R152" i="8"/>
  <c r="AH155" i="25"/>
  <c r="AI167" i="25" s="1"/>
  <c r="W168" i="24"/>
  <c r="Q154" i="8"/>
  <c r="W167" i="24"/>
  <c r="P157" i="8"/>
  <c r="Y157" i="8"/>
  <c r="O157" i="8"/>
  <c r="C158" i="24" s="1"/>
  <c r="D158" i="24" s="1"/>
  <c r="M158" i="24" s="1"/>
  <c r="AF156" i="25"/>
  <c r="H157" i="25"/>
  <c r="Q157" i="25" s="1"/>
  <c r="AC157" i="25" s="1"/>
  <c r="G157" i="25"/>
  <c r="P157" i="25" s="1"/>
  <c r="AB157" i="25" s="1"/>
  <c r="L157" i="25"/>
  <c r="U157" i="25" s="1"/>
  <c r="AG157" i="25" s="1"/>
  <c r="E157" i="25"/>
  <c r="N157" i="25" s="1"/>
  <c r="Z157" i="25" s="1"/>
  <c r="K157" i="25"/>
  <c r="T157" i="25" s="1"/>
  <c r="F157" i="25"/>
  <c r="O157" i="25" s="1"/>
  <c r="AA157" i="25" s="1"/>
  <c r="D157" i="25"/>
  <c r="M157" i="25" s="1"/>
  <c r="I157" i="25"/>
  <c r="R157" i="25" s="1"/>
  <c r="AD157" i="25" s="1"/>
  <c r="J157" i="25"/>
  <c r="S157" i="25" s="1"/>
  <c r="AE157" i="25" s="1"/>
  <c r="AF157" i="24"/>
  <c r="Y156" i="25"/>
  <c r="X156" i="25" l="1"/>
  <c r="Z155" i="8" s="1"/>
  <c r="Y158" i="8"/>
  <c r="M159" i="8"/>
  <c r="N159" i="8"/>
  <c r="AH157" i="24"/>
  <c r="AI169" i="24" s="1"/>
  <c r="V157" i="24"/>
  <c r="P158" i="8"/>
  <c r="L159" i="8"/>
  <c r="W159" i="8"/>
  <c r="V159" i="8"/>
  <c r="U159" i="8"/>
  <c r="AH156" i="25"/>
  <c r="AI168" i="25" s="1"/>
  <c r="AJ155" i="25"/>
  <c r="AA153" i="8"/>
  <c r="AJ155" i="24"/>
  <c r="R153" i="8"/>
  <c r="V157" i="25"/>
  <c r="W169" i="25" s="1"/>
  <c r="I158" i="24"/>
  <c r="R158" i="24" s="1"/>
  <c r="AD158" i="24" s="1"/>
  <c r="J158" i="24"/>
  <c r="S158" i="24" s="1"/>
  <c r="AE158" i="24" s="1"/>
  <c r="L158" i="24"/>
  <c r="U158" i="24" s="1"/>
  <c r="AG158" i="24" s="1"/>
  <c r="G158" i="24"/>
  <c r="P158" i="24" s="1"/>
  <c r="AB158" i="24" s="1"/>
  <c r="K158" i="24"/>
  <c r="T158" i="24" s="1"/>
  <c r="E158" i="24"/>
  <c r="N158" i="24" s="1"/>
  <c r="Z158" i="24" s="1"/>
  <c r="H158" i="24"/>
  <c r="Q158" i="24" s="1"/>
  <c r="AC158" i="24" s="1"/>
  <c r="F158" i="24"/>
  <c r="O158" i="24" s="1"/>
  <c r="AA158" i="24" s="1"/>
  <c r="E159" i="24"/>
  <c r="N159" i="24" s="1"/>
  <c r="Z159" i="24" s="1"/>
  <c r="J159" i="24"/>
  <c r="S159" i="24" s="1"/>
  <c r="AE159" i="24" s="1"/>
  <c r="G159" i="24"/>
  <c r="P159" i="24" s="1"/>
  <c r="AB159" i="24" s="1"/>
  <c r="I159" i="24"/>
  <c r="R159" i="24" s="1"/>
  <c r="AD159" i="24" s="1"/>
  <c r="L159" i="24"/>
  <c r="U159" i="24" s="1"/>
  <c r="AG159" i="24" s="1"/>
  <c r="D159" i="24"/>
  <c r="M159" i="24" s="1"/>
  <c r="F159" i="24"/>
  <c r="O159" i="24" s="1"/>
  <c r="AA159" i="24" s="1"/>
  <c r="K159" i="24"/>
  <c r="T159" i="24" s="1"/>
  <c r="H159" i="24"/>
  <c r="Q159" i="24" s="1"/>
  <c r="AC159" i="24" s="1"/>
  <c r="Q155" i="8"/>
  <c r="Y158" i="24"/>
  <c r="L158" i="25"/>
  <c r="U158" i="25" s="1"/>
  <c r="AG158" i="25" s="1"/>
  <c r="F158" i="25"/>
  <c r="O158" i="25" s="1"/>
  <c r="AA158" i="25" s="1"/>
  <c r="H158" i="25"/>
  <c r="Q158" i="25" s="1"/>
  <c r="AC158" i="25" s="1"/>
  <c r="D158" i="25"/>
  <c r="M158" i="25" s="1"/>
  <c r="K158" i="25"/>
  <c r="T158" i="25" s="1"/>
  <c r="G158" i="25"/>
  <c r="P158" i="25" s="1"/>
  <c r="AB158" i="25" s="1"/>
  <c r="E158" i="25"/>
  <c r="N158" i="25" s="1"/>
  <c r="Z158" i="25" s="1"/>
  <c r="I158" i="25"/>
  <c r="R158" i="25" s="1"/>
  <c r="AD158" i="25" s="1"/>
  <c r="J158" i="25"/>
  <c r="S158" i="25" s="1"/>
  <c r="AE158" i="25" s="1"/>
  <c r="Y157" i="25"/>
  <c r="AF157" i="25"/>
  <c r="W169" i="24" l="1"/>
  <c r="X157" i="24"/>
  <c r="Q156" i="8" s="1"/>
  <c r="Y159" i="8"/>
  <c r="X157" i="25"/>
  <c r="Z156" i="8" s="1"/>
  <c r="L160" i="8"/>
  <c r="O160" i="8" s="1"/>
  <c r="O159" i="8"/>
  <c r="C160" i="24" s="1"/>
  <c r="F160" i="24" s="1"/>
  <c r="O160" i="24" s="1"/>
  <c r="AA160" i="24" s="1"/>
  <c r="P159" i="8"/>
  <c r="X159" i="8"/>
  <c r="C160" i="25" s="1"/>
  <c r="I160" i="25" s="1"/>
  <c r="R160" i="25" s="1"/>
  <c r="AD160" i="25" s="1"/>
  <c r="U160" i="8"/>
  <c r="X160" i="8" s="1"/>
  <c r="M160" i="8"/>
  <c r="N160" i="8"/>
  <c r="V160" i="8"/>
  <c r="W160" i="8"/>
  <c r="AJ156" i="24"/>
  <c r="R154" i="8"/>
  <c r="AJ156" i="25"/>
  <c r="AA154" i="8"/>
  <c r="AH157" i="25"/>
  <c r="AI169" i="25" s="1"/>
  <c r="V159" i="24"/>
  <c r="V158" i="24"/>
  <c r="V158" i="25"/>
  <c r="W170" i="25" s="1"/>
  <c r="AF158" i="24"/>
  <c r="AH158" i="24" s="1"/>
  <c r="AI170" i="24" s="1"/>
  <c r="AF159" i="24"/>
  <c r="AF158" i="25"/>
  <c r="Y159" i="24"/>
  <c r="Y158" i="25"/>
  <c r="L159" i="25"/>
  <c r="U159" i="25" s="1"/>
  <c r="AG159" i="25" s="1"/>
  <c r="G159" i="25"/>
  <c r="P159" i="25" s="1"/>
  <c r="AB159" i="25" s="1"/>
  <c r="J159" i="25"/>
  <c r="S159" i="25" s="1"/>
  <c r="AE159" i="25" s="1"/>
  <c r="I159" i="25"/>
  <c r="R159" i="25" s="1"/>
  <c r="AD159" i="25" s="1"/>
  <c r="D159" i="25"/>
  <c r="M159" i="25" s="1"/>
  <c r="K159" i="25"/>
  <c r="T159" i="25" s="1"/>
  <c r="H159" i="25"/>
  <c r="Q159" i="25" s="1"/>
  <c r="AC159" i="25" s="1"/>
  <c r="F159" i="25"/>
  <c r="O159" i="25" s="1"/>
  <c r="AA159" i="25" s="1"/>
  <c r="E159" i="25"/>
  <c r="N159" i="25" s="1"/>
  <c r="Z159" i="25" s="1"/>
  <c r="X158" i="24" l="1"/>
  <c r="X159" i="24" s="1"/>
  <c r="Q158" i="8" s="1"/>
  <c r="G160" i="24"/>
  <c r="P160" i="24" s="1"/>
  <c r="AB160" i="24" s="1"/>
  <c r="L160" i="24"/>
  <c r="U160" i="24" s="1"/>
  <c r="AG160" i="24" s="1"/>
  <c r="I160" i="24"/>
  <c r="R160" i="24" s="1"/>
  <c r="AD160" i="24" s="1"/>
  <c r="D160" i="24"/>
  <c r="M160" i="24" s="1"/>
  <c r="Y160" i="24" s="1"/>
  <c r="Y160" i="8"/>
  <c r="E160" i="24"/>
  <c r="N160" i="24" s="1"/>
  <c r="Z160" i="24" s="1"/>
  <c r="H160" i="24"/>
  <c r="Q160" i="24" s="1"/>
  <c r="AC160" i="24" s="1"/>
  <c r="K160" i="24"/>
  <c r="T160" i="24" s="1"/>
  <c r="AF160" i="24" s="1"/>
  <c r="AH159" i="24"/>
  <c r="AI171" i="24" s="1"/>
  <c r="J160" i="24"/>
  <c r="S160" i="24" s="1"/>
  <c r="AE160" i="24" s="1"/>
  <c r="U161" i="8"/>
  <c r="X161" i="8" s="1"/>
  <c r="C162" i="25" s="1"/>
  <c r="M161" i="8"/>
  <c r="N161" i="8"/>
  <c r="W161" i="8"/>
  <c r="V161" i="8"/>
  <c r="AH158" i="25"/>
  <c r="AI170" i="25" s="1"/>
  <c r="P160" i="8"/>
  <c r="L161" i="8"/>
  <c r="O161" i="8" s="1"/>
  <c r="C162" i="24" s="1"/>
  <c r="AJ157" i="25"/>
  <c r="AA155" i="8"/>
  <c r="AJ157" i="24"/>
  <c r="R155" i="8"/>
  <c r="W170" i="24"/>
  <c r="Q157" i="8"/>
  <c r="W171" i="24"/>
  <c r="V159" i="25"/>
  <c r="W171" i="25" s="1"/>
  <c r="X158" i="25"/>
  <c r="Z157" i="8" s="1"/>
  <c r="E160" i="25"/>
  <c r="N160" i="25" s="1"/>
  <c r="Z160" i="25" s="1"/>
  <c r="K160" i="25"/>
  <c r="T160" i="25" s="1"/>
  <c r="AF160" i="25" s="1"/>
  <c r="H160" i="25"/>
  <c r="Q160" i="25" s="1"/>
  <c r="AC160" i="25" s="1"/>
  <c r="G160" i="25"/>
  <c r="P160" i="25" s="1"/>
  <c r="AB160" i="25" s="1"/>
  <c r="J160" i="25"/>
  <c r="S160" i="25" s="1"/>
  <c r="AE160" i="25" s="1"/>
  <c r="F160" i="25"/>
  <c r="O160" i="25" s="1"/>
  <c r="AA160" i="25" s="1"/>
  <c r="L160" i="25"/>
  <c r="U160" i="25" s="1"/>
  <c r="AG160" i="25" s="1"/>
  <c r="C161" i="25"/>
  <c r="D160" i="25"/>
  <c r="M160" i="25" s="1"/>
  <c r="C161" i="24"/>
  <c r="AF159" i="25"/>
  <c r="Y159" i="25"/>
  <c r="P161" i="8" l="1"/>
  <c r="V160" i="24"/>
  <c r="W172" i="24" s="1"/>
  <c r="W162" i="8"/>
  <c r="V162" i="8"/>
  <c r="Y161" i="8"/>
  <c r="N162" i="8"/>
  <c r="M162" i="8"/>
  <c r="L162" i="8"/>
  <c r="O162" i="8" s="1"/>
  <c r="U162" i="8"/>
  <c r="AH159" i="25"/>
  <c r="AI171" i="25" s="1"/>
  <c r="X159" i="25"/>
  <c r="Z158" i="8" s="1"/>
  <c r="AJ158" i="24"/>
  <c r="R156" i="8"/>
  <c r="AH160" i="24"/>
  <c r="AI172" i="24" s="1"/>
  <c r="AJ158" i="25"/>
  <c r="AA156" i="8"/>
  <c r="V160" i="25"/>
  <c r="W172" i="25" s="1"/>
  <c r="Y160" i="25"/>
  <c r="AH160" i="25" s="1"/>
  <c r="AI172" i="25" s="1"/>
  <c r="L162" i="24"/>
  <c r="U162" i="24" s="1"/>
  <c r="AG162" i="24" s="1"/>
  <c r="E162" i="24"/>
  <c r="N162" i="24" s="1"/>
  <c r="Z162" i="24" s="1"/>
  <c r="J162" i="24"/>
  <c r="S162" i="24" s="1"/>
  <c r="AE162" i="24" s="1"/>
  <c r="F162" i="24"/>
  <c r="O162" i="24" s="1"/>
  <c r="AA162" i="24" s="1"/>
  <c r="D162" i="24"/>
  <c r="M162" i="24" s="1"/>
  <c r="G162" i="24"/>
  <c r="P162" i="24" s="1"/>
  <c r="AB162" i="24" s="1"/>
  <c r="H162" i="24"/>
  <c r="Q162" i="24" s="1"/>
  <c r="AC162" i="24" s="1"/>
  <c r="I162" i="24"/>
  <c r="R162" i="24" s="1"/>
  <c r="AD162" i="24" s="1"/>
  <c r="K162" i="24"/>
  <c r="T162" i="24" s="1"/>
  <c r="H162" i="25"/>
  <c r="Q162" i="25" s="1"/>
  <c r="AC162" i="25" s="1"/>
  <c r="J162" i="25"/>
  <c r="S162" i="25" s="1"/>
  <c r="AE162" i="25" s="1"/>
  <c r="G162" i="25"/>
  <c r="P162" i="25" s="1"/>
  <c r="AB162" i="25" s="1"/>
  <c r="F162" i="25"/>
  <c r="O162" i="25" s="1"/>
  <c r="AA162" i="25" s="1"/>
  <c r="I162" i="25"/>
  <c r="R162" i="25" s="1"/>
  <c r="AD162" i="25" s="1"/>
  <c r="K162" i="25"/>
  <c r="T162" i="25" s="1"/>
  <c r="D162" i="25"/>
  <c r="M162" i="25" s="1"/>
  <c r="E162" i="25"/>
  <c r="N162" i="25" s="1"/>
  <c r="Z162" i="25" s="1"/>
  <c r="L162" i="25"/>
  <c r="U162" i="25" s="1"/>
  <c r="AG162" i="25" s="1"/>
  <c r="F161" i="24"/>
  <c r="O161" i="24" s="1"/>
  <c r="AA161" i="24" s="1"/>
  <c r="J161" i="24"/>
  <c r="S161" i="24" s="1"/>
  <c r="AE161" i="24" s="1"/>
  <c r="E161" i="24"/>
  <c r="N161" i="24" s="1"/>
  <c r="Z161" i="24" s="1"/>
  <c r="H161" i="24"/>
  <c r="Q161" i="24" s="1"/>
  <c r="AC161" i="24" s="1"/>
  <c r="D161" i="24"/>
  <c r="M161" i="24" s="1"/>
  <c r="L161" i="24"/>
  <c r="U161" i="24" s="1"/>
  <c r="AG161" i="24" s="1"/>
  <c r="I161" i="24"/>
  <c r="R161" i="24" s="1"/>
  <c r="AD161" i="24" s="1"/>
  <c r="K161" i="24"/>
  <c r="T161" i="24" s="1"/>
  <c r="G161" i="24"/>
  <c r="P161" i="24" s="1"/>
  <c r="AB161" i="24" s="1"/>
  <c r="E161" i="25"/>
  <c r="N161" i="25" s="1"/>
  <c r="Z161" i="25" s="1"/>
  <c r="L161" i="25"/>
  <c r="U161" i="25" s="1"/>
  <c r="AG161" i="25" s="1"/>
  <c r="H161" i="25"/>
  <c r="Q161" i="25" s="1"/>
  <c r="AC161" i="25" s="1"/>
  <c r="J161" i="25"/>
  <c r="S161" i="25" s="1"/>
  <c r="AE161" i="25" s="1"/>
  <c r="K161" i="25"/>
  <c r="T161" i="25" s="1"/>
  <c r="F161" i="25"/>
  <c r="O161" i="25" s="1"/>
  <c r="AA161" i="25" s="1"/>
  <c r="G161" i="25"/>
  <c r="P161" i="25" s="1"/>
  <c r="AB161" i="25" s="1"/>
  <c r="I161" i="25"/>
  <c r="R161" i="25" s="1"/>
  <c r="AD161" i="25" s="1"/>
  <c r="D161" i="25"/>
  <c r="M161" i="25" s="1"/>
  <c r="X160" i="24" l="1"/>
  <c r="Q159" i="8" s="1"/>
  <c r="L163" i="8"/>
  <c r="U163" i="8"/>
  <c r="M163" i="8"/>
  <c r="N163" i="8"/>
  <c r="P162" i="8"/>
  <c r="V163" i="8"/>
  <c r="W163" i="8"/>
  <c r="X162" i="8"/>
  <c r="C163" i="25" s="1"/>
  <c r="Y162" i="8"/>
  <c r="X160" i="25"/>
  <c r="Z159" i="8" s="1"/>
  <c r="AJ159" i="25"/>
  <c r="AA158" i="8" s="1"/>
  <c r="AA157" i="8"/>
  <c r="AJ159" i="24"/>
  <c r="R158" i="8" s="1"/>
  <c r="R157" i="8"/>
  <c r="V162" i="24"/>
  <c r="V161" i="24"/>
  <c r="V162" i="25"/>
  <c r="W174" i="25" s="1"/>
  <c r="V161" i="25"/>
  <c r="W173" i="25" s="1"/>
  <c r="C163" i="24"/>
  <c r="Y162" i="25"/>
  <c r="AF162" i="25"/>
  <c r="AF161" i="25"/>
  <c r="Y162" i="24"/>
  <c r="AF161" i="24"/>
  <c r="Y161" i="25"/>
  <c r="Y161" i="24"/>
  <c r="AF162" i="24"/>
  <c r="X161" i="24" l="1"/>
  <c r="X162" i="24" s="1"/>
  <c r="W164" i="8"/>
  <c r="V164" i="8"/>
  <c r="N164" i="8"/>
  <c r="M164" i="8"/>
  <c r="X163" i="8"/>
  <c r="C164" i="25" s="1"/>
  <c r="H164" i="25" s="1"/>
  <c r="Q164" i="25" s="1"/>
  <c r="AC164" i="25" s="1"/>
  <c r="U164" i="8"/>
  <c r="O163" i="8"/>
  <c r="C164" i="24" s="1"/>
  <c r="L164" i="8"/>
  <c r="P163" i="8"/>
  <c r="AH162" i="24"/>
  <c r="AI174" i="24" s="1"/>
  <c r="Y163" i="8"/>
  <c r="AH161" i="24"/>
  <c r="AI173" i="24" s="1"/>
  <c r="W174" i="24"/>
  <c r="AH161" i="25"/>
  <c r="AI173" i="25" s="1"/>
  <c r="AJ160" i="25"/>
  <c r="AA159" i="8" s="1"/>
  <c r="AH162" i="25"/>
  <c r="AI174" i="25" s="1"/>
  <c r="AJ160" i="24"/>
  <c r="R159" i="8" s="1"/>
  <c r="W173" i="24"/>
  <c r="X161" i="25"/>
  <c r="F163" i="25"/>
  <c r="O163" i="25" s="1"/>
  <c r="AA163" i="25" s="1"/>
  <c r="J163" i="25"/>
  <c r="S163" i="25" s="1"/>
  <c r="AE163" i="25" s="1"/>
  <c r="H163" i="25"/>
  <c r="Q163" i="25" s="1"/>
  <c r="AC163" i="25" s="1"/>
  <c r="I163" i="25"/>
  <c r="R163" i="25" s="1"/>
  <c r="AD163" i="25" s="1"/>
  <c r="K163" i="25"/>
  <c r="T163" i="25" s="1"/>
  <c r="L163" i="25"/>
  <c r="U163" i="25" s="1"/>
  <c r="AG163" i="25" s="1"/>
  <c r="D163" i="25"/>
  <c r="M163" i="25" s="1"/>
  <c r="G163" i="25"/>
  <c r="P163" i="25" s="1"/>
  <c r="AB163" i="25" s="1"/>
  <c r="E163" i="25"/>
  <c r="N163" i="25" s="1"/>
  <c r="Z163" i="25" s="1"/>
  <c r="E163" i="24"/>
  <c r="N163" i="24" s="1"/>
  <c r="Z163" i="24" s="1"/>
  <c r="G163" i="24"/>
  <c r="P163" i="24" s="1"/>
  <c r="AB163" i="24" s="1"/>
  <c r="K163" i="24"/>
  <c r="T163" i="24" s="1"/>
  <c r="F163" i="24"/>
  <c r="O163" i="24" s="1"/>
  <c r="AA163" i="24" s="1"/>
  <c r="J163" i="24"/>
  <c r="S163" i="24" s="1"/>
  <c r="AE163" i="24" s="1"/>
  <c r="L163" i="24"/>
  <c r="U163" i="24" s="1"/>
  <c r="AG163" i="24" s="1"/>
  <c r="H163" i="24"/>
  <c r="Q163" i="24" s="1"/>
  <c r="AC163" i="24" s="1"/>
  <c r="I163" i="24"/>
  <c r="R163" i="24" s="1"/>
  <c r="AD163" i="24" s="1"/>
  <c r="D163" i="24"/>
  <c r="M163" i="24" s="1"/>
  <c r="Q160" i="8" l="1"/>
  <c r="F164" i="25"/>
  <c r="O164" i="25" s="1"/>
  <c r="AA164" i="25" s="1"/>
  <c r="Q161" i="8"/>
  <c r="L164" i="25"/>
  <c r="U164" i="25" s="1"/>
  <c r="AG164" i="25" s="1"/>
  <c r="J164" i="25"/>
  <c r="S164" i="25" s="1"/>
  <c r="AE164" i="25" s="1"/>
  <c r="I164" i="25"/>
  <c r="R164" i="25" s="1"/>
  <c r="AD164" i="25" s="1"/>
  <c r="D164" i="25"/>
  <c r="M164" i="25" s="1"/>
  <c r="Y164" i="25" s="1"/>
  <c r="K164" i="25"/>
  <c r="T164" i="25" s="1"/>
  <c r="AF164" i="25" s="1"/>
  <c r="G164" i="25"/>
  <c r="P164" i="25" s="1"/>
  <c r="AB164" i="25" s="1"/>
  <c r="E164" i="25"/>
  <c r="N164" i="25" s="1"/>
  <c r="Z164" i="25" s="1"/>
  <c r="U165" i="8"/>
  <c r="X165" i="8" s="1"/>
  <c r="C166" i="25" s="1"/>
  <c r="L165" i="8"/>
  <c r="O165" i="8" s="1"/>
  <c r="C166" i="24" s="1"/>
  <c r="N165" i="8"/>
  <c r="M165" i="8"/>
  <c r="W165" i="8"/>
  <c r="V165" i="8"/>
  <c r="X162" i="25"/>
  <c r="Z161" i="8" s="1"/>
  <c r="Z160" i="8"/>
  <c r="AJ161" i="24"/>
  <c r="R160" i="8" s="1"/>
  <c r="AJ161" i="25"/>
  <c r="AA160" i="8" s="1"/>
  <c r="V163" i="24"/>
  <c r="W175" i="24" s="1"/>
  <c r="V163" i="25"/>
  <c r="W175" i="25" s="1"/>
  <c r="P164" i="8"/>
  <c r="Y164" i="8"/>
  <c r="X164" i="8"/>
  <c r="C165" i="25" s="1"/>
  <c r="F165" i="25" s="1"/>
  <c r="O165" i="25" s="1"/>
  <c r="AA165" i="25" s="1"/>
  <c r="O164" i="8"/>
  <c r="C165" i="24" s="1"/>
  <c r="I165" i="24" s="1"/>
  <c r="R165" i="24" s="1"/>
  <c r="AD165" i="24" s="1"/>
  <c r="AF163" i="24"/>
  <c r="Y163" i="25"/>
  <c r="Y163" i="24"/>
  <c r="AF163" i="25"/>
  <c r="E164" i="24"/>
  <c r="N164" i="24" s="1"/>
  <c r="Z164" i="24" s="1"/>
  <c r="G164" i="24"/>
  <c r="P164" i="24" s="1"/>
  <c r="AB164" i="24" s="1"/>
  <c r="F164" i="24"/>
  <c r="O164" i="24" s="1"/>
  <c r="AA164" i="24" s="1"/>
  <c r="L164" i="24"/>
  <c r="U164" i="24" s="1"/>
  <c r="AG164" i="24" s="1"/>
  <c r="D164" i="24"/>
  <c r="M164" i="24" s="1"/>
  <c r="J164" i="24"/>
  <c r="S164" i="24" s="1"/>
  <c r="AE164" i="24" s="1"/>
  <c r="K164" i="24"/>
  <c r="T164" i="24" s="1"/>
  <c r="H164" i="24"/>
  <c r="Q164" i="24" s="1"/>
  <c r="AC164" i="24" s="1"/>
  <c r="I164" i="24"/>
  <c r="R164" i="24" s="1"/>
  <c r="AD164" i="24" s="1"/>
  <c r="X163" i="24" l="1"/>
  <c r="Q162" i="8" s="1"/>
  <c r="V164" i="25"/>
  <c r="W176" i="25" s="1"/>
  <c r="AH163" i="24"/>
  <c r="AI175" i="24" s="1"/>
  <c r="Y165" i="8"/>
  <c r="W166" i="8"/>
  <c r="V166" i="8"/>
  <c r="M166" i="8"/>
  <c r="N166" i="8"/>
  <c r="P165" i="8"/>
  <c r="L166" i="8"/>
  <c r="O166" i="8" s="1"/>
  <c r="C167" i="24" s="1"/>
  <c r="U166" i="8"/>
  <c r="X166" i="8" s="1"/>
  <c r="C167" i="25" s="1"/>
  <c r="AH163" i="25"/>
  <c r="AI175" i="25" s="1"/>
  <c r="AH164" i="25"/>
  <c r="AI176" i="25" s="1"/>
  <c r="X163" i="25"/>
  <c r="AJ162" i="25"/>
  <c r="AA161" i="8" s="1"/>
  <c r="AJ162" i="24"/>
  <c r="R161" i="8" s="1"/>
  <c r="V164" i="24"/>
  <c r="W176" i="24" s="1"/>
  <c r="D165" i="24"/>
  <c r="M165" i="24" s="1"/>
  <c r="H165" i="25"/>
  <c r="Q165" i="25" s="1"/>
  <c r="AC165" i="25" s="1"/>
  <c r="E165" i="24"/>
  <c r="N165" i="24" s="1"/>
  <c r="Z165" i="24" s="1"/>
  <c r="G165" i="25"/>
  <c r="P165" i="25" s="1"/>
  <c r="AB165" i="25" s="1"/>
  <c r="L165" i="25"/>
  <c r="U165" i="25" s="1"/>
  <c r="AG165" i="25" s="1"/>
  <c r="K165" i="25"/>
  <c r="T165" i="25" s="1"/>
  <c r="AF165" i="25" s="1"/>
  <c r="K165" i="24"/>
  <c r="T165" i="24" s="1"/>
  <c r="AF165" i="24" s="1"/>
  <c r="L165" i="24"/>
  <c r="U165" i="24" s="1"/>
  <c r="AG165" i="24" s="1"/>
  <c r="F165" i="24"/>
  <c r="O165" i="24" s="1"/>
  <c r="AA165" i="24" s="1"/>
  <c r="H165" i="24"/>
  <c r="Q165" i="24" s="1"/>
  <c r="AC165" i="24" s="1"/>
  <c r="G165" i="24"/>
  <c r="P165" i="24" s="1"/>
  <c r="AB165" i="24" s="1"/>
  <c r="E165" i="25"/>
  <c r="N165" i="25" s="1"/>
  <c r="Z165" i="25" s="1"/>
  <c r="J165" i="24"/>
  <c r="S165" i="24" s="1"/>
  <c r="AE165" i="24" s="1"/>
  <c r="J165" i="25"/>
  <c r="S165" i="25" s="1"/>
  <c r="AE165" i="25" s="1"/>
  <c r="I165" i="25"/>
  <c r="R165" i="25" s="1"/>
  <c r="AD165" i="25" s="1"/>
  <c r="D165" i="25"/>
  <c r="M165" i="25" s="1"/>
  <c r="Y164" i="24"/>
  <c r="L166" i="24"/>
  <c r="U166" i="24" s="1"/>
  <c r="AG166" i="24" s="1"/>
  <c r="D166" i="24"/>
  <c r="M166" i="24" s="1"/>
  <c r="E166" i="24"/>
  <c r="N166" i="24" s="1"/>
  <c r="Z166" i="24" s="1"/>
  <c r="F166" i="24"/>
  <c r="O166" i="24" s="1"/>
  <c r="AA166" i="24" s="1"/>
  <c r="J166" i="24"/>
  <c r="S166" i="24" s="1"/>
  <c r="AE166" i="24" s="1"/>
  <c r="G166" i="24"/>
  <c r="P166" i="24" s="1"/>
  <c r="AB166" i="24" s="1"/>
  <c r="K166" i="24"/>
  <c r="T166" i="24" s="1"/>
  <c r="I166" i="24"/>
  <c r="R166" i="24" s="1"/>
  <c r="AD166" i="24" s="1"/>
  <c r="H166" i="24"/>
  <c r="Q166" i="24" s="1"/>
  <c r="AC166" i="24" s="1"/>
  <c r="AF164" i="24"/>
  <c r="X164" i="24" l="1"/>
  <c r="Q163" i="8" s="1"/>
  <c r="L167" i="8"/>
  <c r="O167" i="8" s="1"/>
  <c r="P166" i="8"/>
  <c r="N167" i="8"/>
  <c r="M167" i="8"/>
  <c r="W167" i="8"/>
  <c r="V167" i="8"/>
  <c r="Y166" i="8"/>
  <c r="U167" i="8"/>
  <c r="X164" i="25"/>
  <c r="Z163" i="8" s="1"/>
  <c r="Z162" i="8"/>
  <c r="AJ163" i="24"/>
  <c r="R162" i="8" s="1"/>
  <c r="AJ163" i="25"/>
  <c r="AA162" i="8" s="1"/>
  <c r="AH164" i="24"/>
  <c r="AI176" i="24" s="1"/>
  <c r="V166" i="24"/>
  <c r="Y165" i="24"/>
  <c r="AH165" i="24" s="1"/>
  <c r="AI177" i="24" s="1"/>
  <c r="V165" i="24"/>
  <c r="Y165" i="25"/>
  <c r="AH165" i="25" s="1"/>
  <c r="AI177" i="25" s="1"/>
  <c r="V165" i="25"/>
  <c r="J167" i="24"/>
  <c r="S167" i="24" s="1"/>
  <c r="AE167" i="24" s="1"/>
  <c r="G167" i="24"/>
  <c r="P167" i="24" s="1"/>
  <c r="AB167" i="24" s="1"/>
  <c r="I167" i="24"/>
  <c r="R167" i="24" s="1"/>
  <c r="AD167" i="24" s="1"/>
  <c r="D167" i="24"/>
  <c r="M167" i="24" s="1"/>
  <c r="L167" i="24"/>
  <c r="U167" i="24" s="1"/>
  <c r="AG167" i="24" s="1"/>
  <c r="E167" i="24"/>
  <c r="N167" i="24" s="1"/>
  <c r="Z167" i="24" s="1"/>
  <c r="K167" i="24"/>
  <c r="T167" i="24" s="1"/>
  <c r="F167" i="24"/>
  <c r="O167" i="24" s="1"/>
  <c r="AA167" i="24" s="1"/>
  <c r="H167" i="24"/>
  <c r="Q167" i="24" s="1"/>
  <c r="AC167" i="24" s="1"/>
  <c r="Y166" i="24"/>
  <c r="AF166" i="24"/>
  <c r="H166" i="25"/>
  <c r="Q166" i="25" s="1"/>
  <c r="AC166" i="25" s="1"/>
  <c r="L166" i="25"/>
  <c r="U166" i="25" s="1"/>
  <c r="AG166" i="25" s="1"/>
  <c r="K166" i="25"/>
  <c r="T166" i="25" s="1"/>
  <c r="J166" i="25"/>
  <c r="S166" i="25" s="1"/>
  <c r="AE166" i="25" s="1"/>
  <c r="G166" i="25"/>
  <c r="P166" i="25" s="1"/>
  <c r="AB166" i="25" s="1"/>
  <c r="D166" i="25"/>
  <c r="M166" i="25" s="1"/>
  <c r="E166" i="25"/>
  <c r="N166" i="25" s="1"/>
  <c r="Z166" i="25" s="1"/>
  <c r="I166" i="25"/>
  <c r="R166" i="25" s="1"/>
  <c r="AD166" i="25" s="1"/>
  <c r="F166" i="25"/>
  <c r="O166" i="25" s="1"/>
  <c r="AA166" i="25" s="1"/>
  <c r="F167" i="25"/>
  <c r="O167" i="25" s="1"/>
  <c r="AA167" i="25" s="1"/>
  <c r="L167" i="25"/>
  <c r="U167" i="25" s="1"/>
  <c r="AG167" i="25" s="1"/>
  <c r="J167" i="25"/>
  <c r="S167" i="25" s="1"/>
  <c r="AE167" i="25" s="1"/>
  <c r="H167" i="25"/>
  <c r="Q167" i="25" s="1"/>
  <c r="AC167" i="25" s="1"/>
  <c r="G167" i="25"/>
  <c r="P167" i="25" s="1"/>
  <c r="AB167" i="25" s="1"/>
  <c r="K167" i="25"/>
  <c r="T167" i="25" s="1"/>
  <c r="I167" i="25"/>
  <c r="R167" i="25" s="1"/>
  <c r="AD167" i="25" s="1"/>
  <c r="D167" i="25"/>
  <c r="M167" i="25" s="1"/>
  <c r="E167" i="25"/>
  <c r="N167" i="25" s="1"/>
  <c r="Z167" i="25" s="1"/>
  <c r="X165" i="24" l="1"/>
  <c r="X166" i="24" s="1"/>
  <c r="Q165" i="8" s="1"/>
  <c r="Y167" i="8"/>
  <c r="P167" i="8"/>
  <c r="V168" i="8"/>
  <c r="W168" i="8"/>
  <c r="N168" i="8"/>
  <c r="M168" i="8"/>
  <c r="X167" i="8"/>
  <c r="C168" i="25" s="1"/>
  <c r="E168" i="25" s="1"/>
  <c r="N168" i="25" s="1"/>
  <c r="Z168" i="25" s="1"/>
  <c r="U168" i="8"/>
  <c r="X168" i="8" s="1"/>
  <c r="L168" i="8"/>
  <c r="O168" i="8" s="1"/>
  <c r="C169" i="24" s="1"/>
  <c r="W178" i="24"/>
  <c r="AH166" i="24"/>
  <c r="AI178" i="24" s="1"/>
  <c r="AJ164" i="25"/>
  <c r="AA163" i="8" s="1"/>
  <c r="AJ164" i="24"/>
  <c r="R163" i="8" s="1"/>
  <c r="V167" i="24"/>
  <c r="W177" i="24"/>
  <c r="Q164" i="8"/>
  <c r="W177" i="25"/>
  <c r="X165" i="25"/>
  <c r="Z164" i="8" s="1"/>
  <c r="V166" i="25"/>
  <c r="W178" i="25" s="1"/>
  <c r="V167" i="25"/>
  <c r="W179" i="25" s="1"/>
  <c r="C168" i="24"/>
  <c r="AF166" i="25"/>
  <c r="AF167" i="24"/>
  <c r="Y167" i="25"/>
  <c r="AF167" i="25"/>
  <c r="Y167" i="24"/>
  <c r="Y166" i="25"/>
  <c r="X167" i="24" l="1"/>
  <c r="Q166" i="8" s="1"/>
  <c r="H168" i="25"/>
  <c r="Q168" i="25" s="1"/>
  <c r="AC168" i="25" s="1"/>
  <c r="F168" i="25"/>
  <c r="O168" i="25" s="1"/>
  <c r="AA168" i="25" s="1"/>
  <c r="I168" i="25"/>
  <c r="R168" i="25" s="1"/>
  <c r="AD168" i="25" s="1"/>
  <c r="D168" i="25"/>
  <c r="M168" i="25" s="1"/>
  <c r="G168" i="25"/>
  <c r="P168" i="25" s="1"/>
  <c r="AB168" i="25" s="1"/>
  <c r="L168" i="25"/>
  <c r="U168" i="25" s="1"/>
  <c r="AG168" i="25" s="1"/>
  <c r="K168" i="25"/>
  <c r="T168" i="25" s="1"/>
  <c r="AF168" i="25" s="1"/>
  <c r="J168" i="25"/>
  <c r="S168" i="25" s="1"/>
  <c r="AE168" i="25" s="1"/>
  <c r="W169" i="8"/>
  <c r="V169" i="8"/>
  <c r="U169" i="8"/>
  <c r="X169" i="8" s="1"/>
  <c r="C170" i="25" s="1"/>
  <c r="L169" i="8"/>
  <c r="N169" i="8"/>
  <c r="M169" i="8"/>
  <c r="P168" i="8"/>
  <c r="Y168" i="8"/>
  <c r="AH166" i="25"/>
  <c r="AI178" i="25" s="1"/>
  <c r="AH167" i="25"/>
  <c r="AI179" i="25" s="1"/>
  <c r="AH167" i="24"/>
  <c r="AI179" i="24" s="1"/>
  <c r="AJ165" i="24"/>
  <c r="AJ165" i="25"/>
  <c r="W179" i="24"/>
  <c r="X166" i="25"/>
  <c r="C169" i="25"/>
  <c r="G169" i="25" s="1"/>
  <c r="P169" i="25" s="1"/>
  <c r="AB169" i="25" s="1"/>
  <c r="F169" i="24"/>
  <c r="O169" i="24" s="1"/>
  <c r="AA169" i="24" s="1"/>
  <c r="L169" i="24"/>
  <c r="U169" i="24" s="1"/>
  <c r="AG169" i="24" s="1"/>
  <c r="I169" i="24"/>
  <c r="R169" i="24" s="1"/>
  <c r="AD169" i="24" s="1"/>
  <c r="H169" i="24"/>
  <c r="Q169" i="24" s="1"/>
  <c r="AC169" i="24" s="1"/>
  <c r="K169" i="24"/>
  <c r="T169" i="24" s="1"/>
  <c r="G169" i="24"/>
  <c r="P169" i="24" s="1"/>
  <c r="AB169" i="24" s="1"/>
  <c r="J169" i="24"/>
  <c r="S169" i="24" s="1"/>
  <c r="AE169" i="24" s="1"/>
  <c r="E169" i="24"/>
  <c r="N169" i="24" s="1"/>
  <c r="Z169" i="24" s="1"/>
  <c r="D169" i="24"/>
  <c r="M169" i="24" s="1"/>
  <c r="G168" i="24"/>
  <c r="P168" i="24" s="1"/>
  <c r="AB168" i="24" s="1"/>
  <c r="I168" i="24"/>
  <c r="R168" i="24" s="1"/>
  <c r="AD168" i="24" s="1"/>
  <c r="E168" i="24"/>
  <c r="N168" i="24" s="1"/>
  <c r="Z168" i="24" s="1"/>
  <c r="K168" i="24"/>
  <c r="T168" i="24" s="1"/>
  <c r="D168" i="24"/>
  <c r="M168" i="24" s="1"/>
  <c r="L168" i="24"/>
  <c r="U168" i="24" s="1"/>
  <c r="AG168" i="24" s="1"/>
  <c r="J168" i="24"/>
  <c r="S168" i="24" s="1"/>
  <c r="AE168" i="24" s="1"/>
  <c r="H168" i="24"/>
  <c r="Q168" i="24" s="1"/>
  <c r="AC168" i="24" s="1"/>
  <c r="F168" i="24"/>
  <c r="O168" i="24" s="1"/>
  <c r="AA168" i="24" s="1"/>
  <c r="Y168" i="25"/>
  <c r="V168" i="25" l="1"/>
  <c r="W180" i="25" s="1"/>
  <c r="P169" i="8"/>
  <c r="L170" i="8"/>
  <c r="N170" i="8"/>
  <c r="M170" i="8"/>
  <c r="U170" i="8"/>
  <c r="O169" i="8"/>
  <c r="C170" i="24" s="1"/>
  <c r="K170" i="24" s="1"/>
  <c r="T170" i="24" s="1"/>
  <c r="V170" i="8"/>
  <c r="W170" i="8"/>
  <c r="Y169" i="8"/>
  <c r="X167" i="25"/>
  <c r="Z166" i="8" s="1"/>
  <c r="Z165" i="8"/>
  <c r="AJ166" i="25"/>
  <c r="AA165" i="8" s="1"/>
  <c r="AA164" i="8"/>
  <c r="AH168" i="25"/>
  <c r="AI180" i="25" s="1"/>
  <c r="AJ166" i="24"/>
  <c r="R165" i="8" s="1"/>
  <c r="R164" i="8"/>
  <c r="V169" i="24"/>
  <c r="V168" i="24"/>
  <c r="X168" i="24" s="1"/>
  <c r="H169" i="25"/>
  <c r="Q169" i="25" s="1"/>
  <c r="AC169" i="25" s="1"/>
  <c r="E169" i="25"/>
  <c r="N169" i="25" s="1"/>
  <c r="Z169" i="25" s="1"/>
  <c r="L169" i="25"/>
  <c r="U169" i="25" s="1"/>
  <c r="AG169" i="25" s="1"/>
  <c r="F169" i="25"/>
  <c r="O169" i="25" s="1"/>
  <c r="AA169" i="25" s="1"/>
  <c r="D169" i="25"/>
  <c r="M169" i="25" s="1"/>
  <c r="I169" i="25"/>
  <c r="R169" i="25" s="1"/>
  <c r="AD169" i="25" s="1"/>
  <c r="J169" i="25"/>
  <c r="S169" i="25" s="1"/>
  <c r="AE169" i="25" s="1"/>
  <c r="K169" i="25"/>
  <c r="T169" i="25" s="1"/>
  <c r="G170" i="25"/>
  <c r="P170" i="25" s="1"/>
  <c r="AB170" i="25" s="1"/>
  <c r="K170" i="25"/>
  <c r="T170" i="25" s="1"/>
  <c r="L170" i="25"/>
  <c r="U170" i="25" s="1"/>
  <c r="AG170" i="25" s="1"/>
  <c r="H170" i="25"/>
  <c r="Q170" i="25" s="1"/>
  <c r="AC170" i="25" s="1"/>
  <c r="I170" i="25"/>
  <c r="R170" i="25" s="1"/>
  <c r="AD170" i="25" s="1"/>
  <c r="J170" i="25"/>
  <c r="S170" i="25" s="1"/>
  <c r="AE170" i="25" s="1"/>
  <c r="D170" i="25"/>
  <c r="M170" i="25" s="1"/>
  <c r="F170" i="25"/>
  <c r="O170" i="25" s="1"/>
  <c r="AA170" i="25" s="1"/>
  <c r="E170" i="25"/>
  <c r="N170" i="25" s="1"/>
  <c r="Z170" i="25" s="1"/>
  <c r="Y168" i="24"/>
  <c r="AF168" i="24"/>
  <c r="AF169" i="24"/>
  <c r="Y169" i="24"/>
  <c r="X169" i="24" l="1"/>
  <c r="X168" i="25"/>
  <c r="Z167" i="8" s="1"/>
  <c r="X170" i="8"/>
  <c r="C171" i="25" s="1"/>
  <c r="I171" i="25" s="1"/>
  <c r="R171" i="25" s="1"/>
  <c r="AD171" i="25" s="1"/>
  <c r="U171" i="8"/>
  <c r="X171" i="8" s="1"/>
  <c r="C172" i="25" s="1"/>
  <c r="N171" i="8"/>
  <c r="M171" i="8"/>
  <c r="O170" i="8"/>
  <c r="C171" i="24" s="1"/>
  <c r="L171" i="8"/>
  <c r="O171" i="8" s="1"/>
  <c r="C172" i="24" s="1"/>
  <c r="V171" i="8"/>
  <c r="W171" i="8"/>
  <c r="Y170" i="8"/>
  <c r="P170" i="8"/>
  <c r="AH168" i="24"/>
  <c r="AI180" i="24" s="1"/>
  <c r="AJ167" i="24"/>
  <c r="R166" i="8" s="1"/>
  <c r="AH169" i="24"/>
  <c r="AI181" i="24" s="1"/>
  <c r="AJ167" i="25"/>
  <c r="AA166" i="8" s="1"/>
  <c r="W180" i="24"/>
  <c r="Q167" i="8"/>
  <c r="W181" i="24"/>
  <c r="Q168" i="8"/>
  <c r="Y169" i="25"/>
  <c r="V169" i="25"/>
  <c r="V170" i="25"/>
  <c r="W182" i="25" s="1"/>
  <c r="G170" i="24"/>
  <c r="P170" i="24" s="1"/>
  <c r="AB170" i="24" s="1"/>
  <c r="J170" i="24"/>
  <c r="S170" i="24" s="1"/>
  <c r="AE170" i="24" s="1"/>
  <c r="AF169" i="25"/>
  <c r="E170" i="24"/>
  <c r="N170" i="24" s="1"/>
  <c r="Z170" i="24" s="1"/>
  <c r="L170" i="24"/>
  <c r="U170" i="24" s="1"/>
  <c r="AG170" i="24" s="1"/>
  <c r="I170" i="24"/>
  <c r="R170" i="24" s="1"/>
  <c r="AD170" i="24" s="1"/>
  <c r="F170" i="24"/>
  <c r="O170" i="24" s="1"/>
  <c r="AA170" i="24" s="1"/>
  <c r="H170" i="24"/>
  <c r="Q170" i="24" s="1"/>
  <c r="AC170" i="24" s="1"/>
  <c r="D170" i="24"/>
  <c r="M170" i="24" s="1"/>
  <c r="Y170" i="25"/>
  <c r="F171" i="25"/>
  <c r="O171" i="25" s="1"/>
  <c r="AA171" i="25" s="1"/>
  <c r="G171" i="25"/>
  <c r="P171" i="25" s="1"/>
  <c r="AB171" i="25" s="1"/>
  <c r="L171" i="25"/>
  <c r="U171" i="25" s="1"/>
  <c r="AG171" i="25" s="1"/>
  <c r="AF170" i="25"/>
  <c r="AF170" i="24"/>
  <c r="D171" i="25" l="1"/>
  <c r="M171" i="25" s="1"/>
  <c r="K171" i="25"/>
  <c r="T171" i="25" s="1"/>
  <c r="J171" i="25"/>
  <c r="S171" i="25" s="1"/>
  <c r="AE171" i="25" s="1"/>
  <c r="H171" i="25"/>
  <c r="Q171" i="25" s="1"/>
  <c r="AC171" i="25" s="1"/>
  <c r="E171" i="25"/>
  <c r="N171" i="25" s="1"/>
  <c r="Z171" i="25" s="1"/>
  <c r="V172" i="8"/>
  <c r="W172" i="8"/>
  <c r="L172" i="8"/>
  <c r="O172" i="8" s="1"/>
  <c r="C173" i="24" s="1"/>
  <c r="N172" i="8"/>
  <c r="M172" i="8"/>
  <c r="U172" i="8"/>
  <c r="X172" i="8" s="1"/>
  <c r="C173" i="25" s="1"/>
  <c r="AH170" i="25"/>
  <c r="AI182" i="25" s="1"/>
  <c r="AJ168" i="25"/>
  <c r="AA167" i="8" s="1"/>
  <c r="AH169" i="25"/>
  <c r="AI181" i="25" s="1"/>
  <c r="AJ168" i="24"/>
  <c r="R167" i="8" s="1"/>
  <c r="V170" i="24"/>
  <c r="X170" i="24" s="1"/>
  <c r="W181" i="25"/>
  <c r="X169" i="25"/>
  <c r="Y170" i="24"/>
  <c r="AH170" i="24" s="1"/>
  <c r="AI182" i="24" s="1"/>
  <c r="P171" i="8"/>
  <c r="Y171" i="8"/>
  <c r="I172" i="24"/>
  <c r="R172" i="24" s="1"/>
  <c r="AD172" i="24" s="1"/>
  <c r="F172" i="24"/>
  <c r="O172" i="24" s="1"/>
  <c r="AA172" i="24" s="1"/>
  <c r="G172" i="24"/>
  <c r="P172" i="24" s="1"/>
  <c r="AB172" i="24" s="1"/>
  <c r="L172" i="24"/>
  <c r="U172" i="24" s="1"/>
  <c r="AG172" i="24" s="1"/>
  <c r="D172" i="24"/>
  <c r="M172" i="24" s="1"/>
  <c r="E172" i="24"/>
  <c r="N172" i="24" s="1"/>
  <c r="Z172" i="24" s="1"/>
  <c r="J172" i="24"/>
  <c r="S172" i="24" s="1"/>
  <c r="AE172" i="24" s="1"/>
  <c r="H172" i="24"/>
  <c r="Q172" i="24" s="1"/>
  <c r="AC172" i="24" s="1"/>
  <c r="K172" i="24"/>
  <c r="T172" i="24" s="1"/>
  <c r="I171" i="24"/>
  <c r="R171" i="24" s="1"/>
  <c r="AD171" i="24" s="1"/>
  <c r="D171" i="24"/>
  <c r="M171" i="24" s="1"/>
  <c r="K171" i="24"/>
  <c r="T171" i="24" s="1"/>
  <c r="E171" i="24"/>
  <c r="N171" i="24" s="1"/>
  <c r="Z171" i="24" s="1"/>
  <c r="F171" i="24"/>
  <c r="O171" i="24" s="1"/>
  <c r="AA171" i="24" s="1"/>
  <c r="H171" i="24"/>
  <c r="Q171" i="24" s="1"/>
  <c r="AC171" i="24" s="1"/>
  <c r="L171" i="24"/>
  <c r="U171" i="24" s="1"/>
  <c r="AG171" i="24" s="1"/>
  <c r="J171" i="24"/>
  <c r="S171" i="24" s="1"/>
  <c r="AE171" i="24" s="1"/>
  <c r="G171" i="24"/>
  <c r="P171" i="24" s="1"/>
  <c r="AB171" i="24" s="1"/>
  <c r="Y171" i="25"/>
  <c r="AF171" i="25"/>
  <c r="V171" i="25" l="1"/>
  <c r="W183" i="25" s="1"/>
  <c r="Y172" i="8"/>
  <c r="U173" i="8"/>
  <c r="X173" i="8" s="1"/>
  <c r="C174" i="25" s="1"/>
  <c r="M173" i="8"/>
  <c r="N173" i="8"/>
  <c r="P172" i="8"/>
  <c r="L173" i="8"/>
  <c r="V173" i="8"/>
  <c r="W173" i="8"/>
  <c r="X170" i="25"/>
  <c r="Z169" i="8" s="1"/>
  <c r="Z168" i="8"/>
  <c r="AJ169" i="24"/>
  <c r="R168" i="8" s="1"/>
  <c r="AH171" i="25"/>
  <c r="AI183" i="25" s="1"/>
  <c r="AJ169" i="25"/>
  <c r="AA168" i="8" s="1"/>
  <c r="V172" i="24"/>
  <c r="V171" i="24"/>
  <c r="X171" i="24" s="1"/>
  <c r="Q169" i="8"/>
  <c r="W182" i="24"/>
  <c r="AF171" i="24"/>
  <c r="H172" i="25"/>
  <c r="Q172" i="25" s="1"/>
  <c r="AC172" i="25" s="1"/>
  <c r="G172" i="25"/>
  <c r="P172" i="25" s="1"/>
  <c r="AB172" i="25" s="1"/>
  <c r="F172" i="25"/>
  <c r="O172" i="25" s="1"/>
  <c r="AA172" i="25" s="1"/>
  <c r="J172" i="25"/>
  <c r="S172" i="25" s="1"/>
  <c r="AE172" i="25" s="1"/>
  <c r="I172" i="25"/>
  <c r="R172" i="25" s="1"/>
  <c r="AD172" i="25" s="1"/>
  <c r="L172" i="25"/>
  <c r="U172" i="25" s="1"/>
  <c r="AG172" i="25" s="1"/>
  <c r="E172" i="25"/>
  <c r="N172" i="25" s="1"/>
  <c r="Z172" i="25" s="1"/>
  <c r="D172" i="25"/>
  <c r="M172" i="25" s="1"/>
  <c r="K172" i="25"/>
  <c r="T172" i="25" s="1"/>
  <c r="Y171" i="24"/>
  <c r="AH171" i="24" s="1"/>
  <c r="AI183" i="24" s="1"/>
  <c r="Y172" i="24"/>
  <c r="H173" i="24"/>
  <c r="Q173" i="24" s="1"/>
  <c r="AC173" i="24" s="1"/>
  <c r="I173" i="24"/>
  <c r="R173" i="24" s="1"/>
  <c r="AD173" i="24" s="1"/>
  <c r="F173" i="24"/>
  <c r="O173" i="24" s="1"/>
  <c r="AA173" i="24" s="1"/>
  <c r="J173" i="24"/>
  <c r="S173" i="24" s="1"/>
  <c r="AE173" i="24" s="1"/>
  <c r="D173" i="24"/>
  <c r="M173" i="24" s="1"/>
  <c r="K173" i="24"/>
  <c r="T173" i="24" s="1"/>
  <c r="L173" i="24"/>
  <c r="U173" i="24" s="1"/>
  <c r="AG173" i="24" s="1"/>
  <c r="E173" i="24"/>
  <c r="N173" i="24" s="1"/>
  <c r="Z173" i="24" s="1"/>
  <c r="G173" i="24"/>
  <c r="P173" i="24" s="1"/>
  <c r="AB173" i="24" s="1"/>
  <c r="AF172" i="24"/>
  <c r="X172" i="24" l="1"/>
  <c r="X171" i="25"/>
  <c r="Z170" i="8" s="1"/>
  <c r="P173" i="8"/>
  <c r="L174" i="8"/>
  <c r="O174" i="8" s="1"/>
  <c r="O173" i="8"/>
  <c r="C174" i="24" s="1"/>
  <c r="D174" i="24" s="1"/>
  <c r="M174" i="24" s="1"/>
  <c r="M174" i="8"/>
  <c r="N174" i="8"/>
  <c r="W174" i="8"/>
  <c r="V174" i="8"/>
  <c r="Y173" i="8"/>
  <c r="U174" i="8"/>
  <c r="AH172" i="24"/>
  <c r="AI184" i="24" s="1"/>
  <c r="AJ170" i="25"/>
  <c r="AA169" i="8" s="1"/>
  <c r="AJ170" i="24"/>
  <c r="R169" i="8" s="1"/>
  <c r="V173" i="24"/>
  <c r="X173" i="24" s="1"/>
  <c r="Q170" i="8"/>
  <c r="W183" i="24"/>
  <c r="W184" i="24"/>
  <c r="V172" i="25"/>
  <c r="F174" i="25"/>
  <c r="O174" i="25" s="1"/>
  <c r="AA174" i="25" s="1"/>
  <c r="G174" i="25"/>
  <c r="P174" i="25" s="1"/>
  <c r="AB174" i="25" s="1"/>
  <c r="H174" i="25"/>
  <c r="Q174" i="25" s="1"/>
  <c r="AC174" i="25" s="1"/>
  <c r="J174" i="25"/>
  <c r="S174" i="25" s="1"/>
  <c r="AE174" i="25" s="1"/>
  <c r="I174" i="25"/>
  <c r="R174" i="25" s="1"/>
  <c r="AD174" i="25" s="1"/>
  <c r="D174" i="25"/>
  <c r="M174" i="25" s="1"/>
  <c r="K174" i="25"/>
  <c r="T174" i="25" s="1"/>
  <c r="E174" i="25"/>
  <c r="N174" i="25" s="1"/>
  <c r="Z174" i="25" s="1"/>
  <c r="L174" i="25"/>
  <c r="U174" i="25" s="1"/>
  <c r="AG174" i="25" s="1"/>
  <c r="Y173" i="24"/>
  <c r="AF173" i="24"/>
  <c r="G173" i="25"/>
  <c r="P173" i="25" s="1"/>
  <c r="AB173" i="25" s="1"/>
  <c r="H173" i="25"/>
  <c r="Q173" i="25" s="1"/>
  <c r="AC173" i="25" s="1"/>
  <c r="D173" i="25"/>
  <c r="M173" i="25" s="1"/>
  <c r="I173" i="25"/>
  <c r="R173" i="25" s="1"/>
  <c r="AD173" i="25" s="1"/>
  <c r="K173" i="25"/>
  <c r="T173" i="25" s="1"/>
  <c r="J173" i="25"/>
  <c r="S173" i="25" s="1"/>
  <c r="AE173" i="25" s="1"/>
  <c r="F173" i="25"/>
  <c r="O173" i="25" s="1"/>
  <c r="AA173" i="25" s="1"/>
  <c r="L173" i="25"/>
  <c r="U173" i="25" s="1"/>
  <c r="AG173" i="25" s="1"/>
  <c r="E173" i="25"/>
  <c r="N173" i="25" s="1"/>
  <c r="Z173" i="25" s="1"/>
  <c r="AF172" i="25"/>
  <c r="Y172" i="25"/>
  <c r="E174" i="24" l="1"/>
  <c r="N174" i="24" s="1"/>
  <c r="Z174" i="24" s="1"/>
  <c r="I174" i="24"/>
  <c r="R174" i="24" s="1"/>
  <c r="AD174" i="24" s="1"/>
  <c r="J174" i="24"/>
  <c r="S174" i="24" s="1"/>
  <c r="AE174" i="24" s="1"/>
  <c r="L174" i="24"/>
  <c r="U174" i="24" s="1"/>
  <c r="AG174" i="24" s="1"/>
  <c r="K174" i="24"/>
  <c r="T174" i="24" s="1"/>
  <c r="AF174" i="24" s="1"/>
  <c r="F174" i="24"/>
  <c r="O174" i="24" s="1"/>
  <c r="AA174" i="24" s="1"/>
  <c r="P174" i="8"/>
  <c r="G174" i="24"/>
  <c r="P174" i="24" s="1"/>
  <c r="AB174" i="24" s="1"/>
  <c r="H174" i="24"/>
  <c r="Q174" i="24" s="1"/>
  <c r="AC174" i="24" s="1"/>
  <c r="Y174" i="8"/>
  <c r="W175" i="8"/>
  <c r="V175" i="8"/>
  <c r="N175" i="8"/>
  <c r="M175" i="8"/>
  <c r="U175" i="8"/>
  <c r="X174" i="8"/>
  <c r="C175" i="25" s="1"/>
  <c r="L175" i="8"/>
  <c r="AH173" i="24"/>
  <c r="AI185" i="24" s="1"/>
  <c r="AH172" i="25"/>
  <c r="AI184" i="25" s="1"/>
  <c r="AJ171" i="24"/>
  <c r="R170" i="8" s="1"/>
  <c r="AJ171" i="25"/>
  <c r="AA170" i="8" s="1"/>
  <c r="W185" i="24"/>
  <c r="Q172" i="8"/>
  <c r="V174" i="25"/>
  <c r="W186" i="25" s="1"/>
  <c r="V173" i="25"/>
  <c r="W185" i="25" s="1"/>
  <c r="W184" i="25"/>
  <c r="X172" i="25"/>
  <c r="C175" i="24"/>
  <c r="F175" i="24" s="1"/>
  <c r="O175" i="24" s="1"/>
  <c r="AA175" i="24" s="1"/>
  <c r="AF174" i="25"/>
  <c r="Q171" i="8"/>
  <c r="Y174" i="25"/>
  <c r="AF173" i="25"/>
  <c r="Y174" i="24"/>
  <c r="Y173" i="25"/>
  <c r="V174" i="24" l="1"/>
  <c r="L176" i="8"/>
  <c r="X175" i="8"/>
  <c r="C176" i="25" s="1"/>
  <c r="H176" i="25" s="1"/>
  <c r="Q176" i="25" s="1"/>
  <c r="AC176" i="25" s="1"/>
  <c r="U176" i="8"/>
  <c r="N176" i="8"/>
  <c r="M176" i="8"/>
  <c r="P175" i="8"/>
  <c r="W176" i="8"/>
  <c r="V176" i="8"/>
  <c r="Y175" i="8"/>
  <c r="O175" i="8"/>
  <c r="C176" i="24" s="1"/>
  <c r="H176" i="24" s="1"/>
  <c r="Q176" i="24" s="1"/>
  <c r="AC176" i="24" s="1"/>
  <c r="X173" i="25"/>
  <c r="AH174" i="25"/>
  <c r="AI186" i="25" s="1"/>
  <c r="AJ172" i="25"/>
  <c r="AJ172" i="24"/>
  <c r="AH174" i="24"/>
  <c r="AI186" i="24" s="1"/>
  <c r="AH173" i="25"/>
  <c r="AI185" i="25" s="1"/>
  <c r="Z171" i="8"/>
  <c r="G175" i="24"/>
  <c r="P175" i="24" s="1"/>
  <c r="AB175" i="24" s="1"/>
  <c r="E175" i="24"/>
  <c r="N175" i="24" s="1"/>
  <c r="Z175" i="24" s="1"/>
  <c r="D175" i="24"/>
  <c r="M175" i="24" s="1"/>
  <c r="H175" i="24"/>
  <c r="Q175" i="24" s="1"/>
  <c r="AC175" i="24" s="1"/>
  <c r="K175" i="24"/>
  <c r="T175" i="24" s="1"/>
  <c r="AF175" i="24" s="1"/>
  <c r="J175" i="24"/>
  <c r="S175" i="24" s="1"/>
  <c r="AE175" i="24" s="1"/>
  <c r="L175" i="24"/>
  <c r="U175" i="24" s="1"/>
  <c r="AG175" i="24" s="1"/>
  <c r="I175" i="24"/>
  <c r="R175" i="24" s="1"/>
  <c r="AD175" i="24" s="1"/>
  <c r="L175" i="25"/>
  <c r="U175" i="25" s="1"/>
  <c r="AG175" i="25" s="1"/>
  <c r="J175" i="25"/>
  <c r="S175" i="25" s="1"/>
  <c r="AE175" i="25" s="1"/>
  <c r="I175" i="25"/>
  <c r="R175" i="25" s="1"/>
  <c r="AD175" i="25" s="1"/>
  <c r="K175" i="25"/>
  <c r="T175" i="25" s="1"/>
  <c r="H175" i="25"/>
  <c r="Q175" i="25" s="1"/>
  <c r="AC175" i="25" s="1"/>
  <c r="F175" i="25"/>
  <c r="O175" i="25" s="1"/>
  <c r="AA175" i="25" s="1"/>
  <c r="G175" i="25"/>
  <c r="P175" i="25" s="1"/>
  <c r="AB175" i="25" s="1"/>
  <c r="D175" i="25"/>
  <c r="M175" i="25" s="1"/>
  <c r="E175" i="25"/>
  <c r="N175" i="25" s="1"/>
  <c r="Z175" i="25" s="1"/>
  <c r="G176" i="25" l="1"/>
  <c r="P176" i="25" s="1"/>
  <c r="AB176" i="25" s="1"/>
  <c r="K176" i="25"/>
  <c r="T176" i="25" s="1"/>
  <c r="L176" i="25"/>
  <c r="U176" i="25" s="1"/>
  <c r="AG176" i="25" s="1"/>
  <c r="D176" i="25"/>
  <c r="M176" i="25" s="1"/>
  <c r="Y176" i="25" s="1"/>
  <c r="J176" i="25"/>
  <c r="S176" i="25" s="1"/>
  <c r="AE176" i="25" s="1"/>
  <c r="E176" i="25"/>
  <c r="N176" i="25" s="1"/>
  <c r="Z176" i="25" s="1"/>
  <c r="I176" i="25"/>
  <c r="R176" i="25" s="1"/>
  <c r="AD176" i="25" s="1"/>
  <c r="X174" i="24"/>
  <c r="W186" i="24"/>
  <c r="F176" i="25"/>
  <c r="O176" i="25" s="1"/>
  <c r="AA176" i="25" s="1"/>
  <c r="P176" i="8"/>
  <c r="N177" i="8"/>
  <c r="M177" i="8"/>
  <c r="U177" i="8"/>
  <c r="X176" i="8"/>
  <c r="C177" i="25" s="1"/>
  <c r="L177" i="25" s="1"/>
  <c r="U177" i="25" s="1"/>
  <c r="AG177" i="25" s="1"/>
  <c r="W177" i="8"/>
  <c r="V177" i="8"/>
  <c r="L177" i="8"/>
  <c r="Y176" i="8"/>
  <c r="O176" i="8"/>
  <c r="C177" i="24" s="1"/>
  <c r="X174" i="25"/>
  <c r="Z173" i="8" s="1"/>
  <c r="Z172" i="8"/>
  <c r="AJ173" i="24"/>
  <c r="R172" i="8" s="1"/>
  <c r="R171" i="8"/>
  <c r="AJ173" i="25"/>
  <c r="AA172" i="8" s="1"/>
  <c r="AA171" i="8"/>
  <c r="Y175" i="24"/>
  <c r="AH175" i="24" s="1"/>
  <c r="AI187" i="24" s="1"/>
  <c r="V175" i="24"/>
  <c r="V175" i="25"/>
  <c r="D176" i="24"/>
  <c r="M176" i="24" s="1"/>
  <c r="G176" i="24"/>
  <c r="P176" i="24" s="1"/>
  <c r="AB176" i="24" s="1"/>
  <c r="I176" i="24"/>
  <c r="R176" i="24" s="1"/>
  <c r="AD176" i="24" s="1"/>
  <c r="L176" i="24"/>
  <c r="U176" i="24" s="1"/>
  <c r="AG176" i="24" s="1"/>
  <c r="E176" i="24"/>
  <c r="N176" i="24" s="1"/>
  <c r="Z176" i="24" s="1"/>
  <c r="K176" i="24"/>
  <c r="T176" i="24" s="1"/>
  <c r="AF176" i="24" s="1"/>
  <c r="F176" i="24"/>
  <c r="O176" i="24" s="1"/>
  <c r="AA176" i="24" s="1"/>
  <c r="J176" i="24"/>
  <c r="S176" i="24" s="1"/>
  <c r="AE176" i="24" s="1"/>
  <c r="AF176" i="25"/>
  <c r="AF175" i="25"/>
  <c r="Y175" i="25"/>
  <c r="V176" i="25" l="1"/>
  <c r="W188" i="25" s="1"/>
  <c r="X175" i="24"/>
  <c r="Q174" i="8" s="1"/>
  <c r="Q173" i="8"/>
  <c r="W178" i="8"/>
  <c r="V178" i="8"/>
  <c r="X177" i="8"/>
  <c r="C178" i="25" s="1"/>
  <c r="U178" i="8"/>
  <c r="N178" i="8"/>
  <c r="M178" i="8"/>
  <c r="O177" i="8"/>
  <c r="C178" i="24" s="1"/>
  <c r="L178" i="8"/>
  <c r="AH175" i="25"/>
  <c r="AI187" i="25" s="1"/>
  <c r="P177" i="8"/>
  <c r="Y177" i="8"/>
  <c r="AH176" i="25"/>
  <c r="AI188" i="25" s="1"/>
  <c r="AJ174" i="25"/>
  <c r="AA173" i="8" s="1"/>
  <c r="AJ174" i="24"/>
  <c r="R173" i="8" s="1"/>
  <c r="W187" i="24"/>
  <c r="Y176" i="24"/>
  <c r="AH176" i="24" s="1"/>
  <c r="AI188" i="24" s="1"/>
  <c r="V176" i="24"/>
  <c r="W187" i="25"/>
  <c r="X175" i="25"/>
  <c r="F177" i="25"/>
  <c r="O177" i="25" s="1"/>
  <c r="AA177" i="25" s="1"/>
  <c r="E177" i="25"/>
  <c r="N177" i="25" s="1"/>
  <c r="Z177" i="25" s="1"/>
  <c r="J177" i="25"/>
  <c r="S177" i="25" s="1"/>
  <c r="AE177" i="25" s="1"/>
  <c r="H177" i="25"/>
  <c r="Q177" i="25" s="1"/>
  <c r="AC177" i="25" s="1"/>
  <c r="D177" i="25"/>
  <c r="M177" i="25" s="1"/>
  <c r="K177" i="25"/>
  <c r="T177" i="25" s="1"/>
  <c r="AF177" i="25" s="1"/>
  <c r="G177" i="25"/>
  <c r="P177" i="25" s="1"/>
  <c r="AB177" i="25" s="1"/>
  <c r="I177" i="25"/>
  <c r="R177" i="25" s="1"/>
  <c r="AD177" i="25" s="1"/>
  <c r="F177" i="24"/>
  <c r="O177" i="24" s="1"/>
  <c r="AA177" i="24" s="1"/>
  <c r="E177" i="24"/>
  <c r="N177" i="24" s="1"/>
  <c r="Z177" i="24" s="1"/>
  <c r="I177" i="24"/>
  <c r="R177" i="24" s="1"/>
  <c r="AD177" i="24" s="1"/>
  <c r="D177" i="24"/>
  <c r="M177" i="24" s="1"/>
  <c r="K177" i="24"/>
  <c r="T177" i="24" s="1"/>
  <c r="H177" i="24"/>
  <c r="Q177" i="24" s="1"/>
  <c r="AC177" i="24" s="1"/>
  <c r="J177" i="24"/>
  <c r="S177" i="24" s="1"/>
  <c r="AE177" i="24" s="1"/>
  <c r="L177" i="24"/>
  <c r="U177" i="24" s="1"/>
  <c r="AG177" i="24" s="1"/>
  <c r="G177" i="24"/>
  <c r="P177" i="24" s="1"/>
  <c r="AB177" i="24" s="1"/>
  <c r="X176" i="24" l="1"/>
  <c r="L179" i="8"/>
  <c r="O179" i="8" s="1"/>
  <c r="U179" i="8"/>
  <c r="X179" i="8" s="1"/>
  <c r="C180" i="25" s="1"/>
  <c r="O178" i="8"/>
  <c r="C179" i="24" s="1"/>
  <c r="D179" i="24" s="1"/>
  <c r="M179" i="24" s="1"/>
  <c r="V179" i="8"/>
  <c r="W179" i="8"/>
  <c r="M179" i="8"/>
  <c r="N179" i="8"/>
  <c r="X176" i="25"/>
  <c r="Z175" i="8" s="1"/>
  <c r="Z174" i="8"/>
  <c r="AJ175" i="24"/>
  <c r="R174" i="8" s="1"/>
  <c r="AJ175" i="25"/>
  <c r="AA174" i="8" s="1"/>
  <c r="W188" i="24"/>
  <c r="Q175" i="8"/>
  <c r="V177" i="24"/>
  <c r="Y177" i="25"/>
  <c r="AH177" i="25" s="1"/>
  <c r="AI189" i="25" s="1"/>
  <c r="V177" i="25"/>
  <c r="W189" i="25" s="1"/>
  <c r="Y178" i="8"/>
  <c r="P178" i="8"/>
  <c r="X178" i="8"/>
  <c r="C179" i="25" s="1"/>
  <c r="AF177" i="24"/>
  <c r="L178" i="24"/>
  <c r="U178" i="24" s="1"/>
  <c r="AG178" i="24" s="1"/>
  <c r="E178" i="24"/>
  <c r="N178" i="24" s="1"/>
  <c r="Z178" i="24" s="1"/>
  <c r="K178" i="24"/>
  <c r="T178" i="24" s="1"/>
  <c r="G178" i="24"/>
  <c r="P178" i="24" s="1"/>
  <c r="AB178" i="24" s="1"/>
  <c r="I178" i="24"/>
  <c r="R178" i="24" s="1"/>
  <c r="AD178" i="24" s="1"/>
  <c r="D178" i="24"/>
  <c r="M178" i="24" s="1"/>
  <c r="F178" i="24"/>
  <c r="O178" i="24" s="1"/>
  <c r="AA178" i="24" s="1"/>
  <c r="J178" i="24"/>
  <c r="S178" i="24" s="1"/>
  <c r="AE178" i="24" s="1"/>
  <c r="H178" i="24"/>
  <c r="Q178" i="24" s="1"/>
  <c r="AC178" i="24" s="1"/>
  <c r="F178" i="25"/>
  <c r="O178" i="25" s="1"/>
  <c r="AA178" i="25" s="1"/>
  <c r="D178" i="25"/>
  <c r="M178" i="25" s="1"/>
  <c r="L178" i="25"/>
  <c r="U178" i="25" s="1"/>
  <c r="AG178" i="25" s="1"/>
  <c r="K178" i="25"/>
  <c r="T178" i="25" s="1"/>
  <c r="J178" i="25"/>
  <c r="S178" i="25" s="1"/>
  <c r="AE178" i="25" s="1"/>
  <c r="G178" i="25"/>
  <c r="P178" i="25" s="1"/>
  <c r="AB178" i="25" s="1"/>
  <c r="H178" i="25"/>
  <c r="Q178" i="25" s="1"/>
  <c r="AC178" i="25" s="1"/>
  <c r="I178" i="25"/>
  <c r="R178" i="25" s="1"/>
  <c r="AD178" i="25" s="1"/>
  <c r="E178" i="25"/>
  <c r="N178" i="25" s="1"/>
  <c r="Z178" i="25" s="1"/>
  <c r="Y177" i="24"/>
  <c r="I179" i="24" l="1"/>
  <c r="R179" i="24" s="1"/>
  <c r="AD179" i="24" s="1"/>
  <c r="J179" i="24"/>
  <c r="S179" i="24" s="1"/>
  <c r="AE179" i="24" s="1"/>
  <c r="H179" i="24"/>
  <c r="Q179" i="24" s="1"/>
  <c r="AC179" i="24" s="1"/>
  <c r="L179" i="24"/>
  <c r="U179" i="24" s="1"/>
  <c r="AG179" i="24" s="1"/>
  <c r="X177" i="24"/>
  <c r="Q176" i="8" s="1"/>
  <c r="Y179" i="8"/>
  <c r="K179" i="24"/>
  <c r="T179" i="24" s="1"/>
  <c r="AF179" i="24" s="1"/>
  <c r="E179" i="24"/>
  <c r="N179" i="24" s="1"/>
  <c r="Z179" i="24" s="1"/>
  <c r="G179" i="24"/>
  <c r="P179" i="24" s="1"/>
  <c r="AB179" i="24" s="1"/>
  <c r="L180" i="8"/>
  <c r="N180" i="8"/>
  <c r="M180" i="8"/>
  <c r="W180" i="8"/>
  <c r="V180" i="8"/>
  <c r="F179" i="24"/>
  <c r="O179" i="24" s="1"/>
  <c r="AA179" i="24" s="1"/>
  <c r="U180" i="8"/>
  <c r="X180" i="8" s="1"/>
  <c r="C181" i="25" s="1"/>
  <c r="P179" i="8"/>
  <c r="AH177" i="24"/>
  <c r="AI189" i="24" s="1"/>
  <c r="AJ176" i="25"/>
  <c r="AA175" i="8" s="1"/>
  <c r="X177" i="25"/>
  <c r="Z176" i="8" s="1"/>
  <c r="AJ176" i="24"/>
  <c r="R175" i="8" s="1"/>
  <c r="W189" i="24"/>
  <c r="V178" i="24"/>
  <c r="V178" i="25"/>
  <c r="W190" i="25" s="1"/>
  <c r="C180" i="24"/>
  <c r="F180" i="24" s="1"/>
  <c r="O180" i="24" s="1"/>
  <c r="AA180" i="24" s="1"/>
  <c r="Y178" i="24"/>
  <c r="G179" i="25"/>
  <c r="P179" i="25" s="1"/>
  <c r="AB179" i="25" s="1"/>
  <c r="D179" i="25"/>
  <c r="M179" i="25" s="1"/>
  <c r="I179" i="25"/>
  <c r="R179" i="25" s="1"/>
  <c r="AD179" i="25" s="1"/>
  <c r="L179" i="25"/>
  <c r="U179" i="25" s="1"/>
  <c r="AG179" i="25" s="1"/>
  <c r="F179" i="25"/>
  <c r="O179" i="25" s="1"/>
  <c r="AA179" i="25" s="1"/>
  <c r="E179" i="25"/>
  <c r="N179" i="25" s="1"/>
  <c r="Z179" i="25" s="1"/>
  <c r="K179" i="25"/>
  <c r="T179" i="25" s="1"/>
  <c r="H179" i="25"/>
  <c r="Q179" i="25" s="1"/>
  <c r="AC179" i="25" s="1"/>
  <c r="J179" i="25"/>
  <c r="S179" i="25" s="1"/>
  <c r="AE179" i="25" s="1"/>
  <c r="AF178" i="25"/>
  <c r="AF178" i="24"/>
  <c r="Y179" i="24"/>
  <c r="Y178" i="25"/>
  <c r="X178" i="24" l="1"/>
  <c r="Q177" i="8" s="1"/>
  <c r="P180" i="8"/>
  <c r="U181" i="8"/>
  <c r="X181" i="8" s="1"/>
  <c r="C182" i="25" s="1"/>
  <c r="V179" i="24"/>
  <c r="W181" i="8"/>
  <c r="V181" i="8"/>
  <c r="Y180" i="8"/>
  <c r="N181" i="8"/>
  <c r="M181" i="8"/>
  <c r="O180" i="8"/>
  <c r="C181" i="24" s="1"/>
  <c r="F181" i="24" s="1"/>
  <c r="O181" i="24" s="1"/>
  <c r="AA181" i="24" s="1"/>
  <c r="L181" i="8"/>
  <c r="O181" i="8" s="1"/>
  <c r="AH178" i="25"/>
  <c r="AI190" i="25" s="1"/>
  <c r="AH178" i="24"/>
  <c r="AI190" i="24" s="1"/>
  <c r="X178" i="25"/>
  <c r="Z177" i="8" s="1"/>
  <c r="AH179" i="24"/>
  <c r="AI191" i="24" s="1"/>
  <c r="AJ177" i="24"/>
  <c r="R176" i="8" s="1"/>
  <c r="AJ177" i="25"/>
  <c r="AA176" i="8" s="1"/>
  <c r="W190" i="24"/>
  <c r="W191" i="24"/>
  <c r="V179" i="25"/>
  <c r="W191" i="25" s="1"/>
  <c r="J180" i="24"/>
  <c r="S180" i="24" s="1"/>
  <c r="AE180" i="24" s="1"/>
  <c r="L180" i="24"/>
  <c r="U180" i="24" s="1"/>
  <c r="AG180" i="24" s="1"/>
  <c r="D180" i="24"/>
  <c r="M180" i="24" s="1"/>
  <c r="H180" i="24"/>
  <c r="Q180" i="24" s="1"/>
  <c r="AC180" i="24" s="1"/>
  <c r="G180" i="24"/>
  <c r="P180" i="24" s="1"/>
  <c r="AB180" i="24" s="1"/>
  <c r="K180" i="24"/>
  <c r="T180" i="24" s="1"/>
  <c r="E180" i="24"/>
  <c r="N180" i="24" s="1"/>
  <c r="Z180" i="24" s="1"/>
  <c r="I180" i="24"/>
  <c r="R180" i="24" s="1"/>
  <c r="AD180" i="24" s="1"/>
  <c r="G181" i="24"/>
  <c r="P181" i="24" s="1"/>
  <c r="AB181" i="24" s="1"/>
  <c r="L181" i="24"/>
  <c r="U181" i="24" s="1"/>
  <c r="AG181" i="24" s="1"/>
  <c r="L180" i="25"/>
  <c r="U180" i="25" s="1"/>
  <c r="AG180" i="25" s="1"/>
  <c r="F180" i="25"/>
  <c r="O180" i="25" s="1"/>
  <c r="AA180" i="25" s="1"/>
  <c r="G180" i="25"/>
  <c r="P180" i="25" s="1"/>
  <c r="AB180" i="25" s="1"/>
  <c r="H180" i="25"/>
  <c r="Q180" i="25" s="1"/>
  <c r="AC180" i="25" s="1"/>
  <c r="J180" i="25"/>
  <c r="S180" i="25" s="1"/>
  <c r="AE180" i="25" s="1"/>
  <c r="I180" i="25"/>
  <c r="R180" i="25" s="1"/>
  <c r="AD180" i="25" s="1"/>
  <c r="K180" i="25"/>
  <c r="T180" i="25" s="1"/>
  <c r="D180" i="25"/>
  <c r="M180" i="25" s="1"/>
  <c r="E180" i="25"/>
  <c r="N180" i="25" s="1"/>
  <c r="Z180" i="25" s="1"/>
  <c r="Y179" i="25"/>
  <c r="F181" i="25"/>
  <c r="O181" i="25" s="1"/>
  <c r="AA181" i="25" s="1"/>
  <c r="I181" i="25"/>
  <c r="R181" i="25" s="1"/>
  <c r="AD181" i="25" s="1"/>
  <c r="H181" i="25"/>
  <c r="Q181" i="25" s="1"/>
  <c r="AC181" i="25" s="1"/>
  <c r="J181" i="25"/>
  <c r="S181" i="25" s="1"/>
  <c r="AE181" i="25" s="1"/>
  <c r="E181" i="25"/>
  <c r="N181" i="25" s="1"/>
  <c r="Z181" i="25" s="1"/>
  <c r="K181" i="25"/>
  <c r="T181" i="25" s="1"/>
  <c r="G181" i="25"/>
  <c r="P181" i="25" s="1"/>
  <c r="AB181" i="25" s="1"/>
  <c r="D181" i="25"/>
  <c r="M181" i="25" s="1"/>
  <c r="L181" i="25"/>
  <c r="U181" i="25" s="1"/>
  <c r="AG181" i="25" s="1"/>
  <c r="AF179" i="25"/>
  <c r="H181" i="24" l="1"/>
  <c r="Q181" i="24" s="1"/>
  <c r="AC181" i="24" s="1"/>
  <c r="D181" i="24"/>
  <c r="M181" i="24" s="1"/>
  <c r="U182" i="8"/>
  <c r="X182" i="8" s="1"/>
  <c r="J181" i="24"/>
  <c r="S181" i="24" s="1"/>
  <c r="AE181" i="24" s="1"/>
  <c r="K181" i="24"/>
  <c r="T181" i="24" s="1"/>
  <c r="AF181" i="24" s="1"/>
  <c r="X179" i="24"/>
  <c r="Q178" i="8" s="1"/>
  <c r="I181" i="24"/>
  <c r="R181" i="24" s="1"/>
  <c r="AD181" i="24" s="1"/>
  <c r="E181" i="24"/>
  <c r="N181" i="24" s="1"/>
  <c r="Z181" i="24" s="1"/>
  <c r="P181" i="8"/>
  <c r="N182" i="8"/>
  <c r="M182" i="8"/>
  <c r="L182" i="8"/>
  <c r="W182" i="8"/>
  <c r="V182" i="8"/>
  <c r="Y181" i="8"/>
  <c r="AJ178" i="25"/>
  <c r="AA177" i="8" s="1"/>
  <c r="X179" i="25"/>
  <c r="Z178" i="8" s="1"/>
  <c r="AJ178" i="24"/>
  <c r="R177" i="8" s="1"/>
  <c r="AH179" i="25"/>
  <c r="AI191" i="25" s="1"/>
  <c r="Y180" i="24"/>
  <c r="V180" i="24"/>
  <c r="V180" i="25"/>
  <c r="W192" i="25" s="1"/>
  <c r="V181" i="25"/>
  <c r="W193" i="25" s="1"/>
  <c r="AF180" i="24"/>
  <c r="C182" i="24"/>
  <c r="F182" i="24" s="1"/>
  <c r="O182" i="24" s="1"/>
  <c r="AA182" i="24" s="1"/>
  <c r="Y181" i="24"/>
  <c r="Y180" i="25"/>
  <c r="Y181" i="25"/>
  <c r="AF180" i="25"/>
  <c r="AF181" i="25"/>
  <c r="X180" i="24" l="1"/>
  <c r="AH180" i="24"/>
  <c r="AI192" i="24" s="1"/>
  <c r="L183" i="8"/>
  <c r="O183" i="8" s="1"/>
  <c r="V181" i="24"/>
  <c r="W193" i="24" s="1"/>
  <c r="O182" i="8"/>
  <c r="C183" i="24" s="1"/>
  <c r="Y182" i="8"/>
  <c r="V183" i="8"/>
  <c r="W183" i="8"/>
  <c r="U183" i="8"/>
  <c r="M183" i="8"/>
  <c r="N183" i="8"/>
  <c r="P182" i="8"/>
  <c r="AH181" i="24"/>
  <c r="AI193" i="24" s="1"/>
  <c r="AH181" i="25"/>
  <c r="AI193" i="25" s="1"/>
  <c r="AJ179" i="24"/>
  <c r="X180" i="25"/>
  <c r="AH180" i="25"/>
  <c r="AI192" i="25" s="1"/>
  <c r="AJ179" i="25"/>
  <c r="W192" i="24"/>
  <c r="Q179" i="8"/>
  <c r="E182" i="24"/>
  <c r="N182" i="24" s="1"/>
  <c r="Z182" i="24" s="1"/>
  <c r="K182" i="24"/>
  <c r="T182" i="24" s="1"/>
  <c r="AF182" i="24" s="1"/>
  <c r="G182" i="24"/>
  <c r="P182" i="24" s="1"/>
  <c r="AB182" i="24" s="1"/>
  <c r="D182" i="24"/>
  <c r="M182" i="24" s="1"/>
  <c r="J182" i="24"/>
  <c r="S182" i="24" s="1"/>
  <c r="AE182" i="24" s="1"/>
  <c r="C183" i="25"/>
  <c r="L183" i="25" s="1"/>
  <c r="U183" i="25" s="1"/>
  <c r="AG183" i="25" s="1"/>
  <c r="I182" i="24"/>
  <c r="R182" i="24" s="1"/>
  <c r="AD182" i="24" s="1"/>
  <c r="L182" i="24"/>
  <c r="U182" i="24" s="1"/>
  <c r="AG182" i="24" s="1"/>
  <c r="H182" i="24"/>
  <c r="Q182" i="24" s="1"/>
  <c r="AC182" i="24" s="1"/>
  <c r="D182" i="25"/>
  <c r="M182" i="25" s="1"/>
  <c r="J182" i="25"/>
  <c r="S182" i="25" s="1"/>
  <c r="AE182" i="25" s="1"/>
  <c r="L182" i="25"/>
  <c r="U182" i="25" s="1"/>
  <c r="AG182" i="25" s="1"/>
  <c r="I182" i="25"/>
  <c r="R182" i="25" s="1"/>
  <c r="AD182" i="25" s="1"/>
  <c r="F182" i="25"/>
  <c r="O182" i="25" s="1"/>
  <c r="AA182" i="25" s="1"/>
  <c r="K182" i="25"/>
  <c r="T182" i="25" s="1"/>
  <c r="E182" i="25"/>
  <c r="N182" i="25" s="1"/>
  <c r="Z182" i="25" s="1"/>
  <c r="H182" i="25"/>
  <c r="Q182" i="25" s="1"/>
  <c r="AC182" i="25" s="1"/>
  <c r="G182" i="25"/>
  <c r="P182" i="25" s="1"/>
  <c r="AB182" i="25" s="1"/>
  <c r="X181" i="24" l="1"/>
  <c r="P183" i="8"/>
  <c r="Y183" i="8"/>
  <c r="W184" i="8"/>
  <c r="V184" i="8"/>
  <c r="N184" i="8"/>
  <c r="M184" i="8"/>
  <c r="U184" i="8"/>
  <c r="X183" i="8"/>
  <c r="C184" i="25" s="1"/>
  <c r="J184" i="25" s="1"/>
  <c r="S184" i="25" s="1"/>
  <c r="AE184" i="25" s="1"/>
  <c r="L184" i="8"/>
  <c r="X181" i="25"/>
  <c r="Z180" i="8" s="1"/>
  <c r="Z179" i="8"/>
  <c r="AJ180" i="25"/>
  <c r="AA179" i="8" s="1"/>
  <c r="AA178" i="8"/>
  <c r="AJ180" i="24"/>
  <c r="R179" i="8" s="1"/>
  <c r="R178" i="8"/>
  <c r="Y182" i="24"/>
  <c r="AH182" i="24" s="1"/>
  <c r="AI194" i="24" s="1"/>
  <c r="V182" i="24"/>
  <c r="V182" i="25"/>
  <c r="W194" i="25" s="1"/>
  <c r="D183" i="25"/>
  <c r="M183" i="25" s="1"/>
  <c r="J183" i="25"/>
  <c r="S183" i="25" s="1"/>
  <c r="AE183" i="25" s="1"/>
  <c r="G183" i="25"/>
  <c r="P183" i="25" s="1"/>
  <c r="AB183" i="25" s="1"/>
  <c r="H183" i="25"/>
  <c r="Q183" i="25" s="1"/>
  <c r="AC183" i="25" s="1"/>
  <c r="E183" i="25"/>
  <c r="N183" i="25" s="1"/>
  <c r="Z183" i="25" s="1"/>
  <c r="I183" i="25"/>
  <c r="R183" i="25" s="1"/>
  <c r="AD183" i="25" s="1"/>
  <c r="F183" i="25"/>
  <c r="O183" i="25" s="1"/>
  <c r="AA183" i="25" s="1"/>
  <c r="K183" i="25"/>
  <c r="T183" i="25" s="1"/>
  <c r="AF183" i="25" s="1"/>
  <c r="C184" i="24"/>
  <c r="AF182" i="25"/>
  <c r="I183" i="24"/>
  <c r="R183" i="24" s="1"/>
  <c r="AD183" i="24" s="1"/>
  <c r="E183" i="24"/>
  <c r="N183" i="24" s="1"/>
  <c r="Z183" i="24" s="1"/>
  <c r="F183" i="24"/>
  <c r="O183" i="24" s="1"/>
  <c r="AA183" i="24" s="1"/>
  <c r="G183" i="24"/>
  <c r="P183" i="24" s="1"/>
  <c r="AB183" i="24" s="1"/>
  <c r="D183" i="24"/>
  <c r="M183" i="24" s="1"/>
  <c r="L183" i="24"/>
  <c r="U183" i="24" s="1"/>
  <c r="AG183" i="24" s="1"/>
  <c r="J183" i="24"/>
  <c r="S183" i="24" s="1"/>
  <c r="AE183" i="24" s="1"/>
  <c r="K183" i="24"/>
  <c r="T183" i="24" s="1"/>
  <c r="H183" i="24"/>
  <c r="Q183" i="24" s="1"/>
  <c r="AC183" i="24" s="1"/>
  <c r="Y182" i="25"/>
  <c r="AH182" i="25" s="1"/>
  <c r="AI194" i="25" s="1"/>
  <c r="X182" i="24" l="1"/>
  <c r="Q180" i="8"/>
  <c r="N185" i="8"/>
  <c r="M185" i="8"/>
  <c r="W185" i="8"/>
  <c r="V185" i="8"/>
  <c r="X184" i="8"/>
  <c r="C185" i="25" s="1"/>
  <c r="K185" i="25" s="1"/>
  <c r="T185" i="25" s="1"/>
  <c r="U185" i="8"/>
  <c r="O184" i="8"/>
  <c r="C185" i="24" s="1"/>
  <c r="L185" i="8"/>
  <c r="L184" i="25"/>
  <c r="U184" i="25" s="1"/>
  <c r="AG184" i="25" s="1"/>
  <c r="P184" i="8"/>
  <c r="I184" i="25"/>
  <c r="R184" i="25" s="1"/>
  <c r="AD184" i="25" s="1"/>
  <c r="H184" i="25"/>
  <c r="Q184" i="25" s="1"/>
  <c r="AC184" i="25" s="1"/>
  <c r="F184" i="25"/>
  <c r="O184" i="25" s="1"/>
  <c r="AA184" i="25" s="1"/>
  <c r="G184" i="25"/>
  <c r="P184" i="25" s="1"/>
  <c r="AB184" i="25" s="1"/>
  <c r="D184" i="25"/>
  <c r="M184" i="25" s="1"/>
  <c r="Y184" i="25" s="1"/>
  <c r="E184" i="25"/>
  <c r="N184" i="25" s="1"/>
  <c r="Z184" i="25" s="1"/>
  <c r="Y184" i="8"/>
  <c r="K184" i="25"/>
  <c r="T184" i="25" s="1"/>
  <c r="AF184" i="25" s="1"/>
  <c r="X182" i="25"/>
  <c r="Z181" i="8" s="1"/>
  <c r="AJ181" i="24"/>
  <c r="R180" i="8" s="1"/>
  <c r="AJ181" i="25"/>
  <c r="AA180" i="8" s="1"/>
  <c r="W194" i="24"/>
  <c r="Q181" i="8"/>
  <c r="V183" i="24"/>
  <c r="Y183" i="25"/>
  <c r="AH183" i="25" s="1"/>
  <c r="AI195" i="25" s="1"/>
  <c r="V183" i="25"/>
  <c r="W195" i="25" s="1"/>
  <c r="Y183" i="24"/>
  <c r="L184" i="24"/>
  <c r="U184" i="24" s="1"/>
  <c r="AG184" i="24" s="1"/>
  <c r="J184" i="24"/>
  <c r="S184" i="24" s="1"/>
  <c r="AE184" i="24" s="1"/>
  <c r="H184" i="24"/>
  <c r="Q184" i="24" s="1"/>
  <c r="AC184" i="24" s="1"/>
  <c r="E184" i="24"/>
  <c r="N184" i="24" s="1"/>
  <c r="Z184" i="24" s="1"/>
  <c r="G184" i="24"/>
  <c r="P184" i="24" s="1"/>
  <c r="AB184" i="24" s="1"/>
  <c r="F184" i="24"/>
  <c r="O184" i="24" s="1"/>
  <c r="AA184" i="24" s="1"/>
  <c r="D184" i="24"/>
  <c r="M184" i="24" s="1"/>
  <c r="K184" i="24"/>
  <c r="T184" i="24" s="1"/>
  <c r="I184" i="24"/>
  <c r="R184" i="24" s="1"/>
  <c r="AD184" i="24" s="1"/>
  <c r="AF183" i="24"/>
  <c r="I185" i="25" l="1"/>
  <c r="R185" i="25" s="1"/>
  <c r="AD185" i="25" s="1"/>
  <c r="F185" i="25"/>
  <c r="O185" i="25" s="1"/>
  <c r="AA185" i="25" s="1"/>
  <c r="G185" i="25"/>
  <c r="P185" i="25" s="1"/>
  <c r="AB185" i="25" s="1"/>
  <c r="D185" i="25"/>
  <c r="M185" i="25" s="1"/>
  <c r="H185" i="25"/>
  <c r="Q185" i="25" s="1"/>
  <c r="AC185" i="25" s="1"/>
  <c r="L185" i="25"/>
  <c r="U185" i="25" s="1"/>
  <c r="AG185" i="25" s="1"/>
  <c r="J185" i="25"/>
  <c r="S185" i="25" s="1"/>
  <c r="AE185" i="25" s="1"/>
  <c r="E185" i="25"/>
  <c r="N185" i="25" s="1"/>
  <c r="Z185" i="25" s="1"/>
  <c r="X183" i="24"/>
  <c r="Q182" i="8" s="1"/>
  <c r="L186" i="8"/>
  <c r="O186" i="8" s="1"/>
  <c r="C187" i="24" s="1"/>
  <c r="U186" i="8"/>
  <c r="X186" i="8" s="1"/>
  <c r="C187" i="25" s="1"/>
  <c r="V186" i="8"/>
  <c r="W186" i="8"/>
  <c r="O185" i="8"/>
  <c r="C186" i="24" s="1"/>
  <c r="N186" i="8"/>
  <c r="M186" i="8"/>
  <c r="V184" i="25"/>
  <c r="W196" i="25" s="1"/>
  <c r="X183" i="25"/>
  <c r="Z182" i="8" s="1"/>
  <c r="AH183" i="24"/>
  <c r="AI195" i="24" s="1"/>
  <c r="V184" i="24"/>
  <c r="W196" i="24" s="1"/>
  <c r="AH184" i="25"/>
  <c r="AI196" i="25" s="1"/>
  <c r="AJ182" i="25"/>
  <c r="AA181" i="8" s="1"/>
  <c r="AJ182" i="24"/>
  <c r="R181" i="8" s="1"/>
  <c r="W195" i="24"/>
  <c r="X185" i="8"/>
  <c r="C186" i="25" s="1"/>
  <c r="P185" i="8"/>
  <c r="Y185" i="8"/>
  <c r="AF185" i="25"/>
  <c r="H185" i="24"/>
  <c r="Q185" i="24" s="1"/>
  <c r="AC185" i="24" s="1"/>
  <c r="K185" i="24"/>
  <c r="T185" i="24" s="1"/>
  <c r="I185" i="24"/>
  <c r="R185" i="24" s="1"/>
  <c r="AD185" i="24" s="1"/>
  <c r="F185" i="24"/>
  <c r="O185" i="24" s="1"/>
  <c r="AA185" i="24" s="1"/>
  <c r="E185" i="24"/>
  <c r="N185" i="24" s="1"/>
  <c r="Z185" i="24" s="1"/>
  <c r="G185" i="24"/>
  <c r="P185" i="24" s="1"/>
  <c r="AB185" i="24" s="1"/>
  <c r="L185" i="24"/>
  <c r="U185" i="24" s="1"/>
  <c r="AG185" i="24" s="1"/>
  <c r="D185" i="24"/>
  <c r="M185" i="24" s="1"/>
  <c r="J185" i="24"/>
  <c r="S185" i="24" s="1"/>
  <c r="AE185" i="24" s="1"/>
  <c r="Y185" i="25"/>
  <c r="AF184" i="24"/>
  <c r="Y184" i="24"/>
  <c r="V185" i="25" l="1"/>
  <c r="W197" i="25" s="1"/>
  <c r="X184" i="24"/>
  <c r="Y186" i="8"/>
  <c r="P186" i="8"/>
  <c r="V187" i="8"/>
  <c r="W187" i="8"/>
  <c r="U187" i="8"/>
  <c r="N187" i="8"/>
  <c r="M187" i="8"/>
  <c r="L187" i="8"/>
  <c r="O187" i="8" s="1"/>
  <c r="X184" i="25"/>
  <c r="AH184" i="24"/>
  <c r="AI196" i="24" s="1"/>
  <c r="Q183" i="8"/>
  <c r="V185" i="24"/>
  <c r="AJ183" i="24"/>
  <c r="R182" i="8" s="1"/>
  <c r="AJ183" i="25"/>
  <c r="AA182" i="8" s="1"/>
  <c r="AH185" i="25"/>
  <c r="AI197" i="25" s="1"/>
  <c r="Y185" i="24"/>
  <c r="F186" i="25"/>
  <c r="O186" i="25" s="1"/>
  <c r="AA186" i="25" s="1"/>
  <c r="K186" i="25"/>
  <c r="T186" i="25" s="1"/>
  <c r="H186" i="25"/>
  <c r="Q186" i="25" s="1"/>
  <c r="AC186" i="25" s="1"/>
  <c r="E186" i="25"/>
  <c r="N186" i="25" s="1"/>
  <c r="Z186" i="25" s="1"/>
  <c r="G186" i="25"/>
  <c r="P186" i="25" s="1"/>
  <c r="AB186" i="25" s="1"/>
  <c r="I186" i="25"/>
  <c r="R186" i="25" s="1"/>
  <c r="AD186" i="25" s="1"/>
  <c r="D186" i="25"/>
  <c r="M186" i="25" s="1"/>
  <c r="J186" i="25"/>
  <c r="S186" i="25" s="1"/>
  <c r="AE186" i="25" s="1"/>
  <c r="L186" i="25"/>
  <c r="U186" i="25" s="1"/>
  <c r="AG186" i="25" s="1"/>
  <c r="E187" i="25"/>
  <c r="N187" i="25" s="1"/>
  <c r="Z187" i="25" s="1"/>
  <c r="G187" i="25"/>
  <c r="P187" i="25" s="1"/>
  <c r="AB187" i="25" s="1"/>
  <c r="K187" i="25"/>
  <c r="T187" i="25" s="1"/>
  <c r="I187" i="25"/>
  <c r="R187" i="25" s="1"/>
  <c r="AD187" i="25" s="1"/>
  <c r="H187" i="25"/>
  <c r="Q187" i="25" s="1"/>
  <c r="AC187" i="25" s="1"/>
  <c r="J187" i="25"/>
  <c r="S187" i="25" s="1"/>
  <c r="AE187" i="25" s="1"/>
  <c r="F187" i="25"/>
  <c r="O187" i="25" s="1"/>
  <c r="AA187" i="25" s="1"/>
  <c r="D187" i="25"/>
  <c r="M187" i="25" s="1"/>
  <c r="L187" i="25"/>
  <c r="U187" i="25" s="1"/>
  <c r="AG187" i="25" s="1"/>
  <c r="I186" i="24"/>
  <c r="R186" i="24" s="1"/>
  <c r="AD186" i="24" s="1"/>
  <c r="J186" i="24"/>
  <c r="S186" i="24" s="1"/>
  <c r="AE186" i="24" s="1"/>
  <c r="F186" i="24"/>
  <c r="O186" i="24" s="1"/>
  <c r="AA186" i="24" s="1"/>
  <c r="D186" i="24"/>
  <c r="M186" i="24" s="1"/>
  <c r="G186" i="24"/>
  <c r="P186" i="24" s="1"/>
  <c r="AB186" i="24" s="1"/>
  <c r="L186" i="24"/>
  <c r="U186" i="24" s="1"/>
  <c r="AG186" i="24" s="1"/>
  <c r="K186" i="24"/>
  <c r="T186" i="24" s="1"/>
  <c r="E186" i="24"/>
  <c r="N186" i="24" s="1"/>
  <c r="Z186" i="24" s="1"/>
  <c r="H186" i="24"/>
  <c r="Q186" i="24" s="1"/>
  <c r="AC186" i="24" s="1"/>
  <c r="AF185" i="24"/>
  <c r="X185" i="24" l="1"/>
  <c r="L188" i="8"/>
  <c r="O188" i="8" s="1"/>
  <c r="N188" i="8"/>
  <c r="M188" i="8"/>
  <c r="P187" i="8"/>
  <c r="X187" i="8"/>
  <c r="C188" i="25" s="1"/>
  <c r="U188" i="8"/>
  <c r="X188" i="8" s="1"/>
  <c r="W188" i="8"/>
  <c r="Y187" i="8"/>
  <c r="V188" i="8"/>
  <c r="X185" i="25"/>
  <c r="Z184" i="8" s="1"/>
  <c r="Z183" i="8"/>
  <c r="W197" i="24"/>
  <c r="AJ184" i="25"/>
  <c r="AA183" i="8" s="1"/>
  <c r="AH185" i="24"/>
  <c r="AI197" i="24" s="1"/>
  <c r="AJ184" i="24"/>
  <c r="R183" i="8" s="1"/>
  <c r="V186" i="24"/>
  <c r="V186" i="25"/>
  <c r="W198" i="25" s="1"/>
  <c r="V187" i="25"/>
  <c r="W199" i="25" s="1"/>
  <c r="C188" i="24"/>
  <c r="AF187" i="25"/>
  <c r="AF186" i="25"/>
  <c r="AF186" i="24"/>
  <c r="Y187" i="25"/>
  <c r="Y186" i="25"/>
  <c r="K187" i="24"/>
  <c r="T187" i="24" s="1"/>
  <c r="G187" i="24"/>
  <c r="P187" i="24" s="1"/>
  <c r="AB187" i="24" s="1"/>
  <c r="F187" i="24"/>
  <c r="O187" i="24" s="1"/>
  <c r="AA187" i="24" s="1"/>
  <c r="E187" i="24"/>
  <c r="N187" i="24" s="1"/>
  <c r="Z187" i="24" s="1"/>
  <c r="I187" i="24"/>
  <c r="R187" i="24" s="1"/>
  <c r="AD187" i="24" s="1"/>
  <c r="H187" i="24"/>
  <c r="Q187" i="24" s="1"/>
  <c r="AC187" i="24" s="1"/>
  <c r="D187" i="24"/>
  <c r="M187" i="24" s="1"/>
  <c r="L187" i="24"/>
  <c r="U187" i="24" s="1"/>
  <c r="AG187" i="24" s="1"/>
  <c r="J187" i="24"/>
  <c r="S187" i="24" s="1"/>
  <c r="AE187" i="24" s="1"/>
  <c r="Y186" i="24"/>
  <c r="X186" i="24" l="1"/>
  <c r="Q184" i="8"/>
  <c r="N189" i="8"/>
  <c r="M189" i="8"/>
  <c r="W189" i="8"/>
  <c r="V189" i="8"/>
  <c r="P188" i="8"/>
  <c r="U189" i="8"/>
  <c r="Y188" i="8"/>
  <c r="L189" i="8"/>
  <c r="O189" i="8" s="1"/>
  <c r="C190" i="24" s="1"/>
  <c r="AH186" i="24"/>
  <c r="AI198" i="24" s="1"/>
  <c r="X186" i="25"/>
  <c r="X187" i="25" s="1"/>
  <c r="Z186" i="8" s="1"/>
  <c r="AJ185" i="25"/>
  <c r="AA184" i="8" s="1"/>
  <c r="AJ185" i="24"/>
  <c r="R184" i="8" s="1"/>
  <c r="AH186" i="25"/>
  <c r="AI198" i="25" s="1"/>
  <c r="AH187" i="25"/>
  <c r="AI199" i="25" s="1"/>
  <c r="V187" i="24"/>
  <c r="W198" i="24"/>
  <c r="C189" i="24"/>
  <c r="C189" i="25"/>
  <c r="AF187" i="24"/>
  <c r="Y187" i="24"/>
  <c r="G188" i="25"/>
  <c r="P188" i="25" s="1"/>
  <c r="AB188" i="25" s="1"/>
  <c r="H188" i="25"/>
  <c r="Q188" i="25" s="1"/>
  <c r="AC188" i="25" s="1"/>
  <c r="L188" i="25"/>
  <c r="U188" i="25" s="1"/>
  <c r="AG188" i="25" s="1"/>
  <c r="F188" i="25"/>
  <c r="O188" i="25" s="1"/>
  <c r="AA188" i="25" s="1"/>
  <c r="D188" i="25"/>
  <c r="M188" i="25" s="1"/>
  <c r="E188" i="25"/>
  <c r="N188" i="25" s="1"/>
  <c r="Z188" i="25" s="1"/>
  <c r="I188" i="25"/>
  <c r="R188" i="25" s="1"/>
  <c r="AD188" i="25" s="1"/>
  <c r="K188" i="25"/>
  <c r="T188" i="25" s="1"/>
  <c r="J188" i="25"/>
  <c r="S188" i="25" s="1"/>
  <c r="AE188" i="25" s="1"/>
  <c r="G188" i="24"/>
  <c r="P188" i="24" s="1"/>
  <c r="AB188" i="24" s="1"/>
  <c r="D188" i="24"/>
  <c r="M188" i="24" s="1"/>
  <c r="F188" i="24"/>
  <c r="O188" i="24" s="1"/>
  <c r="AA188" i="24" s="1"/>
  <c r="I188" i="24"/>
  <c r="R188" i="24" s="1"/>
  <c r="AD188" i="24" s="1"/>
  <c r="J188" i="24"/>
  <c r="S188" i="24" s="1"/>
  <c r="AE188" i="24" s="1"/>
  <c r="E188" i="24"/>
  <c r="N188" i="24" s="1"/>
  <c r="Z188" i="24" s="1"/>
  <c r="L188" i="24"/>
  <c r="U188" i="24" s="1"/>
  <c r="AG188" i="24" s="1"/>
  <c r="H188" i="24"/>
  <c r="Q188" i="24" s="1"/>
  <c r="AC188" i="24" s="1"/>
  <c r="K188" i="24"/>
  <c r="T188" i="24" s="1"/>
  <c r="X187" i="24" l="1"/>
  <c r="Q186" i="8" s="1"/>
  <c r="Q185" i="8"/>
  <c r="U190" i="8"/>
  <c r="X190" i="8" s="1"/>
  <c r="C191" i="25" s="1"/>
  <c r="V190" i="8"/>
  <c r="W190" i="8"/>
  <c r="Y189" i="8"/>
  <c r="Z185" i="8"/>
  <c r="N190" i="8"/>
  <c r="M190" i="8"/>
  <c r="X189" i="8"/>
  <c r="C190" i="25" s="1"/>
  <c r="G190" i="25" s="1"/>
  <c r="P190" i="25" s="1"/>
  <c r="AB190" i="25" s="1"/>
  <c r="L190" i="8"/>
  <c r="O190" i="8" s="1"/>
  <c r="C191" i="24" s="1"/>
  <c r="P189" i="8"/>
  <c r="AH187" i="24"/>
  <c r="AI199" i="24" s="1"/>
  <c r="AJ186" i="24"/>
  <c r="AJ186" i="25"/>
  <c r="V188" i="24"/>
  <c r="W199" i="24"/>
  <c r="V188" i="25"/>
  <c r="W200" i="25" s="1"/>
  <c r="D190" i="25"/>
  <c r="M190" i="25" s="1"/>
  <c r="J190" i="25"/>
  <c r="S190" i="25" s="1"/>
  <c r="AE190" i="25" s="1"/>
  <c r="E190" i="25"/>
  <c r="N190" i="25" s="1"/>
  <c r="Z190" i="25" s="1"/>
  <c r="H190" i="25"/>
  <c r="Q190" i="25" s="1"/>
  <c r="AC190" i="25" s="1"/>
  <c r="I190" i="25"/>
  <c r="R190" i="25" s="1"/>
  <c r="AD190" i="25" s="1"/>
  <c r="J189" i="25"/>
  <c r="S189" i="25" s="1"/>
  <c r="AE189" i="25" s="1"/>
  <c r="E189" i="25"/>
  <c r="N189" i="25" s="1"/>
  <c r="Z189" i="25" s="1"/>
  <c r="F189" i="25"/>
  <c r="O189" i="25" s="1"/>
  <c r="AA189" i="25" s="1"/>
  <c r="L189" i="25"/>
  <c r="U189" i="25" s="1"/>
  <c r="AG189" i="25" s="1"/>
  <c r="H189" i="25"/>
  <c r="Q189" i="25" s="1"/>
  <c r="AC189" i="25" s="1"/>
  <c r="K189" i="25"/>
  <c r="T189" i="25" s="1"/>
  <c r="G189" i="25"/>
  <c r="P189" i="25" s="1"/>
  <c r="AB189" i="25" s="1"/>
  <c r="D189" i="25"/>
  <c r="M189" i="25" s="1"/>
  <c r="I189" i="25"/>
  <c r="R189" i="25" s="1"/>
  <c r="AD189" i="25" s="1"/>
  <c r="J189" i="24"/>
  <c r="S189" i="24" s="1"/>
  <c r="AE189" i="24" s="1"/>
  <c r="G189" i="24"/>
  <c r="P189" i="24" s="1"/>
  <c r="AB189" i="24" s="1"/>
  <c r="E189" i="24"/>
  <c r="N189" i="24" s="1"/>
  <c r="Z189" i="24" s="1"/>
  <c r="H189" i="24"/>
  <c r="Q189" i="24" s="1"/>
  <c r="AC189" i="24" s="1"/>
  <c r="L189" i="24"/>
  <c r="U189" i="24" s="1"/>
  <c r="AG189" i="24" s="1"/>
  <c r="F189" i="24"/>
  <c r="O189" i="24" s="1"/>
  <c r="AA189" i="24" s="1"/>
  <c r="D189" i="24"/>
  <c r="M189" i="24" s="1"/>
  <c r="K189" i="24"/>
  <c r="T189" i="24" s="1"/>
  <c r="I189" i="24"/>
  <c r="R189" i="24" s="1"/>
  <c r="AD189" i="24" s="1"/>
  <c r="Y188" i="24"/>
  <c r="AF188" i="24"/>
  <c r="Y188" i="25"/>
  <c r="AF188" i="25"/>
  <c r="F190" i="25" l="1"/>
  <c r="O190" i="25" s="1"/>
  <c r="AA190" i="25" s="1"/>
  <c r="K190" i="25"/>
  <c r="T190" i="25" s="1"/>
  <c r="AF190" i="25" s="1"/>
  <c r="L190" i="25"/>
  <c r="U190" i="25" s="1"/>
  <c r="AG190" i="25" s="1"/>
  <c r="X188" i="24"/>
  <c r="N191" i="8"/>
  <c r="M191" i="8"/>
  <c r="P190" i="8"/>
  <c r="Y190" i="8"/>
  <c r="W191" i="8"/>
  <c r="V191" i="8"/>
  <c r="L191" i="8"/>
  <c r="U191" i="8"/>
  <c r="AH188" i="24"/>
  <c r="AI200" i="24" s="1"/>
  <c r="AJ187" i="25"/>
  <c r="AA186" i="8" s="1"/>
  <c r="AA185" i="8"/>
  <c r="V189" i="24"/>
  <c r="AH188" i="25"/>
  <c r="AI200" i="25" s="1"/>
  <c r="X188" i="25"/>
  <c r="Z187" i="8" s="1"/>
  <c r="AJ187" i="24"/>
  <c r="R186" i="8" s="1"/>
  <c r="R185" i="8"/>
  <c r="W200" i="24"/>
  <c r="Q187" i="8"/>
  <c r="V190" i="25"/>
  <c r="W202" i="25" s="1"/>
  <c r="V189" i="25"/>
  <c r="W201" i="25" s="1"/>
  <c r="AF189" i="24"/>
  <c r="Y189" i="24"/>
  <c r="K191" i="24"/>
  <c r="T191" i="24" s="1"/>
  <c r="E191" i="24"/>
  <c r="N191" i="24" s="1"/>
  <c r="Z191" i="24" s="1"/>
  <c r="G191" i="24"/>
  <c r="P191" i="24" s="1"/>
  <c r="AB191" i="24" s="1"/>
  <c r="D191" i="24"/>
  <c r="M191" i="24" s="1"/>
  <c r="H191" i="24"/>
  <c r="Q191" i="24" s="1"/>
  <c r="AC191" i="24" s="1"/>
  <c r="F191" i="24"/>
  <c r="O191" i="24" s="1"/>
  <c r="AA191" i="24" s="1"/>
  <c r="I191" i="24"/>
  <c r="R191" i="24" s="1"/>
  <c r="AD191" i="24" s="1"/>
  <c r="J191" i="24"/>
  <c r="S191" i="24" s="1"/>
  <c r="AE191" i="24" s="1"/>
  <c r="L191" i="24"/>
  <c r="U191" i="24" s="1"/>
  <c r="AG191" i="24" s="1"/>
  <c r="Y189" i="25"/>
  <c r="Y190" i="25"/>
  <c r="G191" i="25"/>
  <c r="P191" i="25" s="1"/>
  <c r="AB191" i="25" s="1"/>
  <c r="E191" i="25"/>
  <c r="N191" i="25" s="1"/>
  <c r="Z191" i="25" s="1"/>
  <c r="D191" i="25"/>
  <c r="M191" i="25" s="1"/>
  <c r="J191" i="25"/>
  <c r="S191" i="25" s="1"/>
  <c r="AE191" i="25" s="1"/>
  <c r="L191" i="25"/>
  <c r="U191" i="25" s="1"/>
  <c r="AG191" i="25" s="1"/>
  <c r="K191" i="25"/>
  <c r="T191" i="25" s="1"/>
  <c r="I191" i="25"/>
  <c r="R191" i="25" s="1"/>
  <c r="AD191" i="25" s="1"/>
  <c r="H191" i="25"/>
  <c r="Q191" i="25" s="1"/>
  <c r="AC191" i="25" s="1"/>
  <c r="F191" i="25"/>
  <c r="O191" i="25" s="1"/>
  <c r="AA191" i="25" s="1"/>
  <c r="K190" i="24"/>
  <c r="T190" i="24" s="1"/>
  <c r="J190" i="24"/>
  <c r="S190" i="24" s="1"/>
  <c r="AE190" i="24" s="1"/>
  <c r="E190" i="24"/>
  <c r="N190" i="24" s="1"/>
  <c r="Z190" i="24" s="1"/>
  <c r="D190" i="24"/>
  <c r="M190" i="24" s="1"/>
  <c r="F190" i="24"/>
  <c r="O190" i="24" s="1"/>
  <c r="AA190" i="24" s="1"/>
  <c r="G190" i="24"/>
  <c r="P190" i="24" s="1"/>
  <c r="AB190" i="24" s="1"/>
  <c r="H190" i="24"/>
  <c r="Q190" i="24" s="1"/>
  <c r="AC190" i="24" s="1"/>
  <c r="I190" i="24"/>
  <c r="R190" i="24" s="1"/>
  <c r="AD190" i="24" s="1"/>
  <c r="L190" i="24"/>
  <c r="U190" i="24" s="1"/>
  <c r="AG190" i="24" s="1"/>
  <c r="AF189" i="25"/>
  <c r="N192" i="8" l="1"/>
  <c r="M192" i="8"/>
  <c r="W192" i="8"/>
  <c r="V192" i="8"/>
  <c r="X191" i="8"/>
  <c r="C192" i="25" s="1"/>
  <c r="K192" i="25" s="1"/>
  <c r="T192" i="25" s="1"/>
  <c r="U192" i="8"/>
  <c r="O191" i="8"/>
  <c r="C192" i="24" s="1"/>
  <c r="L192" i="24" s="1"/>
  <c r="U192" i="24" s="1"/>
  <c r="AG192" i="24" s="1"/>
  <c r="L192" i="8"/>
  <c r="X189" i="24"/>
  <c r="Y191" i="8"/>
  <c r="P191" i="8"/>
  <c r="AH189" i="24"/>
  <c r="AI201" i="24" s="1"/>
  <c r="W201" i="24"/>
  <c r="AJ188" i="24"/>
  <c r="R187" i="8" s="1"/>
  <c r="AH190" i="25"/>
  <c r="AI202" i="25" s="1"/>
  <c r="AH189" i="25"/>
  <c r="AI201" i="25" s="1"/>
  <c r="AJ188" i="25"/>
  <c r="AA187" i="8" s="1"/>
  <c r="V191" i="24"/>
  <c r="V190" i="24"/>
  <c r="V191" i="25"/>
  <c r="W203" i="25" s="1"/>
  <c r="X189" i="25"/>
  <c r="Y191" i="24"/>
  <c r="AF190" i="24"/>
  <c r="Y191" i="25"/>
  <c r="AF191" i="24"/>
  <c r="Y190" i="24"/>
  <c r="AF191" i="25"/>
  <c r="H192" i="25" l="1"/>
  <c r="Q192" i="25" s="1"/>
  <c r="AC192" i="25" s="1"/>
  <c r="E192" i="25"/>
  <c r="N192" i="25" s="1"/>
  <c r="Z192" i="25" s="1"/>
  <c r="F192" i="25"/>
  <c r="O192" i="25" s="1"/>
  <c r="AA192" i="25" s="1"/>
  <c r="J192" i="25"/>
  <c r="S192" i="25" s="1"/>
  <c r="AE192" i="25" s="1"/>
  <c r="U193" i="8"/>
  <c r="X193" i="8" s="1"/>
  <c r="C194" i="25" s="1"/>
  <c r="W193" i="8"/>
  <c r="V193" i="8"/>
  <c r="L193" i="8"/>
  <c r="O193" i="8" s="1"/>
  <c r="C194" i="24" s="1"/>
  <c r="D192" i="25"/>
  <c r="M192" i="25" s="1"/>
  <c r="Y192" i="25" s="1"/>
  <c r="G192" i="25"/>
  <c r="P192" i="25" s="1"/>
  <c r="AB192" i="25" s="1"/>
  <c r="M193" i="8"/>
  <c r="N193" i="8"/>
  <c r="X192" i="8"/>
  <c r="C193" i="25" s="1"/>
  <c r="F193" i="25" s="1"/>
  <c r="O193" i="25" s="1"/>
  <c r="AA193" i="25" s="1"/>
  <c r="L192" i="25"/>
  <c r="U192" i="25" s="1"/>
  <c r="AG192" i="25" s="1"/>
  <c r="I192" i="25"/>
  <c r="R192" i="25" s="1"/>
  <c r="AD192" i="25" s="1"/>
  <c r="X190" i="24"/>
  <c r="X191" i="24" s="1"/>
  <c r="Q190" i="8" s="1"/>
  <c r="Q188" i="8"/>
  <c r="X190" i="25"/>
  <c r="Z189" i="8" s="1"/>
  <c r="Z188" i="8"/>
  <c r="AH191" i="24"/>
  <c r="AI203" i="24" s="1"/>
  <c r="AH191" i="25"/>
  <c r="AI203" i="25" s="1"/>
  <c r="AJ189" i="25"/>
  <c r="AA188" i="8" s="1"/>
  <c r="AH190" i="24"/>
  <c r="AI202" i="24" s="1"/>
  <c r="AJ189" i="24"/>
  <c r="R188" i="8" s="1"/>
  <c r="W202" i="24"/>
  <c r="W203" i="24"/>
  <c r="E192" i="24"/>
  <c r="N192" i="24" s="1"/>
  <c r="Z192" i="24" s="1"/>
  <c r="J192" i="24"/>
  <c r="S192" i="24" s="1"/>
  <c r="AE192" i="24" s="1"/>
  <c r="F192" i="24"/>
  <c r="O192" i="24" s="1"/>
  <c r="AA192" i="24" s="1"/>
  <c r="H192" i="24"/>
  <c r="Q192" i="24" s="1"/>
  <c r="AC192" i="24" s="1"/>
  <c r="I192" i="24"/>
  <c r="R192" i="24" s="1"/>
  <c r="AD192" i="24" s="1"/>
  <c r="D192" i="24"/>
  <c r="M192" i="24" s="1"/>
  <c r="G192" i="24"/>
  <c r="P192" i="24" s="1"/>
  <c r="AB192" i="24" s="1"/>
  <c r="K192" i="24"/>
  <c r="T192" i="24" s="1"/>
  <c r="AF192" i="24" s="1"/>
  <c r="P192" i="8"/>
  <c r="O192" i="8"/>
  <c r="C193" i="24" s="1"/>
  <c r="I193" i="24" s="1"/>
  <c r="R193" i="24" s="1"/>
  <c r="AD193" i="24" s="1"/>
  <c r="Y192" i="8"/>
  <c r="I193" i="25"/>
  <c r="R193" i="25" s="1"/>
  <c r="AD193" i="25" s="1"/>
  <c r="L193" i="25"/>
  <c r="U193" i="25" s="1"/>
  <c r="AG193" i="25" s="1"/>
  <c r="AF192" i="25"/>
  <c r="G193" i="25" l="1"/>
  <c r="P193" i="25" s="1"/>
  <c r="AB193" i="25" s="1"/>
  <c r="H193" i="25"/>
  <c r="Q193" i="25" s="1"/>
  <c r="AC193" i="25" s="1"/>
  <c r="J193" i="25"/>
  <c r="S193" i="25" s="1"/>
  <c r="AE193" i="25" s="1"/>
  <c r="D193" i="25"/>
  <c r="M193" i="25" s="1"/>
  <c r="Y193" i="25" s="1"/>
  <c r="E193" i="25"/>
  <c r="N193" i="25" s="1"/>
  <c r="Z193" i="25" s="1"/>
  <c r="K193" i="25"/>
  <c r="T193" i="25" s="1"/>
  <c r="P193" i="8"/>
  <c r="L194" i="8"/>
  <c r="O194" i="8" s="1"/>
  <c r="C195" i="24" s="1"/>
  <c r="W194" i="8"/>
  <c r="V194" i="8"/>
  <c r="V192" i="25"/>
  <c r="W204" i="25" s="1"/>
  <c r="Y193" i="8"/>
  <c r="X191" i="25"/>
  <c r="Z190" i="8" s="1"/>
  <c r="M194" i="8"/>
  <c r="N194" i="8"/>
  <c r="U194" i="8"/>
  <c r="X194" i="8" s="1"/>
  <c r="C195" i="25" s="1"/>
  <c r="Q189" i="8"/>
  <c r="AH192" i="25"/>
  <c r="AI204" i="25" s="1"/>
  <c r="AJ190" i="24"/>
  <c r="R189" i="8" s="1"/>
  <c r="AJ190" i="25"/>
  <c r="AA189" i="8" s="1"/>
  <c r="V192" i="24"/>
  <c r="X192" i="24" s="1"/>
  <c r="K193" i="24"/>
  <c r="T193" i="24" s="1"/>
  <c r="E193" i="24"/>
  <c r="N193" i="24" s="1"/>
  <c r="Z193" i="24" s="1"/>
  <c r="G193" i="24"/>
  <c r="P193" i="24" s="1"/>
  <c r="AB193" i="24" s="1"/>
  <c r="F193" i="24"/>
  <c r="O193" i="24" s="1"/>
  <c r="AA193" i="24" s="1"/>
  <c r="J193" i="24"/>
  <c r="S193" i="24" s="1"/>
  <c r="AE193" i="24" s="1"/>
  <c r="D193" i="24"/>
  <c r="M193" i="24" s="1"/>
  <c r="H193" i="24"/>
  <c r="Q193" i="24" s="1"/>
  <c r="AC193" i="24" s="1"/>
  <c r="Y192" i="24"/>
  <c r="AH192" i="24" s="1"/>
  <c r="AI204" i="24" s="1"/>
  <c r="L193" i="24"/>
  <c r="U193" i="24" s="1"/>
  <c r="AG193" i="24" s="1"/>
  <c r="F194" i="25"/>
  <c r="O194" i="25" s="1"/>
  <c r="AA194" i="25" s="1"/>
  <c r="L194" i="25"/>
  <c r="U194" i="25" s="1"/>
  <c r="AG194" i="25" s="1"/>
  <c r="I194" i="25"/>
  <c r="R194" i="25" s="1"/>
  <c r="AD194" i="25" s="1"/>
  <c r="D194" i="25"/>
  <c r="M194" i="25" s="1"/>
  <c r="H194" i="25"/>
  <c r="Q194" i="25" s="1"/>
  <c r="AC194" i="25" s="1"/>
  <c r="J194" i="25"/>
  <c r="S194" i="25" s="1"/>
  <c r="AE194" i="25" s="1"/>
  <c r="G194" i="25"/>
  <c r="P194" i="25" s="1"/>
  <c r="AB194" i="25" s="1"/>
  <c r="K194" i="25"/>
  <c r="T194" i="25" s="1"/>
  <c r="E194" i="25"/>
  <c r="N194" i="25" s="1"/>
  <c r="Z194" i="25" s="1"/>
  <c r="AF193" i="25"/>
  <c r="V193" i="25" l="1"/>
  <c r="W205" i="25" s="1"/>
  <c r="M195" i="8"/>
  <c r="N195" i="8"/>
  <c r="Y194" i="8"/>
  <c r="W195" i="8"/>
  <c r="V195" i="8"/>
  <c r="X192" i="25"/>
  <c r="Z191" i="8" s="1"/>
  <c r="U195" i="8"/>
  <c r="X195" i="8" s="1"/>
  <c r="P194" i="8"/>
  <c r="L195" i="8"/>
  <c r="O195" i="8" s="1"/>
  <c r="C196" i="24" s="1"/>
  <c r="AH193" i="25"/>
  <c r="AI205" i="25" s="1"/>
  <c r="AJ191" i="24"/>
  <c r="R190" i="8" s="1"/>
  <c r="AJ191" i="25"/>
  <c r="AA190" i="8" s="1"/>
  <c r="Y193" i="24"/>
  <c r="V193" i="24"/>
  <c r="X193" i="24" s="1"/>
  <c r="W204" i="24"/>
  <c r="Q191" i="8"/>
  <c r="V194" i="25"/>
  <c r="W206" i="25" s="1"/>
  <c r="AF193" i="24"/>
  <c r="G195" i="25"/>
  <c r="P195" i="25" s="1"/>
  <c r="AB195" i="25" s="1"/>
  <c r="I195" i="25"/>
  <c r="R195" i="25" s="1"/>
  <c r="AD195" i="25" s="1"/>
  <c r="D195" i="25"/>
  <c r="M195" i="25" s="1"/>
  <c r="J195" i="25"/>
  <c r="S195" i="25" s="1"/>
  <c r="AE195" i="25" s="1"/>
  <c r="L195" i="25"/>
  <c r="U195" i="25" s="1"/>
  <c r="AG195" i="25" s="1"/>
  <c r="K195" i="25"/>
  <c r="T195" i="25" s="1"/>
  <c r="F195" i="25"/>
  <c r="O195" i="25" s="1"/>
  <c r="AA195" i="25" s="1"/>
  <c r="E195" i="25"/>
  <c r="N195" i="25" s="1"/>
  <c r="Z195" i="25" s="1"/>
  <c r="H195" i="25"/>
  <c r="Q195" i="25" s="1"/>
  <c r="AC195" i="25" s="1"/>
  <c r="F195" i="24"/>
  <c r="O195" i="24" s="1"/>
  <c r="AA195" i="24" s="1"/>
  <c r="J195" i="24"/>
  <c r="S195" i="24" s="1"/>
  <c r="AE195" i="24" s="1"/>
  <c r="G195" i="24"/>
  <c r="P195" i="24" s="1"/>
  <c r="AB195" i="24" s="1"/>
  <c r="E195" i="24"/>
  <c r="N195" i="24" s="1"/>
  <c r="Z195" i="24" s="1"/>
  <c r="L195" i="24"/>
  <c r="U195" i="24" s="1"/>
  <c r="AG195" i="24" s="1"/>
  <c r="H195" i="24"/>
  <c r="Q195" i="24" s="1"/>
  <c r="AC195" i="24" s="1"/>
  <c r="I195" i="24"/>
  <c r="R195" i="24" s="1"/>
  <c r="AD195" i="24" s="1"/>
  <c r="K195" i="24"/>
  <c r="T195" i="24" s="1"/>
  <c r="D195" i="24"/>
  <c r="M195" i="24" s="1"/>
  <c r="AF194" i="25"/>
  <c r="E194" i="24"/>
  <c r="N194" i="24" s="1"/>
  <c r="Z194" i="24" s="1"/>
  <c r="F194" i="24"/>
  <c r="O194" i="24" s="1"/>
  <c r="AA194" i="24" s="1"/>
  <c r="G194" i="24"/>
  <c r="P194" i="24" s="1"/>
  <c r="AB194" i="24" s="1"/>
  <c r="L194" i="24"/>
  <c r="U194" i="24" s="1"/>
  <c r="AG194" i="24" s="1"/>
  <c r="D194" i="24"/>
  <c r="M194" i="24" s="1"/>
  <c r="H194" i="24"/>
  <c r="Q194" i="24" s="1"/>
  <c r="AC194" i="24" s="1"/>
  <c r="I194" i="24"/>
  <c r="R194" i="24" s="1"/>
  <c r="AD194" i="24" s="1"/>
  <c r="K194" i="24"/>
  <c r="T194" i="24" s="1"/>
  <c r="J194" i="24"/>
  <c r="S194" i="24" s="1"/>
  <c r="AE194" i="24" s="1"/>
  <c r="Y194" i="25"/>
  <c r="P195" i="8" l="1"/>
  <c r="X193" i="25"/>
  <c r="X194" i="25" s="1"/>
  <c r="Z193" i="8" s="1"/>
  <c r="U196" i="8"/>
  <c r="X196" i="8" s="1"/>
  <c r="C197" i="25" s="1"/>
  <c r="W196" i="8"/>
  <c r="V196" i="8"/>
  <c r="Y195" i="8"/>
  <c r="L196" i="8"/>
  <c r="O196" i="8" s="1"/>
  <c r="C197" i="24" s="1"/>
  <c r="N196" i="8"/>
  <c r="M196" i="8"/>
  <c r="AH193" i="24"/>
  <c r="AI205" i="24" s="1"/>
  <c r="AH194" i="25"/>
  <c r="AI206" i="25" s="1"/>
  <c r="AJ192" i="25"/>
  <c r="AA191" i="8" s="1"/>
  <c r="AJ192" i="24"/>
  <c r="R191" i="8" s="1"/>
  <c r="W205" i="24"/>
  <c r="Q192" i="8"/>
  <c r="V194" i="24"/>
  <c r="X194" i="24" s="1"/>
  <c r="Q193" i="8" s="1"/>
  <c r="V195" i="24"/>
  <c r="V195" i="25"/>
  <c r="W207" i="25" s="1"/>
  <c r="C196" i="25"/>
  <c r="K196" i="25" s="1"/>
  <c r="T196" i="25" s="1"/>
  <c r="Z192" i="8"/>
  <c r="AF195" i="25"/>
  <c r="Y194" i="24"/>
  <c r="AF194" i="24"/>
  <c r="Y195" i="25"/>
  <c r="Y195" i="24"/>
  <c r="AF195" i="24"/>
  <c r="P196" i="8" l="1"/>
  <c r="V197" i="8"/>
  <c r="W197" i="8"/>
  <c r="Y196" i="8"/>
  <c r="L197" i="8"/>
  <c r="O197" i="8" s="1"/>
  <c r="N197" i="8"/>
  <c r="M197" i="8"/>
  <c r="U197" i="8"/>
  <c r="X195" i="24"/>
  <c r="Q194" i="8" s="1"/>
  <c r="AH194" i="24"/>
  <c r="AI206" i="24" s="1"/>
  <c r="AH195" i="24"/>
  <c r="AI207" i="24" s="1"/>
  <c r="AJ193" i="25"/>
  <c r="AJ193" i="24"/>
  <c r="AH195" i="25"/>
  <c r="AI207" i="25" s="1"/>
  <c r="W207" i="24"/>
  <c r="W206" i="24"/>
  <c r="X195" i="25"/>
  <c r="Z194" i="8" s="1"/>
  <c r="L196" i="25"/>
  <c r="U196" i="25" s="1"/>
  <c r="AG196" i="25" s="1"/>
  <c r="F196" i="25"/>
  <c r="O196" i="25" s="1"/>
  <c r="AA196" i="25" s="1"/>
  <c r="E196" i="25"/>
  <c r="N196" i="25" s="1"/>
  <c r="Z196" i="25" s="1"/>
  <c r="J196" i="25"/>
  <c r="S196" i="25" s="1"/>
  <c r="AE196" i="25" s="1"/>
  <c r="G196" i="25"/>
  <c r="P196" i="25" s="1"/>
  <c r="AB196" i="25" s="1"/>
  <c r="D196" i="25"/>
  <c r="M196" i="25" s="1"/>
  <c r="I196" i="25"/>
  <c r="R196" i="25" s="1"/>
  <c r="AD196" i="25" s="1"/>
  <c r="H196" i="25"/>
  <c r="Q196" i="25" s="1"/>
  <c r="AC196" i="25" s="1"/>
  <c r="J197" i="24"/>
  <c r="S197" i="24" s="1"/>
  <c r="AE197" i="24" s="1"/>
  <c r="H197" i="24"/>
  <c r="Q197" i="24" s="1"/>
  <c r="AC197" i="24" s="1"/>
  <c r="F197" i="24"/>
  <c r="O197" i="24" s="1"/>
  <c r="AA197" i="24" s="1"/>
  <c r="K197" i="24"/>
  <c r="T197" i="24" s="1"/>
  <c r="D197" i="24"/>
  <c r="M197" i="24" s="1"/>
  <c r="E197" i="24"/>
  <c r="N197" i="24" s="1"/>
  <c r="Z197" i="24" s="1"/>
  <c r="G197" i="24"/>
  <c r="P197" i="24" s="1"/>
  <c r="AB197" i="24" s="1"/>
  <c r="I197" i="24"/>
  <c r="R197" i="24" s="1"/>
  <c r="AD197" i="24" s="1"/>
  <c r="L197" i="24"/>
  <c r="U197" i="24" s="1"/>
  <c r="AG197" i="24" s="1"/>
  <c r="AF196" i="25"/>
  <c r="H196" i="24"/>
  <c r="Q196" i="24" s="1"/>
  <c r="AC196" i="24" s="1"/>
  <c r="F196" i="24"/>
  <c r="O196" i="24" s="1"/>
  <c r="AA196" i="24" s="1"/>
  <c r="K196" i="24"/>
  <c r="T196" i="24" s="1"/>
  <c r="E196" i="24"/>
  <c r="N196" i="24" s="1"/>
  <c r="Z196" i="24" s="1"/>
  <c r="D196" i="24"/>
  <c r="M196" i="24" s="1"/>
  <c r="L196" i="24"/>
  <c r="U196" i="24" s="1"/>
  <c r="AG196" i="24" s="1"/>
  <c r="I196" i="24"/>
  <c r="R196" i="24" s="1"/>
  <c r="AD196" i="24" s="1"/>
  <c r="J196" i="24"/>
  <c r="S196" i="24" s="1"/>
  <c r="AE196" i="24" s="1"/>
  <c r="G196" i="24"/>
  <c r="P196" i="24" s="1"/>
  <c r="AB196" i="24" s="1"/>
  <c r="E197" i="25"/>
  <c r="N197" i="25" s="1"/>
  <c r="Z197" i="25" s="1"/>
  <c r="G197" i="25"/>
  <c r="P197" i="25" s="1"/>
  <c r="AB197" i="25" s="1"/>
  <c r="D197" i="25"/>
  <c r="M197" i="25" s="1"/>
  <c r="L197" i="25"/>
  <c r="U197" i="25" s="1"/>
  <c r="AG197" i="25" s="1"/>
  <c r="F197" i="25"/>
  <c r="O197" i="25" s="1"/>
  <c r="AA197" i="25" s="1"/>
  <c r="I197" i="25"/>
  <c r="R197" i="25" s="1"/>
  <c r="AD197" i="25" s="1"/>
  <c r="H197" i="25"/>
  <c r="Q197" i="25" s="1"/>
  <c r="AC197" i="25" s="1"/>
  <c r="K197" i="25"/>
  <c r="T197" i="25" s="1"/>
  <c r="J197" i="25"/>
  <c r="S197" i="25" s="1"/>
  <c r="AE197" i="25" s="1"/>
  <c r="Y197" i="8" l="1"/>
  <c r="U198" i="8"/>
  <c r="M198" i="8"/>
  <c r="N198" i="8"/>
  <c r="P197" i="8"/>
  <c r="L198" i="8"/>
  <c r="X197" i="8"/>
  <c r="C198" i="25" s="1"/>
  <c r="W198" i="8"/>
  <c r="V198" i="8"/>
  <c r="AJ194" i="24"/>
  <c r="R193" i="8" s="1"/>
  <c r="R192" i="8"/>
  <c r="AJ194" i="25"/>
  <c r="AA193" i="8" s="1"/>
  <c r="AA192" i="8"/>
  <c r="V196" i="24"/>
  <c r="X196" i="24" s="1"/>
  <c r="Q195" i="8" s="1"/>
  <c r="V197" i="24"/>
  <c r="Y196" i="25"/>
  <c r="AH196" i="25" s="1"/>
  <c r="AI208" i="25" s="1"/>
  <c r="V196" i="25"/>
  <c r="V197" i="25"/>
  <c r="W209" i="25" s="1"/>
  <c r="C198" i="24"/>
  <c r="J198" i="24" s="1"/>
  <c r="S198" i="24" s="1"/>
  <c r="AE198" i="24" s="1"/>
  <c r="AF196" i="24"/>
  <c r="Y197" i="25"/>
  <c r="Y197" i="24"/>
  <c r="AF197" i="25"/>
  <c r="AF197" i="24"/>
  <c r="Y196" i="24"/>
  <c r="N199" i="8" l="1"/>
  <c r="M199" i="8"/>
  <c r="O198" i="8"/>
  <c r="L199" i="8"/>
  <c r="X198" i="8"/>
  <c r="C199" i="25" s="1"/>
  <c r="K199" i="25" s="1"/>
  <c r="T199" i="25" s="1"/>
  <c r="U199" i="8"/>
  <c r="W199" i="8"/>
  <c r="V199" i="8"/>
  <c r="P198" i="8"/>
  <c r="Y198" i="8"/>
  <c r="X197" i="24"/>
  <c r="Q196" i="8" s="1"/>
  <c r="AH196" i="24"/>
  <c r="AI208" i="24" s="1"/>
  <c r="AH197" i="24"/>
  <c r="AI209" i="24" s="1"/>
  <c r="AJ195" i="25"/>
  <c r="AA194" i="8" s="1"/>
  <c r="AH197" i="25"/>
  <c r="AI209" i="25" s="1"/>
  <c r="AJ195" i="24"/>
  <c r="R194" i="8" s="1"/>
  <c r="W209" i="24"/>
  <c r="W208" i="24"/>
  <c r="W208" i="25"/>
  <c r="X196" i="25"/>
  <c r="D198" i="24"/>
  <c r="M198" i="24" s="1"/>
  <c r="L198" i="24"/>
  <c r="U198" i="24" s="1"/>
  <c r="AG198" i="24" s="1"/>
  <c r="H198" i="24"/>
  <c r="Q198" i="24" s="1"/>
  <c r="AC198" i="24" s="1"/>
  <c r="F198" i="24"/>
  <c r="O198" i="24" s="1"/>
  <c r="AA198" i="24" s="1"/>
  <c r="G198" i="24"/>
  <c r="P198" i="24" s="1"/>
  <c r="AB198" i="24" s="1"/>
  <c r="I198" i="24"/>
  <c r="R198" i="24" s="1"/>
  <c r="AD198" i="24" s="1"/>
  <c r="E198" i="24"/>
  <c r="N198" i="24" s="1"/>
  <c r="Z198" i="24" s="1"/>
  <c r="K198" i="24"/>
  <c r="T198" i="24" s="1"/>
  <c r="C199" i="24"/>
  <c r="H198" i="25"/>
  <c r="Q198" i="25" s="1"/>
  <c r="AC198" i="25" s="1"/>
  <c r="G198" i="25"/>
  <c r="P198" i="25" s="1"/>
  <c r="AB198" i="25" s="1"/>
  <c r="E198" i="25"/>
  <c r="N198" i="25" s="1"/>
  <c r="Z198" i="25" s="1"/>
  <c r="J198" i="25"/>
  <c r="S198" i="25" s="1"/>
  <c r="AE198" i="25" s="1"/>
  <c r="I198" i="25"/>
  <c r="R198" i="25" s="1"/>
  <c r="AD198" i="25" s="1"/>
  <c r="D198" i="25"/>
  <c r="M198" i="25" s="1"/>
  <c r="K198" i="25"/>
  <c r="T198" i="25" s="1"/>
  <c r="L198" i="25"/>
  <c r="U198" i="25" s="1"/>
  <c r="AG198" i="25" s="1"/>
  <c r="F198" i="25"/>
  <c r="O198" i="25" s="1"/>
  <c r="AA198" i="25" s="1"/>
  <c r="W200" i="8" l="1"/>
  <c r="V200" i="8"/>
  <c r="U200" i="8"/>
  <c r="X200" i="8" s="1"/>
  <c r="L200" i="8"/>
  <c r="O200" i="8" s="1"/>
  <c r="C201" i="24" s="1"/>
  <c r="M200" i="8"/>
  <c r="N200" i="8"/>
  <c r="X199" i="8"/>
  <c r="C200" i="25" s="1"/>
  <c r="E200" i="25" s="1"/>
  <c r="N200" i="25" s="1"/>
  <c r="Z200" i="25" s="1"/>
  <c r="X197" i="25"/>
  <c r="Z196" i="8" s="1"/>
  <c r="Z195" i="8"/>
  <c r="AJ196" i="24"/>
  <c r="R195" i="8" s="1"/>
  <c r="AJ196" i="25"/>
  <c r="AA195" i="8" s="1"/>
  <c r="Y198" i="24"/>
  <c r="V198" i="24"/>
  <c r="X198" i="24" s="1"/>
  <c r="Q197" i="8" s="1"/>
  <c r="V198" i="25"/>
  <c r="W210" i="25" s="1"/>
  <c r="I199" i="25"/>
  <c r="R199" i="25" s="1"/>
  <c r="AD199" i="25" s="1"/>
  <c r="AF198" i="24"/>
  <c r="P199" i="8"/>
  <c r="E199" i="25"/>
  <c r="N199" i="25" s="1"/>
  <c r="Z199" i="25" s="1"/>
  <c r="Y199" i="8"/>
  <c r="F199" i="25"/>
  <c r="O199" i="25" s="1"/>
  <c r="AA199" i="25" s="1"/>
  <c r="L199" i="25"/>
  <c r="U199" i="25" s="1"/>
  <c r="AG199" i="25" s="1"/>
  <c r="J199" i="25"/>
  <c r="S199" i="25" s="1"/>
  <c r="AE199" i="25" s="1"/>
  <c r="G199" i="25"/>
  <c r="P199" i="25" s="1"/>
  <c r="AB199" i="25" s="1"/>
  <c r="D199" i="25"/>
  <c r="M199" i="25" s="1"/>
  <c r="H199" i="25"/>
  <c r="Q199" i="25" s="1"/>
  <c r="AC199" i="25" s="1"/>
  <c r="O199" i="8"/>
  <c r="C200" i="24" s="1"/>
  <c r="AF199" i="25"/>
  <c r="L199" i="24"/>
  <c r="U199" i="24" s="1"/>
  <c r="AG199" i="24" s="1"/>
  <c r="H199" i="24"/>
  <c r="Q199" i="24" s="1"/>
  <c r="AC199" i="24" s="1"/>
  <c r="E199" i="24"/>
  <c r="N199" i="24" s="1"/>
  <c r="Z199" i="24" s="1"/>
  <c r="J199" i="24"/>
  <c r="S199" i="24" s="1"/>
  <c r="AE199" i="24" s="1"/>
  <c r="F199" i="24"/>
  <c r="O199" i="24" s="1"/>
  <c r="AA199" i="24" s="1"/>
  <c r="G199" i="24"/>
  <c r="P199" i="24" s="1"/>
  <c r="AB199" i="24" s="1"/>
  <c r="D199" i="24"/>
  <c r="M199" i="24" s="1"/>
  <c r="K199" i="24"/>
  <c r="T199" i="24" s="1"/>
  <c r="I199" i="24"/>
  <c r="R199" i="24" s="1"/>
  <c r="AD199" i="24" s="1"/>
  <c r="AF198" i="25"/>
  <c r="Y198" i="25"/>
  <c r="L200" i="25" l="1"/>
  <c r="U200" i="25" s="1"/>
  <c r="AG200" i="25" s="1"/>
  <c r="P200" i="8"/>
  <c r="F200" i="25"/>
  <c r="O200" i="25" s="1"/>
  <c r="AA200" i="25" s="1"/>
  <c r="G200" i="25"/>
  <c r="P200" i="25" s="1"/>
  <c r="AB200" i="25" s="1"/>
  <c r="H200" i="25"/>
  <c r="Q200" i="25" s="1"/>
  <c r="AC200" i="25" s="1"/>
  <c r="I200" i="25"/>
  <c r="R200" i="25" s="1"/>
  <c r="AD200" i="25" s="1"/>
  <c r="D200" i="25"/>
  <c r="M200" i="25" s="1"/>
  <c r="Y200" i="25" s="1"/>
  <c r="J200" i="25"/>
  <c r="S200" i="25" s="1"/>
  <c r="AE200" i="25" s="1"/>
  <c r="K200" i="25"/>
  <c r="T200" i="25" s="1"/>
  <c r="AF200" i="25" s="1"/>
  <c r="Y200" i="8"/>
  <c r="M201" i="8"/>
  <c r="N201" i="8"/>
  <c r="L201" i="8"/>
  <c r="U201" i="8"/>
  <c r="X201" i="8" s="1"/>
  <c r="C202" i="25" s="1"/>
  <c r="V201" i="8"/>
  <c r="W201" i="8"/>
  <c r="AH198" i="24"/>
  <c r="AI210" i="24" s="1"/>
  <c r="X198" i="25"/>
  <c r="Z197" i="8" s="1"/>
  <c r="AH198" i="25"/>
  <c r="AI210" i="25" s="1"/>
  <c r="AJ197" i="25"/>
  <c r="AA196" i="8" s="1"/>
  <c r="AJ197" i="24"/>
  <c r="R196" i="8" s="1"/>
  <c r="V199" i="24"/>
  <c r="X199" i="24" s="1"/>
  <c r="Q198" i="8" s="1"/>
  <c r="W210" i="24"/>
  <c r="Y199" i="25"/>
  <c r="AH199" i="25" s="1"/>
  <c r="AI211" i="25" s="1"/>
  <c r="V199" i="25"/>
  <c r="W211" i="25" s="1"/>
  <c r="C201" i="25"/>
  <c r="J200" i="24"/>
  <c r="S200" i="24" s="1"/>
  <c r="AE200" i="24" s="1"/>
  <c r="I200" i="24"/>
  <c r="R200" i="24" s="1"/>
  <c r="AD200" i="24" s="1"/>
  <c r="G200" i="24"/>
  <c r="P200" i="24" s="1"/>
  <c r="AB200" i="24" s="1"/>
  <c r="H200" i="24"/>
  <c r="Q200" i="24" s="1"/>
  <c r="AC200" i="24" s="1"/>
  <c r="F200" i="24"/>
  <c r="O200" i="24" s="1"/>
  <c r="AA200" i="24" s="1"/>
  <c r="K200" i="24"/>
  <c r="T200" i="24" s="1"/>
  <c r="E200" i="24"/>
  <c r="N200" i="24" s="1"/>
  <c r="Z200" i="24" s="1"/>
  <c r="L200" i="24"/>
  <c r="U200" i="24" s="1"/>
  <c r="AG200" i="24" s="1"/>
  <c r="D200" i="24"/>
  <c r="M200" i="24" s="1"/>
  <c r="AF199" i="24"/>
  <c r="Y199" i="24"/>
  <c r="V200" i="25" l="1"/>
  <c r="W212" i="25" s="1"/>
  <c r="P201" i="8"/>
  <c r="Y201" i="8"/>
  <c r="U202" i="8"/>
  <c r="X202" i="8" s="1"/>
  <c r="O201" i="8"/>
  <c r="C202" i="24" s="1"/>
  <c r="J202" i="24" s="1"/>
  <c r="S202" i="24" s="1"/>
  <c r="AE202" i="24" s="1"/>
  <c r="L202" i="8"/>
  <c r="O202" i="8" s="1"/>
  <c r="V202" i="8"/>
  <c r="W202" i="8"/>
  <c r="M202" i="8"/>
  <c r="N202" i="8"/>
  <c r="AH200" i="25"/>
  <c r="AI212" i="25" s="1"/>
  <c r="X199" i="25"/>
  <c r="AJ198" i="24"/>
  <c r="R197" i="8" s="1"/>
  <c r="AH199" i="24"/>
  <c r="AI211" i="24" s="1"/>
  <c r="AJ198" i="25"/>
  <c r="AA197" i="8" s="1"/>
  <c r="V200" i="24"/>
  <c r="X200" i="24" s="1"/>
  <c r="W211" i="24"/>
  <c r="AF200" i="24"/>
  <c r="K201" i="25"/>
  <c r="T201" i="25" s="1"/>
  <c r="J201" i="25"/>
  <c r="S201" i="25" s="1"/>
  <c r="AE201" i="25" s="1"/>
  <c r="E201" i="25"/>
  <c r="N201" i="25" s="1"/>
  <c r="Z201" i="25" s="1"/>
  <c r="I201" i="25"/>
  <c r="R201" i="25" s="1"/>
  <c r="AD201" i="25" s="1"/>
  <c r="G201" i="25"/>
  <c r="P201" i="25" s="1"/>
  <c r="AB201" i="25" s="1"/>
  <c r="L201" i="25"/>
  <c r="U201" i="25" s="1"/>
  <c r="AG201" i="25" s="1"/>
  <c r="F201" i="25"/>
  <c r="O201" i="25" s="1"/>
  <c r="AA201" i="25" s="1"/>
  <c r="D201" i="25"/>
  <c r="M201" i="25" s="1"/>
  <c r="H201" i="25"/>
  <c r="Q201" i="25" s="1"/>
  <c r="AC201" i="25" s="1"/>
  <c r="G201" i="24"/>
  <c r="P201" i="24" s="1"/>
  <c r="AB201" i="24" s="1"/>
  <c r="J201" i="24"/>
  <c r="S201" i="24" s="1"/>
  <c r="AE201" i="24" s="1"/>
  <c r="F201" i="24"/>
  <c r="O201" i="24" s="1"/>
  <c r="AA201" i="24" s="1"/>
  <c r="E201" i="24"/>
  <c r="N201" i="24" s="1"/>
  <c r="Z201" i="24" s="1"/>
  <c r="H201" i="24"/>
  <c r="Q201" i="24" s="1"/>
  <c r="AC201" i="24" s="1"/>
  <c r="I201" i="24"/>
  <c r="R201" i="24" s="1"/>
  <c r="AD201" i="24" s="1"/>
  <c r="D201" i="24"/>
  <c r="M201" i="24" s="1"/>
  <c r="K201" i="24"/>
  <c r="T201" i="24" s="1"/>
  <c r="L201" i="24"/>
  <c r="U201" i="24" s="1"/>
  <c r="AG201" i="24" s="1"/>
  <c r="Y200" i="24"/>
  <c r="Y202" i="8" l="1"/>
  <c r="N203" i="8"/>
  <c r="M203" i="8"/>
  <c r="L203" i="8"/>
  <c r="O203" i="8" s="1"/>
  <c r="C204" i="24" s="1"/>
  <c r="V203" i="8"/>
  <c r="W203" i="8"/>
  <c r="P202" i="8"/>
  <c r="U203" i="8"/>
  <c r="X203" i="8" s="1"/>
  <c r="C204" i="25" s="1"/>
  <c r="AH200" i="24"/>
  <c r="AI212" i="24" s="1"/>
  <c r="X200" i="25"/>
  <c r="Z199" i="8" s="1"/>
  <c r="Z198" i="8"/>
  <c r="V201" i="24"/>
  <c r="W213" i="24" s="1"/>
  <c r="AJ199" i="25"/>
  <c r="AA198" i="8" s="1"/>
  <c r="AJ199" i="24"/>
  <c r="R198" i="8" s="1"/>
  <c r="W212" i="24"/>
  <c r="Q199" i="8"/>
  <c r="V201" i="25"/>
  <c r="I202" i="24"/>
  <c r="R202" i="24" s="1"/>
  <c r="AD202" i="24" s="1"/>
  <c r="H202" i="24"/>
  <c r="Q202" i="24" s="1"/>
  <c r="AC202" i="24" s="1"/>
  <c r="L202" i="24"/>
  <c r="U202" i="24" s="1"/>
  <c r="AG202" i="24" s="1"/>
  <c r="F202" i="24"/>
  <c r="O202" i="24" s="1"/>
  <c r="AA202" i="24" s="1"/>
  <c r="E202" i="24"/>
  <c r="N202" i="24" s="1"/>
  <c r="Z202" i="24" s="1"/>
  <c r="D202" i="24"/>
  <c r="M202" i="24" s="1"/>
  <c r="G202" i="24"/>
  <c r="P202" i="24" s="1"/>
  <c r="AB202" i="24" s="1"/>
  <c r="C203" i="24"/>
  <c r="F203" i="24" s="1"/>
  <c r="O203" i="24" s="1"/>
  <c r="AA203" i="24" s="1"/>
  <c r="K202" i="24"/>
  <c r="T202" i="24" s="1"/>
  <c r="AF202" i="24" s="1"/>
  <c r="C203" i="25"/>
  <c r="Y201" i="25"/>
  <c r="L202" i="25"/>
  <c r="U202" i="25" s="1"/>
  <c r="AG202" i="25" s="1"/>
  <c r="J202" i="25"/>
  <c r="S202" i="25" s="1"/>
  <c r="AE202" i="25" s="1"/>
  <c r="K202" i="25"/>
  <c r="T202" i="25" s="1"/>
  <c r="H202" i="25"/>
  <c r="Q202" i="25" s="1"/>
  <c r="AC202" i="25" s="1"/>
  <c r="D202" i="25"/>
  <c r="M202" i="25" s="1"/>
  <c r="I202" i="25"/>
  <c r="R202" i="25" s="1"/>
  <c r="AD202" i="25" s="1"/>
  <c r="E202" i="25"/>
  <c r="N202" i="25" s="1"/>
  <c r="Z202" i="25" s="1"/>
  <c r="G202" i="25"/>
  <c r="P202" i="25" s="1"/>
  <c r="AB202" i="25" s="1"/>
  <c r="F202" i="25"/>
  <c r="O202" i="25" s="1"/>
  <c r="AA202" i="25" s="1"/>
  <c r="AF201" i="24"/>
  <c r="Y201" i="24"/>
  <c r="AF201" i="25"/>
  <c r="Y203" i="8" l="1"/>
  <c r="W204" i="8"/>
  <c r="V204" i="8"/>
  <c r="L204" i="8"/>
  <c r="O204" i="8" s="1"/>
  <c r="N204" i="8"/>
  <c r="M204" i="8"/>
  <c r="U204" i="8"/>
  <c r="P203" i="8"/>
  <c r="X201" i="24"/>
  <c r="Q200" i="8" s="1"/>
  <c r="AH201" i="25"/>
  <c r="AI213" i="25" s="1"/>
  <c r="AJ200" i="24"/>
  <c r="AH201" i="24"/>
  <c r="AI213" i="24" s="1"/>
  <c r="AJ200" i="25"/>
  <c r="Y202" i="24"/>
  <c r="AH202" i="24" s="1"/>
  <c r="AI214" i="24" s="1"/>
  <c r="V202" i="24"/>
  <c r="V202" i="25"/>
  <c r="W214" i="25" s="1"/>
  <c r="W213" i="25"/>
  <c r="X201" i="25"/>
  <c r="Z200" i="8" s="1"/>
  <c r="G203" i="24"/>
  <c r="P203" i="24" s="1"/>
  <c r="AB203" i="24" s="1"/>
  <c r="K203" i="24"/>
  <c r="T203" i="24" s="1"/>
  <c r="AF203" i="24" s="1"/>
  <c r="H203" i="24"/>
  <c r="Q203" i="24" s="1"/>
  <c r="AC203" i="24" s="1"/>
  <c r="L203" i="24"/>
  <c r="U203" i="24" s="1"/>
  <c r="AG203" i="24" s="1"/>
  <c r="D203" i="24"/>
  <c r="M203" i="24" s="1"/>
  <c r="I203" i="24"/>
  <c r="R203" i="24" s="1"/>
  <c r="AD203" i="24" s="1"/>
  <c r="J203" i="24"/>
  <c r="S203" i="24" s="1"/>
  <c r="AE203" i="24" s="1"/>
  <c r="E203" i="24"/>
  <c r="N203" i="24" s="1"/>
  <c r="Z203" i="24" s="1"/>
  <c r="L204" i="25"/>
  <c r="U204" i="25" s="1"/>
  <c r="AG204" i="25" s="1"/>
  <c r="K204" i="25"/>
  <c r="T204" i="25" s="1"/>
  <c r="D204" i="25"/>
  <c r="M204" i="25" s="1"/>
  <c r="F204" i="25"/>
  <c r="O204" i="25" s="1"/>
  <c r="AA204" i="25" s="1"/>
  <c r="I204" i="25"/>
  <c r="R204" i="25" s="1"/>
  <c r="AD204" i="25" s="1"/>
  <c r="E204" i="25"/>
  <c r="N204" i="25" s="1"/>
  <c r="Z204" i="25" s="1"/>
  <c r="J204" i="25"/>
  <c r="S204" i="25" s="1"/>
  <c r="AE204" i="25" s="1"/>
  <c r="G204" i="25"/>
  <c r="P204" i="25" s="1"/>
  <c r="AB204" i="25" s="1"/>
  <c r="H204" i="25"/>
  <c r="Q204" i="25" s="1"/>
  <c r="AC204" i="25" s="1"/>
  <c r="AF202" i="25"/>
  <c r="H203" i="25"/>
  <c r="Q203" i="25" s="1"/>
  <c r="AC203" i="25" s="1"/>
  <c r="D203" i="25"/>
  <c r="M203" i="25" s="1"/>
  <c r="G203" i="25"/>
  <c r="P203" i="25" s="1"/>
  <c r="AB203" i="25" s="1"/>
  <c r="I203" i="25"/>
  <c r="R203" i="25" s="1"/>
  <c r="AD203" i="25" s="1"/>
  <c r="K203" i="25"/>
  <c r="T203" i="25" s="1"/>
  <c r="J203" i="25"/>
  <c r="S203" i="25" s="1"/>
  <c r="AE203" i="25" s="1"/>
  <c r="F203" i="25"/>
  <c r="O203" i="25" s="1"/>
  <c r="AA203" i="25" s="1"/>
  <c r="L203" i="25"/>
  <c r="U203" i="25" s="1"/>
  <c r="AG203" i="25" s="1"/>
  <c r="E203" i="25"/>
  <c r="N203" i="25" s="1"/>
  <c r="Z203" i="25" s="1"/>
  <c r="Y202" i="25"/>
  <c r="U205" i="8" l="1"/>
  <c r="X205" i="8" s="1"/>
  <c r="N205" i="8"/>
  <c r="M205" i="8"/>
  <c r="P204" i="8"/>
  <c r="L205" i="8"/>
  <c r="O205" i="8" s="1"/>
  <c r="C206" i="24" s="1"/>
  <c r="W205" i="8"/>
  <c r="V205" i="8"/>
  <c r="Y204" i="8"/>
  <c r="X204" i="8"/>
  <c r="C205" i="25" s="1"/>
  <c r="K205" i="25" s="1"/>
  <c r="T205" i="25" s="1"/>
  <c r="X202" i="24"/>
  <c r="Q201" i="8" s="1"/>
  <c r="AH202" i="25"/>
  <c r="AI214" i="25" s="1"/>
  <c r="AJ201" i="25"/>
  <c r="AA200" i="8" s="1"/>
  <c r="AA199" i="8"/>
  <c r="X202" i="25"/>
  <c r="Z201" i="8" s="1"/>
  <c r="AJ201" i="24"/>
  <c r="R200" i="8" s="1"/>
  <c r="R199" i="8"/>
  <c r="W214" i="24"/>
  <c r="Y203" i="24"/>
  <c r="AH203" i="24" s="1"/>
  <c r="AI215" i="24" s="1"/>
  <c r="V203" i="24"/>
  <c r="V203" i="25"/>
  <c r="W215" i="25" s="1"/>
  <c r="V204" i="25"/>
  <c r="W216" i="25" s="1"/>
  <c r="C205" i="24"/>
  <c r="F205" i="24" s="1"/>
  <c r="O205" i="24" s="1"/>
  <c r="AA205" i="24" s="1"/>
  <c r="AF203" i="25"/>
  <c r="K204" i="24"/>
  <c r="T204" i="24" s="1"/>
  <c r="I204" i="24"/>
  <c r="R204" i="24" s="1"/>
  <c r="AD204" i="24" s="1"/>
  <c r="D204" i="24"/>
  <c r="M204" i="24" s="1"/>
  <c r="E204" i="24"/>
  <c r="N204" i="24" s="1"/>
  <c r="Z204" i="24" s="1"/>
  <c r="H204" i="24"/>
  <c r="Q204" i="24" s="1"/>
  <c r="AC204" i="24" s="1"/>
  <c r="L204" i="24"/>
  <c r="U204" i="24" s="1"/>
  <c r="AG204" i="24" s="1"/>
  <c r="F204" i="24"/>
  <c r="O204" i="24" s="1"/>
  <c r="AA204" i="24" s="1"/>
  <c r="G204" i="24"/>
  <c r="P204" i="24" s="1"/>
  <c r="AB204" i="24" s="1"/>
  <c r="J204" i="24"/>
  <c r="S204" i="24" s="1"/>
  <c r="AE204" i="24" s="1"/>
  <c r="Y204" i="25"/>
  <c r="AF204" i="25"/>
  <c r="Y203" i="25"/>
  <c r="Y205" i="8" l="1"/>
  <c r="L206" i="8"/>
  <c r="O206" i="8" s="1"/>
  <c r="C207" i="24" s="1"/>
  <c r="N206" i="8"/>
  <c r="M206" i="8"/>
  <c r="P205" i="8"/>
  <c r="V206" i="8"/>
  <c r="W206" i="8"/>
  <c r="U206" i="8"/>
  <c r="X203" i="24"/>
  <c r="Q202" i="8" s="1"/>
  <c r="AH203" i="25"/>
  <c r="AI215" i="25" s="1"/>
  <c r="AJ202" i="24"/>
  <c r="R201" i="8" s="1"/>
  <c r="X203" i="25"/>
  <c r="AJ202" i="25"/>
  <c r="AA201" i="8" s="1"/>
  <c r="AH204" i="25"/>
  <c r="AI216" i="25" s="1"/>
  <c r="W215" i="24"/>
  <c r="V204" i="24"/>
  <c r="G205" i="24"/>
  <c r="P205" i="24" s="1"/>
  <c r="AB205" i="24" s="1"/>
  <c r="K205" i="24"/>
  <c r="T205" i="24" s="1"/>
  <c r="AF205" i="24" s="1"/>
  <c r="L205" i="24"/>
  <c r="U205" i="24" s="1"/>
  <c r="AG205" i="24" s="1"/>
  <c r="I205" i="24"/>
  <c r="R205" i="24" s="1"/>
  <c r="AD205" i="24" s="1"/>
  <c r="E205" i="24"/>
  <c r="N205" i="24" s="1"/>
  <c r="Z205" i="24" s="1"/>
  <c r="L205" i="25"/>
  <c r="U205" i="25" s="1"/>
  <c r="AG205" i="25" s="1"/>
  <c r="D205" i="24"/>
  <c r="M205" i="24" s="1"/>
  <c r="H205" i="25"/>
  <c r="Q205" i="25" s="1"/>
  <c r="AC205" i="25" s="1"/>
  <c r="H205" i="24"/>
  <c r="Q205" i="24" s="1"/>
  <c r="AC205" i="24" s="1"/>
  <c r="D205" i="25"/>
  <c r="M205" i="25" s="1"/>
  <c r="G205" i="25"/>
  <c r="P205" i="25" s="1"/>
  <c r="AB205" i="25" s="1"/>
  <c r="J205" i="24"/>
  <c r="S205" i="24" s="1"/>
  <c r="AE205" i="24" s="1"/>
  <c r="C206" i="25"/>
  <c r="E205" i="25"/>
  <c r="N205" i="25" s="1"/>
  <c r="Z205" i="25" s="1"/>
  <c r="I205" i="25"/>
  <c r="R205" i="25" s="1"/>
  <c r="AD205" i="25" s="1"/>
  <c r="F205" i="25"/>
  <c r="O205" i="25" s="1"/>
  <c r="AA205" i="25" s="1"/>
  <c r="J205" i="25"/>
  <c r="S205" i="25" s="1"/>
  <c r="AE205" i="25" s="1"/>
  <c r="AF204" i="24"/>
  <c r="AF205" i="25"/>
  <c r="Y204" i="24"/>
  <c r="U207" i="8" l="1"/>
  <c r="X207" i="8" s="1"/>
  <c r="X206" i="8"/>
  <c r="C207" i="25" s="1"/>
  <c r="G207" i="25" s="1"/>
  <c r="P207" i="25" s="1"/>
  <c r="AB207" i="25" s="1"/>
  <c r="W207" i="8"/>
  <c r="V207" i="8"/>
  <c r="M207" i="8"/>
  <c r="N207" i="8"/>
  <c r="L207" i="8"/>
  <c r="O207" i="8" s="1"/>
  <c r="X204" i="25"/>
  <c r="Z203" i="8" s="1"/>
  <c r="Z202" i="8"/>
  <c r="X204" i="24"/>
  <c r="Q203" i="8" s="1"/>
  <c r="AH204" i="24"/>
  <c r="AI216" i="24" s="1"/>
  <c r="AJ203" i="25"/>
  <c r="AA202" i="8" s="1"/>
  <c r="AJ203" i="24"/>
  <c r="R202" i="8" s="1"/>
  <c r="Y205" i="24"/>
  <c r="AH205" i="24" s="1"/>
  <c r="AI217" i="24" s="1"/>
  <c r="V205" i="24"/>
  <c r="W216" i="24"/>
  <c r="Y205" i="25"/>
  <c r="AH205" i="25" s="1"/>
  <c r="AI217" i="25" s="1"/>
  <c r="V205" i="25"/>
  <c r="W217" i="25" s="1"/>
  <c r="Y206" i="8"/>
  <c r="P206" i="8"/>
  <c r="I207" i="25"/>
  <c r="R207" i="25" s="1"/>
  <c r="AD207" i="25" s="1"/>
  <c r="K207" i="25"/>
  <c r="T207" i="25" s="1"/>
  <c r="L206" i="25"/>
  <c r="U206" i="25" s="1"/>
  <c r="AG206" i="25" s="1"/>
  <c r="E206" i="25"/>
  <c r="N206" i="25" s="1"/>
  <c r="Z206" i="25" s="1"/>
  <c r="J206" i="25"/>
  <c r="S206" i="25" s="1"/>
  <c r="AE206" i="25" s="1"/>
  <c r="H206" i="25"/>
  <c r="Q206" i="25" s="1"/>
  <c r="AC206" i="25" s="1"/>
  <c r="F206" i="25"/>
  <c r="O206" i="25" s="1"/>
  <c r="AA206" i="25" s="1"/>
  <c r="D206" i="25"/>
  <c r="M206" i="25" s="1"/>
  <c r="K206" i="25"/>
  <c r="T206" i="25" s="1"/>
  <c r="G206" i="25"/>
  <c r="P206" i="25" s="1"/>
  <c r="AB206" i="25" s="1"/>
  <c r="I206" i="25"/>
  <c r="R206" i="25" s="1"/>
  <c r="AD206" i="25" s="1"/>
  <c r="H206" i="24"/>
  <c r="Q206" i="24" s="1"/>
  <c r="AC206" i="24" s="1"/>
  <c r="G206" i="24"/>
  <c r="P206" i="24" s="1"/>
  <c r="AB206" i="24" s="1"/>
  <c r="F206" i="24"/>
  <c r="O206" i="24" s="1"/>
  <c r="AA206" i="24" s="1"/>
  <c r="D206" i="24"/>
  <c r="M206" i="24" s="1"/>
  <c r="E206" i="24"/>
  <c r="N206" i="24" s="1"/>
  <c r="Z206" i="24" s="1"/>
  <c r="K206" i="24"/>
  <c r="T206" i="24" s="1"/>
  <c r="I206" i="24"/>
  <c r="R206" i="24" s="1"/>
  <c r="AD206" i="24" s="1"/>
  <c r="J206" i="24"/>
  <c r="S206" i="24" s="1"/>
  <c r="AE206" i="24" s="1"/>
  <c r="L206" i="24"/>
  <c r="U206" i="24" s="1"/>
  <c r="AG206" i="24" s="1"/>
  <c r="F207" i="25" l="1"/>
  <c r="O207" i="25" s="1"/>
  <c r="AA207" i="25" s="1"/>
  <c r="H207" i="25"/>
  <c r="Q207" i="25" s="1"/>
  <c r="AC207" i="25" s="1"/>
  <c r="L207" i="25"/>
  <c r="U207" i="25" s="1"/>
  <c r="AG207" i="25" s="1"/>
  <c r="E207" i="25"/>
  <c r="N207" i="25" s="1"/>
  <c r="Z207" i="25" s="1"/>
  <c r="D207" i="25"/>
  <c r="M207" i="25" s="1"/>
  <c r="P207" i="8"/>
  <c r="N208" i="8"/>
  <c r="M208" i="8"/>
  <c r="V208" i="8"/>
  <c r="W208" i="8"/>
  <c r="Y207" i="8"/>
  <c r="J207" i="25"/>
  <c r="S207" i="25" s="1"/>
  <c r="AE207" i="25" s="1"/>
  <c r="X205" i="24"/>
  <c r="Q204" i="8" s="1"/>
  <c r="U208" i="8"/>
  <c r="L208" i="8"/>
  <c r="O208" i="8" s="1"/>
  <c r="AJ204" i="24"/>
  <c r="R203" i="8" s="1"/>
  <c r="AJ204" i="25"/>
  <c r="AA203" i="8" s="1"/>
  <c r="W217" i="24"/>
  <c r="V206" i="24"/>
  <c r="X205" i="25"/>
  <c r="Z204" i="8" s="1"/>
  <c r="V206" i="25"/>
  <c r="W218" i="25" s="1"/>
  <c r="C208" i="24"/>
  <c r="I208" i="24" s="1"/>
  <c r="R208" i="24" s="1"/>
  <c r="AD208" i="24" s="1"/>
  <c r="C208" i="25"/>
  <c r="D208" i="25" s="1"/>
  <c r="M208" i="25" s="1"/>
  <c r="Y207" i="25"/>
  <c r="AF207" i="25"/>
  <c r="J207" i="24"/>
  <c r="S207" i="24" s="1"/>
  <c r="AE207" i="24" s="1"/>
  <c r="F207" i="24"/>
  <c r="O207" i="24" s="1"/>
  <c r="AA207" i="24" s="1"/>
  <c r="H207" i="24"/>
  <c r="Q207" i="24" s="1"/>
  <c r="AC207" i="24" s="1"/>
  <c r="I207" i="24"/>
  <c r="R207" i="24" s="1"/>
  <c r="AD207" i="24" s="1"/>
  <c r="E207" i="24"/>
  <c r="N207" i="24" s="1"/>
  <c r="Z207" i="24" s="1"/>
  <c r="L207" i="24"/>
  <c r="U207" i="24" s="1"/>
  <c r="AG207" i="24" s="1"/>
  <c r="K207" i="24"/>
  <c r="T207" i="24" s="1"/>
  <c r="G207" i="24"/>
  <c r="P207" i="24" s="1"/>
  <c r="AB207" i="24" s="1"/>
  <c r="D207" i="24"/>
  <c r="M207" i="24" s="1"/>
  <c r="Y206" i="24"/>
  <c r="AF206" i="24"/>
  <c r="AF206" i="25"/>
  <c r="Y206" i="25"/>
  <c r="Y208" i="8" l="1"/>
  <c r="V207" i="25"/>
  <c r="W219" i="25" s="1"/>
  <c r="W209" i="8"/>
  <c r="V209" i="8"/>
  <c r="N209" i="8"/>
  <c r="M209" i="8"/>
  <c r="L209" i="8"/>
  <c r="O209" i="8" s="1"/>
  <c r="C210" i="24" s="1"/>
  <c r="P208" i="8"/>
  <c r="X206" i="24"/>
  <c r="Q205" i="8" s="1"/>
  <c r="U209" i="8"/>
  <c r="X209" i="8" s="1"/>
  <c r="X208" i="8"/>
  <c r="C209" i="25" s="1"/>
  <c r="D209" i="25" s="1"/>
  <c r="M209" i="25" s="1"/>
  <c r="AH206" i="25"/>
  <c r="AI218" i="25" s="1"/>
  <c r="AH207" i="25"/>
  <c r="AI219" i="25" s="1"/>
  <c r="AJ205" i="25"/>
  <c r="AA204" i="8" s="1"/>
  <c r="AH206" i="24"/>
  <c r="AI218" i="24" s="1"/>
  <c r="AJ205" i="24"/>
  <c r="R204" i="8" s="1"/>
  <c r="W218" i="24"/>
  <c r="V207" i="24"/>
  <c r="X206" i="25"/>
  <c r="G208" i="24"/>
  <c r="P208" i="24" s="1"/>
  <c r="AB208" i="24" s="1"/>
  <c r="L208" i="24"/>
  <c r="U208" i="24" s="1"/>
  <c r="AG208" i="24" s="1"/>
  <c r="D208" i="24"/>
  <c r="M208" i="24" s="1"/>
  <c r="K208" i="24"/>
  <c r="T208" i="24" s="1"/>
  <c r="AF208" i="24" s="1"/>
  <c r="F208" i="24"/>
  <c r="O208" i="24" s="1"/>
  <c r="AA208" i="24" s="1"/>
  <c r="J208" i="24"/>
  <c r="S208" i="24" s="1"/>
  <c r="AE208" i="24" s="1"/>
  <c r="E208" i="24"/>
  <c r="N208" i="24" s="1"/>
  <c r="Z208" i="24" s="1"/>
  <c r="H208" i="24"/>
  <c r="Q208" i="24" s="1"/>
  <c r="AC208" i="24" s="1"/>
  <c r="K208" i="25"/>
  <c r="T208" i="25" s="1"/>
  <c r="AF208" i="25" s="1"/>
  <c r="L208" i="25"/>
  <c r="U208" i="25" s="1"/>
  <c r="AG208" i="25" s="1"/>
  <c r="F208" i="25"/>
  <c r="O208" i="25" s="1"/>
  <c r="AA208" i="25" s="1"/>
  <c r="H208" i="25"/>
  <c r="Q208" i="25" s="1"/>
  <c r="AC208" i="25" s="1"/>
  <c r="C209" i="24"/>
  <c r="I209" i="24" s="1"/>
  <c r="R209" i="24" s="1"/>
  <c r="AD209" i="24" s="1"/>
  <c r="G208" i="25"/>
  <c r="P208" i="25" s="1"/>
  <c r="AB208" i="25" s="1"/>
  <c r="I208" i="25"/>
  <c r="R208" i="25" s="1"/>
  <c r="AD208" i="25" s="1"/>
  <c r="J208" i="25"/>
  <c r="S208" i="25" s="1"/>
  <c r="AE208" i="25" s="1"/>
  <c r="E208" i="25"/>
  <c r="N208" i="25" s="1"/>
  <c r="Z208" i="25" s="1"/>
  <c r="L209" i="25"/>
  <c r="U209" i="25" s="1"/>
  <c r="AG209" i="25" s="1"/>
  <c r="J209" i="25"/>
  <c r="S209" i="25" s="1"/>
  <c r="AE209" i="25" s="1"/>
  <c r="I209" i="25"/>
  <c r="R209" i="25" s="1"/>
  <c r="AD209" i="25" s="1"/>
  <c r="G209" i="25"/>
  <c r="P209" i="25" s="1"/>
  <c r="AB209" i="25" s="1"/>
  <c r="H209" i="25"/>
  <c r="Q209" i="25" s="1"/>
  <c r="AC209" i="25" s="1"/>
  <c r="Y207" i="24"/>
  <c r="AF207" i="24"/>
  <c r="Y208" i="25"/>
  <c r="E209" i="25" l="1"/>
  <c r="N209" i="25" s="1"/>
  <c r="Z209" i="25" s="1"/>
  <c r="K209" i="25"/>
  <c r="T209" i="25" s="1"/>
  <c r="F209" i="25"/>
  <c r="O209" i="25" s="1"/>
  <c r="AA209" i="25" s="1"/>
  <c r="L210" i="8"/>
  <c r="O210" i="8" s="1"/>
  <c r="C211" i="24" s="1"/>
  <c r="M210" i="8"/>
  <c r="N210" i="8"/>
  <c r="P209" i="8"/>
  <c r="X207" i="24"/>
  <c r="Q206" i="8" s="1"/>
  <c r="W210" i="8"/>
  <c r="V210" i="8"/>
  <c r="U210" i="8"/>
  <c r="X210" i="8" s="1"/>
  <c r="Y209" i="8"/>
  <c r="X207" i="25"/>
  <c r="Z206" i="8" s="1"/>
  <c r="Z205" i="8"/>
  <c r="V209" i="25"/>
  <c r="W221" i="25" s="1"/>
  <c r="AH207" i="24"/>
  <c r="AI219" i="24" s="1"/>
  <c r="AJ206" i="24"/>
  <c r="R205" i="8" s="1"/>
  <c r="AH208" i="25"/>
  <c r="AI220" i="25" s="1"/>
  <c r="AJ206" i="25"/>
  <c r="AA205" i="8" s="1"/>
  <c r="W219" i="24"/>
  <c r="Y208" i="24"/>
  <c r="AH208" i="24" s="1"/>
  <c r="AI220" i="24" s="1"/>
  <c r="V208" i="24"/>
  <c r="V208" i="25"/>
  <c r="W220" i="25" s="1"/>
  <c r="L209" i="24"/>
  <c r="U209" i="24" s="1"/>
  <c r="AG209" i="24" s="1"/>
  <c r="K209" i="24"/>
  <c r="T209" i="24" s="1"/>
  <c r="J209" i="24"/>
  <c r="S209" i="24" s="1"/>
  <c r="AE209" i="24" s="1"/>
  <c r="H209" i="24"/>
  <c r="Q209" i="24" s="1"/>
  <c r="AC209" i="24" s="1"/>
  <c r="G209" i="24"/>
  <c r="P209" i="24" s="1"/>
  <c r="AB209" i="24" s="1"/>
  <c r="F209" i="24"/>
  <c r="O209" i="24" s="1"/>
  <c r="AA209" i="24" s="1"/>
  <c r="D209" i="24"/>
  <c r="M209" i="24" s="1"/>
  <c r="E209" i="24"/>
  <c r="N209" i="24" s="1"/>
  <c r="Z209" i="24" s="1"/>
  <c r="C210" i="25"/>
  <c r="L210" i="24"/>
  <c r="U210" i="24" s="1"/>
  <c r="AG210" i="24" s="1"/>
  <c r="F210" i="24"/>
  <c r="O210" i="24" s="1"/>
  <c r="AA210" i="24" s="1"/>
  <c r="D210" i="24"/>
  <c r="M210" i="24" s="1"/>
  <c r="I210" i="24"/>
  <c r="R210" i="24" s="1"/>
  <c r="AD210" i="24" s="1"/>
  <c r="H210" i="24"/>
  <c r="Q210" i="24" s="1"/>
  <c r="AC210" i="24" s="1"/>
  <c r="J210" i="24"/>
  <c r="S210" i="24" s="1"/>
  <c r="AE210" i="24" s="1"/>
  <c r="K210" i="24"/>
  <c r="T210" i="24" s="1"/>
  <c r="G210" i="24"/>
  <c r="P210" i="24" s="1"/>
  <c r="AB210" i="24" s="1"/>
  <c r="E210" i="24"/>
  <c r="N210" i="24" s="1"/>
  <c r="Z210" i="24" s="1"/>
  <c r="AF209" i="25"/>
  <c r="Y209" i="25"/>
  <c r="P210" i="8" l="1"/>
  <c r="X208" i="24"/>
  <c r="Q207" i="8" s="1"/>
  <c r="V211" i="8"/>
  <c r="W211" i="8"/>
  <c r="Y210" i="8"/>
  <c r="N211" i="8"/>
  <c r="M211" i="8"/>
  <c r="U211" i="8"/>
  <c r="U212" i="8" s="1"/>
  <c r="L211" i="8"/>
  <c r="AJ207" i="25"/>
  <c r="AH209" i="25"/>
  <c r="AI221" i="25" s="1"/>
  <c r="AJ207" i="24"/>
  <c r="Y209" i="24"/>
  <c r="V209" i="24"/>
  <c r="X209" i="24" s="1"/>
  <c r="Q208" i="8" s="1"/>
  <c r="V210" i="24"/>
  <c r="W220" i="24"/>
  <c r="X208" i="25"/>
  <c r="AF209" i="24"/>
  <c r="C211" i="25"/>
  <c r="E211" i="25" s="1"/>
  <c r="N211" i="25" s="1"/>
  <c r="Z211" i="25" s="1"/>
  <c r="AF210" i="24"/>
  <c r="F210" i="25"/>
  <c r="O210" i="25" s="1"/>
  <c r="AA210" i="25" s="1"/>
  <c r="J210" i="25"/>
  <c r="S210" i="25" s="1"/>
  <c r="AE210" i="25" s="1"/>
  <c r="L210" i="25"/>
  <c r="U210" i="25" s="1"/>
  <c r="AG210" i="25" s="1"/>
  <c r="E210" i="25"/>
  <c r="N210" i="25" s="1"/>
  <c r="Z210" i="25" s="1"/>
  <c r="I210" i="25"/>
  <c r="R210" i="25" s="1"/>
  <c r="AD210" i="25" s="1"/>
  <c r="G210" i="25"/>
  <c r="P210" i="25" s="1"/>
  <c r="AB210" i="25" s="1"/>
  <c r="D210" i="25"/>
  <c r="M210" i="25" s="1"/>
  <c r="K210" i="25"/>
  <c r="T210" i="25" s="1"/>
  <c r="H210" i="25"/>
  <c r="Q210" i="25" s="1"/>
  <c r="AC210" i="25" s="1"/>
  <c r="Y210" i="24"/>
  <c r="X212" i="8" l="1"/>
  <c r="X211" i="8"/>
  <c r="C212" i="25" s="1"/>
  <c r="L212" i="8"/>
  <c r="N212" i="8"/>
  <c r="M212" i="8"/>
  <c r="P211" i="8"/>
  <c r="Y211" i="8"/>
  <c r="O211" i="8"/>
  <c r="C212" i="24" s="1"/>
  <c r="E212" i="24" s="1"/>
  <c r="N212" i="24" s="1"/>
  <c r="Z212" i="24" s="1"/>
  <c r="V212" i="8"/>
  <c r="W212" i="8"/>
  <c r="X209" i="25"/>
  <c r="Z208" i="8" s="1"/>
  <c r="Z207" i="8"/>
  <c r="X210" i="24"/>
  <c r="Q209" i="8" s="1"/>
  <c r="AH209" i="24"/>
  <c r="AI221" i="24" s="1"/>
  <c r="AJ208" i="24"/>
  <c r="R207" i="8" s="1"/>
  <c r="R206" i="8"/>
  <c r="AH210" i="24"/>
  <c r="AI222" i="24" s="1"/>
  <c r="AJ208" i="25"/>
  <c r="AA207" i="8" s="1"/>
  <c r="AA206" i="8"/>
  <c r="W222" i="24"/>
  <c r="W221" i="24"/>
  <c r="V210" i="25"/>
  <c r="W222" i="25" s="1"/>
  <c r="K211" i="25"/>
  <c r="T211" i="25" s="1"/>
  <c r="AF211" i="25" s="1"/>
  <c r="D211" i="25"/>
  <c r="M211" i="25" s="1"/>
  <c r="I211" i="25"/>
  <c r="R211" i="25" s="1"/>
  <c r="AD211" i="25" s="1"/>
  <c r="F211" i="25"/>
  <c r="O211" i="25" s="1"/>
  <c r="AA211" i="25" s="1"/>
  <c r="J211" i="25"/>
  <c r="S211" i="25" s="1"/>
  <c r="AE211" i="25" s="1"/>
  <c r="G211" i="25"/>
  <c r="P211" i="25" s="1"/>
  <c r="AB211" i="25" s="1"/>
  <c r="H211" i="25"/>
  <c r="Q211" i="25" s="1"/>
  <c r="AC211" i="25" s="1"/>
  <c r="L211" i="25"/>
  <c r="U211" i="25" s="1"/>
  <c r="AG211" i="25" s="1"/>
  <c r="C213" i="25"/>
  <c r="AF210" i="25"/>
  <c r="Y210" i="25"/>
  <c r="I211" i="24"/>
  <c r="R211" i="24" s="1"/>
  <c r="AD211" i="24" s="1"/>
  <c r="J211" i="24"/>
  <c r="S211" i="24" s="1"/>
  <c r="AE211" i="24" s="1"/>
  <c r="G211" i="24"/>
  <c r="P211" i="24" s="1"/>
  <c r="AB211" i="24" s="1"/>
  <c r="F211" i="24"/>
  <c r="O211" i="24" s="1"/>
  <c r="AA211" i="24" s="1"/>
  <c r="K211" i="24"/>
  <c r="T211" i="24" s="1"/>
  <c r="E211" i="24"/>
  <c r="N211" i="24" s="1"/>
  <c r="Z211" i="24" s="1"/>
  <c r="H211" i="24"/>
  <c r="Q211" i="24" s="1"/>
  <c r="AC211" i="24" s="1"/>
  <c r="L211" i="24"/>
  <c r="U211" i="24" s="1"/>
  <c r="AG211" i="24" s="1"/>
  <c r="D211" i="24"/>
  <c r="M211" i="24" s="1"/>
  <c r="N213" i="8" l="1"/>
  <c r="M213" i="8"/>
  <c r="O212" i="8"/>
  <c r="C213" i="24" s="1"/>
  <c r="L213" i="8"/>
  <c r="L214" i="8" s="1"/>
  <c r="W213" i="8"/>
  <c r="V213" i="8"/>
  <c r="U213" i="8"/>
  <c r="U214" i="8" s="1"/>
  <c r="F212" i="24"/>
  <c r="O212" i="24" s="1"/>
  <c r="AA212" i="24" s="1"/>
  <c r="K212" i="24"/>
  <c r="T212" i="24" s="1"/>
  <c r="Y212" i="8"/>
  <c r="I212" i="24"/>
  <c r="R212" i="24" s="1"/>
  <c r="AD212" i="24" s="1"/>
  <c r="G212" i="24"/>
  <c r="P212" i="24" s="1"/>
  <c r="AB212" i="24" s="1"/>
  <c r="D212" i="24"/>
  <c r="M212" i="24" s="1"/>
  <c r="Y212" i="24" s="1"/>
  <c r="H212" i="24"/>
  <c r="Q212" i="24" s="1"/>
  <c r="AC212" i="24" s="1"/>
  <c r="L212" i="24"/>
  <c r="U212" i="24" s="1"/>
  <c r="AG212" i="24" s="1"/>
  <c r="J212" i="24"/>
  <c r="S212" i="24" s="1"/>
  <c r="AE212" i="24" s="1"/>
  <c r="P212" i="8"/>
  <c r="X210" i="25"/>
  <c r="Z209" i="8" s="1"/>
  <c r="AJ209" i="25"/>
  <c r="AA208" i="8" s="1"/>
  <c r="AH210" i="25"/>
  <c r="AI222" i="25" s="1"/>
  <c r="AJ209" i="24"/>
  <c r="R208" i="8" s="1"/>
  <c r="V211" i="24"/>
  <c r="X211" i="24" s="1"/>
  <c r="Q210" i="8" s="1"/>
  <c r="Y211" i="25"/>
  <c r="AH211" i="25" s="1"/>
  <c r="AI223" i="25" s="1"/>
  <c r="V211" i="25"/>
  <c r="W223" i="25" s="1"/>
  <c r="K212" i="25"/>
  <c r="T212" i="25" s="1"/>
  <c r="H212" i="25"/>
  <c r="Q212" i="25" s="1"/>
  <c r="AC212" i="25" s="1"/>
  <c r="J212" i="25"/>
  <c r="S212" i="25" s="1"/>
  <c r="AE212" i="25" s="1"/>
  <c r="L212" i="25"/>
  <c r="U212" i="25" s="1"/>
  <c r="AG212" i="25" s="1"/>
  <c r="G212" i="25"/>
  <c r="P212" i="25" s="1"/>
  <c r="AB212" i="25" s="1"/>
  <c r="E212" i="25"/>
  <c r="N212" i="25" s="1"/>
  <c r="Z212" i="25" s="1"/>
  <c r="F212" i="25"/>
  <c r="O212" i="25" s="1"/>
  <c r="AA212" i="25" s="1"/>
  <c r="D212" i="25"/>
  <c r="M212" i="25" s="1"/>
  <c r="I212" i="25"/>
  <c r="R212" i="25" s="1"/>
  <c r="AD212" i="25" s="1"/>
  <c r="Y211" i="24"/>
  <c r="J213" i="25"/>
  <c r="S213" i="25" s="1"/>
  <c r="AE213" i="25" s="1"/>
  <c r="E213" i="25"/>
  <c r="N213" i="25" s="1"/>
  <c r="Z213" i="25" s="1"/>
  <c r="H213" i="25"/>
  <c r="Q213" i="25" s="1"/>
  <c r="AC213" i="25" s="1"/>
  <c r="K213" i="25"/>
  <c r="T213" i="25" s="1"/>
  <c r="F213" i="25"/>
  <c r="O213" i="25" s="1"/>
  <c r="AA213" i="25" s="1"/>
  <c r="I213" i="25"/>
  <c r="R213" i="25" s="1"/>
  <c r="AD213" i="25" s="1"/>
  <c r="D213" i="25"/>
  <c r="M213" i="25" s="1"/>
  <c r="L213" i="25"/>
  <c r="U213" i="25" s="1"/>
  <c r="AG213" i="25" s="1"/>
  <c r="G213" i="25"/>
  <c r="P213" i="25" s="1"/>
  <c r="AB213" i="25" s="1"/>
  <c r="AF211" i="24"/>
  <c r="AF212" i="24"/>
  <c r="O213" i="8" l="1"/>
  <c r="C214" i="24" s="1"/>
  <c r="X214" i="8"/>
  <c r="W214" i="8"/>
  <c r="V214" i="8"/>
  <c r="O214" i="8"/>
  <c r="N214" i="8"/>
  <c r="M214" i="8"/>
  <c r="L215" i="8" s="1"/>
  <c r="V212" i="24"/>
  <c r="X212" i="24" s="1"/>
  <c r="Q211" i="8" s="1"/>
  <c r="AH211" i="24"/>
  <c r="AI223" i="24" s="1"/>
  <c r="AJ210" i="24"/>
  <c r="R209" i="8" s="1"/>
  <c r="AH212" i="24"/>
  <c r="AI224" i="24" s="1"/>
  <c r="AJ210" i="25"/>
  <c r="AA209" i="8" s="1"/>
  <c r="W223" i="24"/>
  <c r="V213" i="25"/>
  <c r="W225" i="25" s="1"/>
  <c r="X211" i="25"/>
  <c r="Z210" i="8" s="1"/>
  <c r="V212" i="25"/>
  <c r="W224" i="25" s="1"/>
  <c r="P213" i="8"/>
  <c r="X213" i="8"/>
  <c r="C214" i="25" s="1"/>
  <c r="H214" i="25" s="1"/>
  <c r="Q214" i="25" s="1"/>
  <c r="AC214" i="25" s="1"/>
  <c r="Y213" i="8"/>
  <c r="Y213" i="25"/>
  <c r="G214" i="24"/>
  <c r="P214" i="24" s="1"/>
  <c r="AB214" i="24" s="1"/>
  <c r="H214" i="24"/>
  <c r="Q214" i="24" s="1"/>
  <c r="AC214" i="24" s="1"/>
  <c r="K214" i="24"/>
  <c r="T214" i="24" s="1"/>
  <c r="D214" i="24"/>
  <c r="M214" i="24" s="1"/>
  <c r="L214" i="24"/>
  <c r="U214" i="24" s="1"/>
  <c r="AG214" i="24" s="1"/>
  <c r="I214" i="24"/>
  <c r="R214" i="24" s="1"/>
  <c r="AD214" i="24" s="1"/>
  <c r="E214" i="24"/>
  <c r="N214" i="24" s="1"/>
  <c r="Z214" i="24" s="1"/>
  <c r="F214" i="24"/>
  <c r="O214" i="24" s="1"/>
  <c r="AA214" i="24" s="1"/>
  <c r="J214" i="24"/>
  <c r="S214" i="24" s="1"/>
  <c r="AE214" i="24" s="1"/>
  <c r="AF213" i="25"/>
  <c r="AF212" i="25"/>
  <c r="Y212" i="25"/>
  <c r="L213" i="24"/>
  <c r="U213" i="24" s="1"/>
  <c r="AG213" i="24" s="1"/>
  <c r="G213" i="24"/>
  <c r="P213" i="24" s="1"/>
  <c r="AB213" i="24" s="1"/>
  <c r="E213" i="24"/>
  <c r="N213" i="24" s="1"/>
  <c r="Z213" i="24" s="1"/>
  <c r="J213" i="24"/>
  <c r="S213" i="24" s="1"/>
  <c r="AE213" i="24" s="1"/>
  <c r="K213" i="24"/>
  <c r="T213" i="24" s="1"/>
  <c r="F213" i="24"/>
  <c r="O213" i="24" s="1"/>
  <c r="AA213" i="24" s="1"/>
  <c r="H213" i="24"/>
  <c r="Q213" i="24" s="1"/>
  <c r="AC213" i="24" s="1"/>
  <c r="I213" i="24"/>
  <c r="R213" i="24" s="1"/>
  <c r="AD213" i="24" s="1"/>
  <c r="D213" i="24"/>
  <c r="M213" i="24" s="1"/>
  <c r="Y214" i="8" l="1"/>
  <c r="O215" i="8"/>
  <c r="P214" i="8"/>
  <c r="N215" i="8"/>
  <c r="M215" i="8"/>
  <c r="V215" i="8"/>
  <c r="W215" i="8"/>
  <c r="U215" i="8"/>
  <c r="W224" i="24"/>
  <c r="AH213" i="25"/>
  <c r="AI225" i="25" s="1"/>
  <c r="AH212" i="25"/>
  <c r="AI224" i="25" s="1"/>
  <c r="AJ211" i="25"/>
  <c r="AA210" i="8" s="1"/>
  <c r="V214" i="24"/>
  <c r="W226" i="24" s="1"/>
  <c r="AJ211" i="24"/>
  <c r="R210" i="8" s="1"/>
  <c r="V213" i="24"/>
  <c r="X213" i="24" s="1"/>
  <c r="X212" i="25"/>
  <c r="J214" i="25"/>
  <c r="S214" i="25" s="1"/>
  <c r="AE214" i="25" s="1"/>
  <c r="F214" i="25"/>
  <c r="O214" i="25" s="1"/>
  <c r="AA214" i="25" s="1"/>
  <c r="D214" i="25"/>
  <c r="M214" i="25" s="1"/>
  <c r="E214" i="25"/>
  <c r="N214" i="25" s="1"/>
  <c r="Z214" i="25" s="1"/>
  <c r="K214" i="25"/>
  <c r="T214" i="25" s="1"/>
  <c r="AF214" i="25" s="1"/>
  <c r="I214" i="25"/>
  <c r="R214" i="25" s="1"/>
  <c r="AD214" i="25" s="1"/>
  <c r="G214" i="25"/>
  <c r="P214" i="25" s="1"/>
  <c r="AB214" i="25" s="1"/>
  <c r="C215" i="25"/>
  <c r="L215" i="25" s="1"/>
  <c r="U215" i="25" s="1"/>
  <c r="AG215" i="25" s="1"/>
  <c r="L214" i="25"/>
  <c r="U214" i="25" s="1"/>
  <c r="AG214" i="25" s="1"/>
  <c r="C216" i="24"/>
  <c r="C215" i="24"/>
  <c r="AF214" i="24"/>
  <c r="AF213" i="24"/>
  <c r="Y213" i="24"/>
  <c r="Y214" i="24"/>
  <c r="Y215" i="8" l="1"/>
  <c r="M216" i="8"/>
  <c r="N216" i="8"/>
  <c r="P216" i="8" s="1"/>
  <c r="P215" i="8"/>
  <c r="V216" i="8"/>
  <c r="W216" i="8"/>
  <c r="L216" i="8"/>
  <c r="U216" i="8"/>
  <c r="X215" i="8"/>
  <c r="C216" i="25" s="1"/>
  <c r="X213" i="25"/>
  <c r="Z212" i="8" s="1"/>
  <c r="Z211" i="8"/>
  <c r="X214" i="24"/>
  <c r="Q212" i="8"/>
  <c r="AJ212" i="24"/>
  <c r="R211" i="8" s="1"/>
  <c r="AH214" i="24"/>
  <c r="AI226" i="24" s="1"/>
  <c r="AH213" i="24"/>
  <c r="AI225" i="24" s="1"/>
  <c r="AJ212" i="25"/>
  <c r="AA211" i="8" s="1"/>
  <c r="W225" i="24"/>
  <c r="Y214" i="25"/>
  <c r="AH214" i="25" s="1"/>
  <c r="AI226" i="25" s="1"/>
  <c r="V214" i="25"/>
  <c r="W226" i="25" s="1"/>
  <c r="H215" i="25"/>
  <c r="Q215" i="25" s="1"/>
  <c r="AC215" i="25" s="1"/>
  <c r="F215" i="25"/>
  <c r="O215" i="25" s="1"/>
  <c r="AA215" i="25" s="1"/>
  <c r="K215" i="25"/>
  <c r="T215" i="25" s="1"/>
  <c r="D215" i="25"/>
  <c r="M215" i="25" s="1"/>
  <c r="E215" i="25"/>
  <c r="N215" i="25" s="1"/>
  <c r="Z215" i="25" s="1"/>
  <c r="I215" i="25"/>
  <c r="R215" i="25" s="1"/>
  <c r="AD215" i="25" s="1"/>
  <c r="J215" i="25"/>
  <c r="S215" i="25" s="1"/>
  <c r="AE215" i="25" s="1"/>
  <c r="G215" i="25"/>
  <c r="P215" i="25" s="1"/>
  <c r="AB215" i="25" s="1"/>
  <c r="I216" i="25"/>
  <c r="R216" i="25" s="1"/>
  <c r="AD216" i="25" s="1"/>
  <c r="E216" i="25"/>
  <c r="N216" i="25" s="1"/>
  <c r="Z216" i="25" s="1"/>
  <c r="J216" i="25"/>
  <c r="S216" i="25" s="1"/>
  <c r="AE216" i="25" s="1"/>
  <c r="D216" i="25"/>
  <c r="M216" i="25" s="1"/>
  <c r="L216" i="25"/>
  <c r="U216" i="25" s="1"/>
  <c r="AG216" i="25" s="1"/>
  <c r="G216" i="25"/>
  <c r="P216" i="25" s="1"/>
  <c r="AB216" i="25" s="1"/>
  <c r="K216" i="25"/>
  <c r="T216" i="25" s="1"/>
  <c r="H216" i="25"/>
  <c r="Q216" i="25" s="1"/>
  <c r="AC216" i="25" s="1"/>
  <c r="F216" i="25"/>
  <c r="O216" i="25" s="1"/>
  <c r="AA216" i="25" s="1"/>
  <c r="D215" i="24"/>
  <c r="M215" i="24" s="1"/>
  <c r="L215" i="24"/>
  <c r="U215" i="24" s="1"/>
  <c r="AG215" i="24" s="1"/>
  <c r="I215" i="24"/>
  <c r="R215" i="24" s="1"/>
  <c r="AD215" i="24" s="1"/>
  <c r="E215" i="24"/>
  <c r="N215" i="24" s="1"/>
  <c r="Z215" i="24" s="1"/>
  <c r="F215" i="24"/>
  <c r="O215" i="24" s="1"/>
  <c r="AA215" i="24" s="1"/>
  <c r="G215" i="24"/>
  <c r="P215" i="24" s="1"/>
  <c r="AB215" i="24" s="1"/>
  <c r="J215" i="24"/>
  <c r="S215" i="24" s="1"/>
  <c r="AE215" i="24" s="1"/>
  <c r="H215" i="24"/>
  <c r="Q215" i="24" s="1"/>
  <c r="AC215" i="24" s="1"/>
  <c r="K215" i="24"/>
  <c r="T215" i="24" s="1"/>
  <c r="U217" i="8" l="1"/>
  <c r="L217" i="8"/>
  <c r="O217" i="8" s="1"/>
  <c r="C218" i="24" s="1"/>
  <c r="O216" i="8"/>
  <c r="C217" i="24" s="1"/>
  <c r="Y216" i="8"/>
  <c r="V217" i="8"/>
  <c r="W217" i="8"/>
  <c r="Y217" i="8" s="1"/>
  <c r="N217" i="8"/>
  <c r="M217" i="8"/>
  <c r="X216" i="8"/>
  <c r="C217" i="25" s="1"/>
  <c r="AJ213" i="25"/>
  <c r="AA212" i="8" s="1"/>
  <c r="AJ213" i="24"/>
  <c r="R212" i="8" s="1"/>
  <c r="V215" i="24"/>
  <c r="X214" i="25"/>
  <c r="Z213" i="8" s="1"/>
  <c r="Y215" i="25"/>
  <c r="V215" i="25"/>
  <c r="W227" i="25" s="1"/>
  <c r="V216" i="25"/>
  <c r="W228" i="25" s="1"/>
  <c r="AF215" i="25"/>
  <c r="Y215" i="24"/>
  <c r="AF216" i="25"/>
  <c r="Y216" i="25"/>
  <c r="G216" i="24"/>
  <c r="P216" i="24" s="1"/>
  <c r="AB216" i="24" s="1"/>
  <c r="J216" i="24"/>
  <c r="S216" i="24" s="1"/>
  <c r="AE216" i="24" s="1"/>
  <c r="K216" i="24"/>
  <c r="T216" i="24" s="1"/>
  <c r="F216" i="24"/>
  <c r="O216" i="24" s="1"/>
  <c r="AA216" i="24" s="1"/>
  <c r="I216" i="24"/>
  <c r="R216" i="24" s="1"/>
  <c r="AD216" i="24" s="1"/>
  <c r="L216" i="24"/>
  <c r="U216" i="24" s="1"/>
  <c r="AG216" i="24" s="1"/>
  <c r="D216" i="24"/>
  <c r="M216" i="24" s="1"/>
  <c r="E216" i="24"/>
  <c r="N216" i="24" s="1"/>
  <c r="Z216" i="24" s="1"/>
  <c r="H216" i="24"/>
  <c r="Q216" i="24" s="1"/>
  <c r="AC216" i="24" s="1"/>
  <c r="Q213" i="8"/>
  <c r="AF215" i="24"/>
  <c r="W218" i="8" l="1"/>
  <c r="V218" i="8"/>
  <c r="L218" i="8"/>
  <c r="O218" i="8" s="1"/>
  <c r="N218" i="8"/>
  <c r="M218" i="8"/>
  <c r="U218" i="8"/>
  <c r="X218" i="8" s="1"/>
  <c r="C219" i="25" s="1"/>
  <c r="P217" i="8"/>
  <c r="X217" i="8"/>
  <c r="W227" i="24"/>
  <c r="X215" i="24"/>
  <c r="Q214" i="8" s="1"/>
  <c r="AH215" i="24"/>
  <c r="AI227" i="24" s="1"/>
  <c r="AH216" i="25"/>
  <c r="AI228" i="25" s="1"/>
  <c r="AJ214" i="24"/>
  <c r="AH215" i="25"/>
  <c r="AI227" i="25" s="1"/>
  <c r="AJ214" i="25"/>
  <c r="V216" i="24"/>
  <c r="X215" i="25"/>
  <c r="Z214" i="8" s="1"/>
  <c r="C218" i="25"/>
  <c r="E218" i="25" s="1"/>
  <c r="N218" i="25" s="1"/>
  <c r="Z218" i="25" s="1"/>
  <c r="F217" i="24"/>
  <c r="O217" i="24" s="1"/>
  <c r="AA217" i="24" s="1"/>
  <c r="J217" i="24"/>
  <c r="S217" i="24" s="1"/>
  <c r="AE217" i="24" s="1"/>
  <c r="H217" i="24"/>
  <c r="Q217" i="24" s="1"/>
  <c r="AC217" i="24" s="1"/>
  <c r="D217" i="24"/>
  <c r="M217" i="24" s="1"/>
  <c r="E217" i="24"/>
  <c r="N217" i="24" s="1"/>
  <c r="Z217" i="24" s="1"/>
  <c r="I217" i="24"/>
  <c r="R217" i="24" s="1"/>
  <c r="AD217" i="24" s="1"/>
  <c r="G217" i="24"/>
  <c r="P217" i="24" s="1"/>
  <c r="AB217" i="24" s="1"/>
  <c r="L217" i="24"/>
  <c r="U217" i="24" s="1"/>
  <c r="AG217" i="24" s="1"/>
  <c r="K217" i="24"/>
  <c r="T217" i="24" s="1"/>
  <c r="AF216" i="24"/>
  <c r="Y216" i="24"/>
  <c r="F217" i="25"/>
  <c r="O217" i="25" s="1"/>
  <c r="AA217" i="25" s="1"/>
  <c r="H217" i="25"/>
  <c r="Q217" i="25" s="1"/>
  <c r="AC217" i="25" s="1"/>
  <c r="G217" i="25"/>
  <c r="P217" i="25" s="1"/>
  <c r="AB217" i="25" s="1"/>
  <c r="K217" i="25"/>
  <c r="T217" i="25" s="1"/>
  <c r="J217" i="25"/>
  <c r="S217" i="25" s="1"/>
  <c r="AE217" i="25" s="1"/>
  <c r="E217" i="25"/>
  <c r="N217" i="25" s="1"/>
  <c r="Z217" i="25" s="1"/>
  <c r="L217" i="25"/>
  <c r="U217" i="25" s="1"/>
  <c r="AG217" i="25" s="1"/>
  <c r="I217" i="25"/>
  <c r="R217" i="25" s="1"/>
  <c r="AD217" i="25" s="1"/>
  <c r="D217" i="25"/>
  <c r="M217" i="25" s="1"/>
  <c r="U219" i="8" l="1"/>
  <c r="N219" i="8"/>
  <c r="M219" i="8"/>
  <c r="P218" i="8"/>
  <c r="L219" i="8"/>
  <c r="O219" i="8" s="1"/>
  <c r="C220" i="24" s="1"/>
  <c r="W219" i="8"/>
  <c r="V219" i="8"/>
  <c r="Y218" i="8"/>
  <c r="X216" i="24"/>
  <c r="Q215" i="8" s="1"/>
  <c r="X216" i="25"/>
  <c r="Z215" i="8" s="1"/>
  <c r="AH216" i="24"/>
  <c r="AI228" i="24" s="1"/>
  <c r="V217" i="24"/>
  <c r="W229" i="24" s="1"/>
  <c r="AJ215" i="25"/>
  <c r="AA214" i="8" s="1"/>
  <c r="AA213" i="8"/>
  <c r="AJ215" i="24"/>
  <c r="R214" i="8" s="1"/>
  <c r="R213" i="8"/>
  <c r="W228" i="24"/>
  <c r="V217" i="25"/>
  <c r="W229" i="25" s="1"/>
  <c r="G218" i="25"/>
  <c r="P218" i="25" s="1"/>
  <c r="AB218" i="25" s="1"/>
  <c r="L218" i="25"/>
  <c r="U218" i="25" s="1"/>
  <c r="AG218" i="25" s="1"/>
  <c r="I218" i="25"/>
  <c r="R218" i="25" s="1"/>
  <c r="AD218" i="25" s="1"/>
  <c r="F218" i="25"/>
  <c r="O218" i="25" s="1"/>
  <c r="AA218" i="25" s="1"/>
  <c r="H218" i="25"/>
  <c r="Q218" i="25" s="1"/>
  <c r="AC218" i="25" s="1"/>
  <c r="K218" i="25"/>
  <c r="T218" i="25" s="1"/>
  <c r="J218" i="25"/>
  <c r="S218" i="25" s="1"/>
  <c r="AE218" i="25" s="1"/>
  <c r="D218" i="25"/>
  <c r="M218" i="25" s="1"/>
  <c r="C219" i="24"/>
  <c r="I219" i="24" s="1"/>
  <c r="R219" i="24" s="1"/>
  <c r="AD219" i="24" s="1"/>
  <c r="D219" i="25"/>
  <c r="M219" i="25" s="1"/>
  <c r="I219" i="25"/>
  <c r="R219" i="25" s="1"/>
  <c r="AD219" i="25" s="1"/>
  <c r="L219" i="25"/>
  <c r="U219" i="25" s="1"/>
  <c r="AG219" i="25" s="1"/>
  <c r="G219" i="25"/>
  <c r="P219" i="25" s="1"/>
  <c r="AB219" i="25" s="1"/>
  <c r="K219" i="25"/>
  <c r="T219" i="25" s="1"/>
  <c r="J219" i="25"/>
  <c r="S219" i="25" s="1"/>
  <c r="AE219" i="25" s="1"/>
  <c r="F219" i="25"/>
  <c r="O219" i="25" s="1"/>
  <c r="AA219" i="25" s="1"/>
  <c r="H219" i="25"/>
  <c r="Q219" i="25" s="1"/>
  <c r="AC219" i="25" s="1"/>
  <c r="E219" i="25"/>
  <c r="N219" i="25" s="1"/>
  <c r="Z219" i="25" s="1"/>
  <c r="Y217" i="25"/>
  <c r="Y217" i="24"/>
  <c r="AF217" i="24"/>
  <c r="AF217" i="25"/>
  <c r="F218" i="24"/>
  <c r="O218" i="24" s="1"/>
  <c r="AA218" i="24" s="1"/>
  <c r="J218" i="24"/>
  <c r="S218" i="24" s="1"/>
  <c r="AE218" i="24" s="1"/>
  <c r="I218" i="24"/>
  <c r="R218" i="24" s="1"/>
  <c r="AD218" i="24" s="1"/>
  <c r="G218" i="24"/>
  <c r="P218" i="24" s="1"/>
  <c r="AB218" i="24" s="1"/>
  <c r="K218" i="24"/>
  <c r="T218" i="24" s="1"/>
  <c r="E218" i="24"/>
  <c r="N218" i="24" s="1"/>
  <c r="Z218" i="24" s="1"/>
  <c r="D218" i="24"/>
  <c r="M218" i="24" s="1"/>
  <c r="H218" i="24"/>
  <c r="Q218" i="24" s="1"/>
  <c r="AC218" i="24" s="1"/>
  <c r="L218" i="24"/>
  <c r="U218" i="24" s="1"/>
  <c r="AG218" i="24" s="1"/>
  <c r="U220" i="8" l="1"/>
  <c r="V220" i="8"/>
  <c r="W220" i="8"/>
  <c r="Y219" i="8"/>
  <c r="U221" i="8"/>
  <c r="L220" i="8"/>
  <c r="N220" i="8"/>
  <c r="M220" i="8"/>
  <c r="P219" i="8"/>
  <c r="X219" i="8"/>
  <c r="C220" i="25" s="1"/>
  <c r="AH217" i="25"/>
  <c r="AI229" i="25" s="1"/>
  <c r="X217" i="24"/>
  <c r="Q216" i="8" s="1"/>
  <c r="AJ216" i="24"/>
  <c r="R215" i="8" s="1"/>
  <c r="X217" i="25"/>
  <c r="Z216" i="8" s="1"/>
  <c r="AJ216" i="25"/>
  <c r="AA215" i="8" s="1"/>
  <c r="AH217" i="24"/>
  <c r="AI229" i="24" s="1"/>
  <c r="V218" i="24"/>
  <c r="V218" i="25"/>
  <c r="W230" i="25" s="1"/>
  <c r="V219" i="25"/>
  <c r="W231" i="25" s="1"/>
  <c r="AF218" i="25"/>
  <c r="L219" i="24"/>
  <c r="U219" i="24" s="1"/>
  <c r="AG219" i="24" s="1"/>
  <c r="E219" i="24"/>
  <c r="N219" i="24" s="1"/>
  <c r="Z219" i="24" s="1"/>
  <c r="K219" i="24"/>
  <c r="T219" i="24" s="1"/>
  <c r="AF219" i="24" s="1"/>
  <c r="G219" i="24"/>
  <c r="P219" i="24" s="1"/>
  <c r="AB219" i="24" s="1"/>
  <c r="Y218" i="25"/>
  <c r="J219" i="24"/>
  <c r="S219" i="24" s="1"/>
  <c r="AE219" i="24" s="1"/>
  <c r="H219" i="24"/>
  <c r="Q219" i="24" s="1"/>
  <c r="AC219" i="24" s="1"/>
  <c r="F219" i="24"/>
  <c r="O219" i="24" s="1"/>
  <c r="AA219" i="24" s="1"/>
  <c r="D219" i="24"/>
  <c r="M219" i="24" s="1"/>
  <c r="AF218" i="24"/>
  <c r="AF219" i="25"/>
  <c r="H220" i="24"/>
  <c r="Q220" i="24" s="1"/>
  <c r="AC220" i="24" s="1"/>
  <c r="K220" i="24"/>
  <c r="T220" i="24" s="1"/>
  <c r="I220" i="24"/>
  <c r="R220" i="24" s="1"/>
  <c r="AD220" i="24" s="1"/>
  <c r="F220" i="24"/>
  <c r="O220" i="24" s="1"/>
  <c r="AA220" i="24" s="1"/>
  <c r="D220" i="24"/>
  <c r="M220" i="24" s="1"/>
  <c r="L220" i="24"/>
  <c r="U220" i="24" s="1"/>
  <c r="AG220" i="24" s="1"/>
  <c r="G220" i="24"/>
  <c r="P220" i="24" s="1"/>
  <c r="AB220" i="24" s="1"/>
  <c r="J220" i="24"/>
  <c r="S220" i="24" s="1"/>
  <c r="AE220" i="24" s="1"/>
  <c r="E220" i="24"/>
  <c r="N220" i="24" s="1"/>
  <c r="Z220" i="24" s="1"/>
  <c r="Y218" i="24"/>
  <c r="Y219" i="25"/>
  <c r="L221" i="8" l="1"/>
  <c r="M221" i="8"/>
  <c r="N221" i="8"/>
  <c r="P221" i="8" s="1"/>
  <c r="O221" i="8"/>
  <c r="X221" i="8"/>
  <c r="O220" i="8"/>
  <c r="C221" i="24" s="1"/>
  <c r="V221" i="8"/>
  <c r="W221" i="8"/>
  <c r="X218" i="24"/>
  <c r="Q217" i="8" s="1"/>
  <c r="AH218" i="25"/>
  <c r="AI230" i="25" s="1"/>
  <c r="X218" i="25"/>
  <c r="AH219" i="25"/>
  <c r="AI231" i="25" s="1"/>
  <c r="AJ217" i="25"/>
  <c r="AA216" i="8" s="1"/>
  <c r="AH218" i="24"/>
  <c r="AI230" i="24" s="1"/>
  <c r="AJ217" i="24"/>
  <c r="R216" i="8" s="1"/>
  <c r="V220" i="24"/>
  <c r="V219" i="24"/>
  <c r="W230" i="24"/>
  <c r="Y220" i="8"/>
  <c r="X220" i="8"/>
  <c r="C221" i="25" s="1"/>
  <c r="I221" i="25" s="1"/>
  <c r="R221" i="25" s="1"/>
  <c r="AD221" i="25" s="1"/>
  <c r="Y219" i="24"/>
  <c r="AH219" i="24" s="1"/>
  <c r="AI231" i="24" s="1"/>
  <c r="P220" i="8"/>
  <c r="AF220" i="24"/>
  <c r="F220" i="25"/>
  <c r="O220" i="25" s="1"/>
  <c r="AA220" i="25" s="1"/>
  <c r="D220" i="25"/>
  <c r="M220" i="25" s="1"/>
  <c r="H220" i="25"/>
  <c r="Q220" i="25" s="1"/>
  <c r="AC220" i="25" s="1"/>
  <c r="J220" i="25"/>
  <c r="S220" i="25" s="1"/>
  <c r="AE220" i="25" s="1"/>
  <c r="K220" i="25"/>
  <c r="T220" i="25" s="1"/>
  <c r="L220" i="25"/>
  <c r="U220" i="25" s="1"/>
  <c r="AG220" i="25" s="1"/>
  <c r="G220" i="25"/>
  <c r="P220" i="25" s="1"/>
  <c r="AB220" i="25" s="1"/>
  <c r="E220" i="25"/>
  <c r="N220" i="25" s="1"/>
  <c r="Z220" i="25" s="1"/>
  <c r="I220" i="25"/>
  <c r="R220" i="25" s="1"/>
  <c r="AD220" i="25" s="1"/>
  <c r="Y220" i="24"/>
  <c r="V222" i="8" l="1"/>
  <c r="W222" i="8"/>
  <c r="Y222" i="8" s="1"/>
  <c r="U222" i="8"/>
  <c r="M222" i="8"/>
  <c r="N222" i="8"/>
  <c r="P222" i="8" s="1"/>
  <c r="Y221" i="8"/>
  <c r="L222" i="8"/>
  <c r="O222" i="8" s="1"/>
  <c r="C223" i="24" s="1"/>
  <c r="X219" i="25"/>
  <c r="Z218" i="8" s="1"/>
  <c r="Z217" i="8"/>
  <c r="X219" i="24"/>
  <c r="AJ218" i="24"/>
  <c r="R217" i="8" s="1"/>
  <c r="AH220" i="24"/>
  <c r="AI232" i="24" s="1"/>
  <c r="AJ218" i="25"/>
  <c r="AA217" i="8" s="1"/>
  <c r="W232" i="24"/>
  <c r="W231" i="24"/>
  <c r="V220" i="25"/>
  <c r="W232" i="25" s="1"/>
  <c r="D221" i="25"/>
  <c r="M221" i="25" s="1"/>
  <c r="H221" i="25"/>
  <c r="Q221" i="25" s="1"/>
  <c r="AC221" i="25" s="1"/>
  <c r="F221" i="25"/>
  <c r="O221" i="25" s="1"/>
  <c r="AA221" i="25" s="1"/>
  <c r="L221" i="25"/>
  <c r="U221" i="25" s="1"/>
  <c r="AG221" i="25" s="1"/>
  <c r="E221" i="25"/>
  <c r="N221" i="25" s="1"/>
  <c r="Z221" i="25" s="1"/>
  <c r="C222" i="25"/>
  <c r="C222" i="24"/>
  <c r="G221" i="25"/>
  <c r="P221" i="25" s="1"/>
  <c r="AB221" i="25" s="1"/>
  <c r="K221" i="25"/>
  <c r="T221" i="25" s="1"/>
  <c r="AF221" i="25" s="1"/>
  <c r="J221" i="25"/>
  <c r="S221" i="25" s="1"/>
  <c r="AE221" i="25" s="1"/>
  <c r="AF220" i="25"/>
  <c r="G221" i="24"/>
  <c r="P221" i="24" s="1"/>
  <c r="AB221" i="24" s="1"/>
  <c r="D221" i="24"/>
  <c r="M221" i="24" s="1"/>
  <c r="L221" i="24"/>
  <c r="U221" i="24" s="1"/>
  <c r="AG221" i="24" s="1"/>
  <c r="F221" i="24"/>
  <c r="O221" i="24" s="1"/>
  <c r="AA221" i="24" s="1"/>
  <c r="J221" i="24"/>
  <c r="S221" i="24" s="1"/>
  <c r="AE221" i="24" s="1"/>
  <c r="H221" i="24"/>
  <c r="Q221" i="24" s="1"/>
  <c r="AC221" i="24" s="1"/>
  <c r="K221" i="24"/>
  <c r="T221" i="24" s="1"/>
  <c r="E221" i="24"/>
  <c r="N221" i="24" s="1"/>
  <c r="Z221" i="24" s="1"/>
  <c r="I221" i="24"/>
  <c r="R221" i="24" s="1"/>
  <c r="AD221" i="24" s="1"/>
  <c r="Y220" i="25"/>
  <c r="L223" i="8" l="1"/>
  <c r="O223" i="8"/>
  <c r="M223" i="8"/>
  <c r="N223" i="8"/>
  <c r="X222" i="8"/>
  <c r="C223" i="25" s="1"/>
  <c r="H223" i="25" s="1"/>
  <c r="Q223" i="25" s="1"/>
  <c r="AC223" i="25" s="1"/>
  <c r="U223" i="8"/>
  <c r="V223" i="8"/>
  <c r="W223" i="8"/>
  <c r="X220" i="24"/>
  <c r="Q219" i="8" s="1"/>
  <c r="Q218" i="8"/>
  <c r="AJ219" i="25"/>
  <c r="AA218" i="8" s="1"/>
  <c r="AH220" i="25"/>
  <c r="AI232" i="25" s="1"/>
  <c r="AJ219" i="24"/>
  <c r="R218" i="8" s="1"/>
  <c r="V221" i="24"/>
  <c r="X221" i="24" s="1"/>
  <c r="X220" i="25"/>
  <c r="Z219" i="8" s="1"/>
  <c r="Y221" i="25"/>
  <c r="AH221" i="25" s="1"/>
  <c r="AI233" i="25" s="1"/>
  <c r="V221" i="25"/>
  <c r="W233" i="25" s="1"/>
  <c r="C224" i="24"/>
  <c r="Y221" i="24"/>
  <c r="J222" i="25"/>
  <c r="S222" i="25" s="1"/>
  <c r="AE222" i="25" s="1"/>
  <c r="E222" i="25"/>
  <c r="N222" i="25" s="1"/>
  <c r="Z222" i="25" s="1"/>
  <c r="L222" i="25"/>
  <c r="U222" i="25" s="1"/>
  <c r="AG222" i="25" s="1"/>
  <c r="F222" i="25"/>
  <c r="O222" i="25" s="1"/>
  <c r="AA222" i="25" s="1"/>
  <c r="G222" i="25"/>
  <c r="P222" i="25" s="1"/>
  <c r="AB222" i="25" s="1"/>
  <c r="K222" i="25"/>
  <c r="T222" i="25" s="1"/>
  <c r="H222" i="25"/>
  <c r="Q222" i="25" s="1"/>
  <c r="AC222" i="25" s="1"/>
  <c r="I222" i="25"/>
  <c r="R222" i="25" s="1"/>
  <c r="AD222" i="25" s="1"/>
  <c r="D222" i="25"/>
  <c r="M222" i="25" s="1"/>
  <c r="E222" i="24"/>
  <c r="N222" i="24" s="1"/>
  <c r="Z222" i="24" s="1"/>
  <c r="L222" i="24"/>
  <c r="U222" i="24" s="1"/>
  <c r="AG222" i="24" s="1"/>
  <c r="J222" i="24"/>
  <c r="S222" i="24" s="1"/>
  <c r="AE222" i="24" s="1"/>
  <c r="D222" i="24"/>
  <c r="M222" i="24" s="1"/>
  <c r="F222" i="24"/>
  <c r="O222" i="24" s="1"/>
  <c r="AA222" i="24" s="1"/>
  <c r="H222" i="24"/>
  <c r="Q222" i="24" s="1"/>
  <c r="AC222" i="24" s="1"/>
  <c r="I222" i="24"/>
  <c r="R222" i="24" s="1"/>
  <c r="AD222" i="24" s="1"/>
  <c r="G222" i="24"/>
  <c r="P222" i="24" s="1"/>
  <c r="AB222" i="24" s="1"/>
  <c r="K222" i="24"/>
  <c r="T222" i="24" s="1"/>
  <c r="AF221" i="24"/>
  <c r="E223" i="25" l="1"/>
  <c r="N223" i="25" s="1"/>
  <c r="Z223" i="25" s="1"/>
  <c r="G223" i="25"/>
  <c r="P223" i="25" s="1"/>
  <c r="AB223" i="25" s="1"/>
  <c r="F223" i="25"/>
  <c r="O223" i="25" s="1"/>
  <c r="AA223" i="25" s="1"/>
  <c r="K223" i="25"/>
  <c r="T223" i="25" s="1"/>
  <c r="J223" i="25"/>
  <c r="S223" i="25" s="1"/>
  <c r="AE223" i="25" s="1"/>
  <c r="Y223" i="8"/>
  <c r="X223" i="8"/>
  <c r="C224" i="25" s="1"/>
  <c r="D224" i="25" s="1"/>
  <c r="M224" i="25" s="1"/>
  <c r="U224" i="8"/>
  <c r="X224" i="8" s="1"/>
  <c r="C225" i="25" s="1"/>
  <c r="P223" i="8"/>
  <c r="V224" i="8"/>
  <c r="W224" i="8"/>
  <c r="N224" i="8"/>
  <c r="M224" i="8"/>
  <c r="D223" i="25"/>
  <c r="M223" i="25" s="1"/>
  <c r="I223" i="25"/>
  <c r="R223" i="25" s="1"/>
  <c r="AD223" i="25" s="1"/>
  <c r="L223" i="25"/>
  <c r="U223" i="25" s="1"/>
  <c r="AG223" i="25" s="1"/>
  <c r="L224" i="8"/>
  <c r="O224" i="8" s="1"/>
  <c r="AH221" i="24"/>
  <c r="AI233" i="24" s="1"/>
  <c r="AJ220" i="24"/>
  <c r="R219" i="8" s="1"/>
  <c r="AJ220" i="25"/>
  <c r="AA219" i="8" s="1"/>
  <c r="V222" i="24"/>
  <c r="W234" i="24" s="1"/>
  <c r="W233" i="24"/>
  <c r="Q220" i="8"/>
  <c r="X221" i="25"/>
  <c r="Z220" i="8" s="1"/>
  <c r="V222" i="25"/>
  <c r="W234" i="25" s="1"/>
  <c r="AF223" i="25"/>
  <c r="Y222" i="24"/>
  <c r="Y223" i="25"/>
  <c r="L223" i="24"/>
  <c r="U223" i="24" s="1"/>
  <c r="AG223" i="24" s="1"/>
  <c r="I223" i="24"/>
  <c r="R223" i="24" s="1"/>
  <c r="AD223" i="24" s="1"/>
  <c r="J223" i="24"/>
  <c r="S223" i="24" s="1"/>
  <c r="AE223" i="24" s="1"/>
  <c r="D223" i="24"/>
  <c r="M223" i="24" s="1"/>
  <c r="F223" i="24"/>
  <c r="O223" i="24" s="1"/>
  <c r="AA223" i="24" s="1"/>
  <c r="H223" i="24"/>
  <c r="Q223" i="24" s="1"/>
  <c r="AC223" i="24" s="1"/>
  <c r="G223" i="24"/>
  <c r="P223" i="24" s="1"/>
  <c r="AB223" i="24" s="1"/>
  <c r="E223" i="24"/>
  <c r="N223" i="24" s="1"/>
  <c r="Z223" i="24" s="1"/>
  <c r="K223" i="24"/>
  <c r="T223" i="24" s="1"/>
  <c r="AF222" i="24"/>
  <c r="AF222" i="25"/>
  <c r="Y222" i="25"/>
  <c r="V223" i="25" l="1"/>
  <c r="W235" i="25" s="1"/>
  <c r="AH223" i="25"/>
  <c r="AI235" i="25" s="1"/>
  <c r="Y224" i="8"/>
  <c r="P224" i="8"/>
  <c r="W225" i="8"/>
  <c r="V225" i="8"/>
  <c r="L225" i="8"/>
  <c r="O225" i="8"/>
  <c r="C226" i="24" s="1"/>
  <c r="U225" i="8"/>
  <c r="N225" i="8"/>
  <c r="M225" i="8"/>
  <c r="X222" i="24"/>
  <c r="Q221" i="8" s="1"/>
  <c r="AH222" i="25"/>
  <c r="AI234" i="25" s="1"/>
  <c r="AH222" i="24"/>
  <c r="AI234" i="24" s="1"/>
  <c r="AJ221" i="25"/>
  <c r="AJ221" i="24"/>
  <c r="V223" i="24"/>
  <c r="X222" i="25"/>
  <c r="J224" i="25"/>
  <c r="S224" i="25" s="1"/>
  <c r="AE224" i="25" s="1"/>
  <c r="F224" i="25"/>
  <c r="O224" i="25" s="1"/>
  <c r="AA224" i="25" s="1"/>
  <c r="E224" i="25"/>
  <c r="N224" i="25" s="1"/>
  <c r="Z224" i="25" s="1"/>
  <c r="I224" i="25"/>
  <c r="R224" i="25" s="1"/>
  <c r="AD224" i="25" s="1"/>
  <c r="H224" i="25"/>
  <c r="Q224" i="25" s="1"/>
  <c r="AC224" i="25" s="1"/>
  <c r="L224" i="25"/>
  <c r="U224" i="25" s="1"/>
  <c r="AG224" i="25" s="1"/>
  <c r="K224" i="25"/>
  <c r="T224" i="25" s="1"/>
  <c r="AF224" i="25" s="1"/>
  <c r="G224" i="25"/>
  <c r="P224" i="25" s="1"/>
  <c r="AB224" i="25" s="1"/>
  <c r="C225" i="24"/>
  <c r="F225" i="24" s="1"/>
  <c r="O225" i="24" s="1"/>
  <c r="AA225" i="24" s="1"/>
  <c r="Y224" i="25"/>
  <c r="Y223" i="24"/>
  <c r="G224" i="24"/>
  <c r="P224" i="24" s="1"/>
  <c r="AB224" i="24" s="1"/>
  <c r="E224" i="24"/>
  <c r="N224" i="24" s="1"/>
  <c r="Z224" i="24" s="1"/>
  <c r="H224" i="24"/>
  <c r="Q224" i="24" s="1"/>
  <c r="AC224" i="24" s="1"/>
  <c r="F224" i="24"/>
  <c r="O224" i="24" s="1"/>
  <c r="AA224" i="24" s="1"/>
  <c r="K224" i="24"/>
  <c r="T224" i="24" s="1"/>
  <c r="D224" i="24"/>
  <c r="M224" i="24" s="1"/>
  <c r="L224" i="24"/>
  <c r="U224" i="24" s="1"/>
  <c r="AG224" i="24" s="1"/>
  <c r="I224" i="24"/>
  <c r="R224" i="24" s="1"/>
  <c r="AD224" i="24" s="1"/>
  <c r="J224" i="24"/>
  <c r="S224" i="24" s="1"/>
  <c r="AE224" i="24" s="1"/>
  <c r="AF223" i="24"/>
  <c r="U226" i="8" l="1"/>
  <c r="X226" i="8" s="1"/>
  <c r="P225" i="8"/>
  <c r="Y225" i="8"/>
  <c r="N226" i="8"/>
  <c r="M226" i="8"/>
  <c r="X225" i="8"/>
  <c r="L226" i="8"/>
  <c r="O226" i="8" s="1"/>
  <c r="C227" i="24" s="1"/>
  <c r="V226" i="8"/>
  <c r="W226" i="8"/>
  <c r="X223" i="25"/>
  <c r="Z222" i="8" s="1"/>
  <c r="Z221" i="8"/>
  <c r="X223" i="24"/>
  <c r="Q222" i="8" s="1"/>
  <c r="AH223" i="24"/>
  <c r="AI235" i="24" s="1"/>
  <c r="V224" i="24"/>
  <c r="W236" i="24" s="1"/>
  <c r="AJ222" i="24"/>
  <c r="R221" i="8" s="1"/>
  <c r="R220" i="8"/>
  <c r="AH224" i="25"/>
  <c r="AI236" i="25" s="1"/>
  <c r="AJ222" i="25"/>
  <c r="AA221" i="8" s="1"/>
  <c r="AA220" i="8"/>
  <c r="W235" i="24"/>
  <c r="V224" i="25"/>
  <c r="W236" i="25" s="1"/>
  <c r="H225" i="24"/>
  <c r="Q225" i="24" s="1"/>
  <c r="AC225" i="24" s="1"/>
  <c r="I225" i="24"/>
  <c r="R225" i="24" s="1"/>
  <c r="AD225" i="24" s="1"/>
  <c r="J225" i="24"/>
  <c r="S225" i="24" s="1"/>
  <c r="AE225" i="24" s="1"/>
  <c r="G225" i="24"/>
  <c r="P225" i="24" s="1"/>
  <c r="AB225" i="24" s="1"/>
  <c r="K225" i="24"/>
  <c r="T225" i="24" s="1"/>
  <c r="AF225" i="24" s="1"/>
  <c r="E225" i="24"/>
  <c r="N225" i="24" s="1"/>
  <c r="Z225" i="24" s="1"/>
  <c r="D225" i="24"/>
  <c r="M225" i="24" s="1"/>
  <c r="L225" i="24"/>
  <c r="U225" i="24" s="1"/>
  <c r="AG225" i="24" s="1"/>
  <c r="C226" i="25"/>
  <c r="C227" i="25"/>
  <c r="I225" i="25"/>
  <c r="R225" i="25" s="1"/>
  <c r="AD225" i="25" s="1"/>
  <c r="F225" i="25"/>
  <c r="O225" i="25" s="1"/>
  <c r="AA225" i="25" s="1"/>
  <c r="H225" i="25"/>
  <c r="Q225" i="25" s="1"/>
  <c r="AC225" i="25" s="1"/>
  <c r="G225" i="25"/>
  <c r="P225" i="25" s="1"/>
  <c r="AB225" i="25" s="1"/>
  <c r="J225" i="25"/>
  <c r="S225" i="25" s="1"/>
  <c r="AE225" i="25" s="1"/>
  <c r="D225" i="25"/>
  <c r="M225" i="25" s="1"/>
  <c r="K225" i="25"/>
  <c r="T225" i="25" s="1"/>
  <c r="E225" i="25"/>
  <c r="N225" i="25" s="1"/>
  <c r="Z225" i="25" s="1"/>
  <c r="L225" i="25"/>
  <c r="U225" i="25" s="1"/>
  <c r="AG225" i="25" s="1"/>
  <c r="AF224" i="24"/>
  <c r="G226" i="24"/>
  <c r="P226" i="24" s="1"/>
  <c r="AB226" i="24" s="1"/>
  <c r="F226" i="24"/>
  <c r="O226" i="24" s="1"/>
  <c r="AA226" i="24" s="1"/>
  <c r="H226" i="24"/>
  <c r="Q226" i="24" s="1"/>
  <c r="AC226" i="24" s="1"/>
  <c r="D226" i="24"/>
  <c r="M226" i="24" s="1"/>
  <c r="J226" i="24"/>
  <c r="S226" i="24" s="1"/>
  <c r="AE226" i="24" s="1"/>
  <c r="L226" i="24"/>
  <c r="U226" i="24" s="1"/>
  <c r="AG226" i="24" s="1"/>
  <c r="E226" i="24"/>
  <c r="N226" i="24" s="1"/>
  <c r="Z226" i="24" s="1"/>
  <c r="K226" i="24"/>
  <c r="T226" i="24" s="1"/>
  <c r="I226" i="24"/>
  <c r="R226" i="24" s="1"/>
  <c r="AD226" i="24" s="1"/>
  <c r="Y224" i="24"/>
  <c r="Y226" i="8" l="1"/>
  <c r="P226" i="8"/>
  <c r="X224" i="24"/>
  <c r="Q223" i="8" s="1"/>
  <c r="V225" i="24"/>
  <c r="W237" i="24" s="1"/>
  <c r="AH224" i="24"/>
  <c r="AI236" i="24" s="1"/>
  <c r="AJ223" i="24"/>
  <c r="R222" i="8" s="1"/>
  <c r="AJ223" i="25"/>
  <c r="AA222" i="8" s="1"/>
  <c r="V226" i="24"/>
  <c r="V225" i="25"/>
  <c r="W237" i="25" s="1"/>
  <c r="X224" i="25"/>
  <c r="Z223" i="8" s="1"/>
  <c r="Y225" i="24"/>
  <c r="AH225" i="24" s="1"/>
  <c r="AI237" i="24" s="1"/>
  <c r="L227" i="8"/>
  <c r="O227" i="8" s="1"/>
  <c r="C228" i="24" s="1"/>
  <c r="V227" i="8"/>
  <c r="W227" i="8"/>
  <c r="N227" i="8"/>
  <c r="M227" i="8"/>
  <c r="U227" i="8"/>
  <c r="X227" i="8" s="1"/>
  <c r="C228" i="25" s="1"/>
  <c r="AF225" i="25"/>
  <c r="AF226" i="24"/>
  <c r="Y225" i="25"/>
  <c r="Y226" i="24"/>
  <c r="J226" i="25"/>
  <c r="S226" i="25" s="1"/>
  <c r="AE226" i="25" s="1"/>
  <c r="L226" i="25"/>
  <c r="U226" i="25" s="1"/>
  <c r="AG226" i="25" s="1"/>
  <c r="K226" i="25"/>
  <c r="T226" i="25" s="1"/>
  <c r="E226" i="25"/>
  <c r="N226" i="25" s="1"/>
  <c r="Z226" i="25" s="1"/>
  <c r="F226" i="25"/>
  <c r="O226" i="25" s="1"/>
  <c r="AA226" i="25" s="1"/>
  <c r="D226" i="25"/>
  <c r="M226" i="25" s="1"/>
  <c r="H226" i="25"/>
  <c r="Q226" i="25" s="1"/>
  <c r="AC226" i="25" s="1"/>
  <c r="G226" i="25"/>
  <c r="P226" i="25" s="1"/>
  <c r="AB226" i="25" s="1"/>
  <c r="I226" i="25"/>
  <c r="R226" i="25" s="1"/>
  <c r="AD226" i="25" s="1"/>
  <c r="X225" i="24" l="1"/>
  <c r="AH225" i="25"/>
  <c r="AI237" i="25" s="1"/>
  <c r="AJ224" i="25"/>
  <c r="AA223" i="8" s="1"/>
  <c r="X225" i="25"/>
  <c r="Z224" i="8" s="1"/>
  <c r="AH226" i="24"/>
  <c r="AI238" i="24" s="1"/>
  <c r="AJ224" i="24"/>
  <c r="R223" i="8" s="1"/>
  <c r="W238" i="24"/>
  <c r="V226" i="25"/>
  <c r="W238" i="25" s="1"/>
  <c r="P227" i="8"/>
  <c r="Y227" i="8"/>
  <c r="M228" i="8"/>
  <c r="N228" i="8"/>
  <c r="U228" i="8"/>
  <c r="X228" i="8" s="1"/>
  <c r="C229" i="25" s="1"/>
  <c r="V228" i="8"/>
  <c r="W228" i="8"/>
  <c r="L228" i="8"/>
  <c r="O228" i="8" s="1"/>
  <c r="C229" i="24" s="1"/>
  <c r="G228" i="24"/>
  <c r="P228" i="24" s="1"/>
  <c r="AB228" i="24" s="1"/>
  <c r="D228" i="24"/>
  <c r="M228" i="24" s="1"/>
  <c r="F228" i="24"/>
  <c r="O228" i="24" s="1"/>
  <c r="AA228" i="24" s="1"/>
  <c r="J228" i="24"/>
  <c r="S228" i="24" s="1"/>
  <c r="AE228" i="24" s="1"/>
  <c r="H228" i="24"/>
  <c r="Q228" i="24" s="1"/>
  <c r="AC228" i="24" s="1"/>
  <c r="K228" i="24"/>
  <c r="T228" i="24" s="1"/>
  <c r="I228" i="24"/>
  <c r="R228" i="24" s="1"/>
  <c r="AD228" i="24" s="1"/>
  <c r="L228" i="24"/>
  <c r="U228" i="24" s="1"/>
  <c r="AG228" i="24" s="1"/>
  <c r="E228" i="24"/>
  <c r="N228" i="24" s="1"/>
  <c r="Z228" i="24" s="1"/>
  <c r="F228" i="25"/>
  <c r="O228" i="25" s="1"/>
  <c r="AA228" i="25" s="1"/>
  <c r="L228" i="25"/>
  <c r="U228" i="25" s="1"/>
  <c r="AG228" i="25" s="1"/>
  <c r="E228" i="25"/>
  <c r="N228" i="25" s="1"/>
  <c r="Z228" i="25" s="1"/>
  <c r="J228" i="25"/>
  <c r="S228" i="25" s="1"/>
  <c r="AE228" i="25" s="1"/>
  <c r="H228" i="25"/>
  <c r="Q228" i="25" s="1"/>
  <c r="AC228" i="25" s="1"/>
  <c r="D228" i="25"/>
  <c r="M228" i="25" s="1"/>
  <c r="K228" i="25"/>
  <c r="T228" i="25" s="1"/>
  <c r="G228" i="25"/>
  <c r="P228" i="25" s="1"/>
  <c r="AB228" i="25" s="1"/>
  <c r="I228" i="25"/>
  <c r="R228" i="25" s="1"/>
  <c r="AD228" i="25" s="1"/>
  <c r="AF226" i="25"/>
  <c r="Y226" i="25"/>
  <c r="E227" i="25"/>
  <c r="N227" i="25" s="1"/>
  <c r="Z227" i="25" s="1"/>
  <c r="I227" i="25"/>
  <c r="R227" i="25" s="1"/>
  <c r="AD227" i="25" s="1"/>
  <c r="J227" i="25"/>
  <c r="S227" i="25" s="1"/>
  <c r="AE227" i="25" s="1"/>
  <c r="D227" i="25"/>
  <c r="M227" i="25" s="1"/>
  <c r="G227" i="25"/>
  <c r="P227" i="25" s="1"/>
  <c r="AB227" i="25" s="1"/>
  <c r="L227" i="25"/>
  <c r="U227" i="25" s="1"/>
  <c r="AG227" i="25" s="1"/>
  <c r="H227" i="25"/>
  <c r="Q227" i="25" s="1"/>
  <c r="AC227" i="25" s="1"/>
  <c r="F227" i="25"/>
  <c r="O227" i="25" s="1"/>
  <c r="AA227" i="25" s="1"/>
  <c r="K227" i="25"/>
  <c r="T227" i="25" s="1"/>
  <c r="L227" i="24"/>
  <c r="U227" i="24" s="1"/>
  <c r="AG227" i="24" s="1"/>
  <c r="E227" i="24"/>
  <c r="N227" i="24" s="1"/>
  <c r="Z227" i="24" s="1"/>
  <c r="F227" i="24"/>
  <c r="O227" i="24" s="1"/>
  <c r="AA227" i="24" s="1"/>
  <c r="J227" i="24"/>
  <c r="S227" i="24" s="1"/>
  <c r="AE227" i="24" s="1"/>
  <c r="G227" i="24"/>
  <c r="P227" i="24" s="1"/>
  <c r="AB227" i="24" s="1"/>
  <c r="K227" i="24"/>
  <c r="T227" i="24" s="1"/>
  <c r="I227" i="24"/>
  <c r="R227" i="24" s="1"/>
  <c r="AD227" i="24" s="1"/>
  <c r="D227" i="24"/>
  <c r="M227" i="24" s="1"/>
  <c r="H227" i="24"/>
  <c r="Q227" i="24" s="1"/>
  <c r="AC227" i="24" s="1"/>
  <c r="X226" i="24" l="1"/>
  <c r="Q225" i="8" s="1"/>
  <c r="Q224" i="8"/>
  <c r="X226" i="25"/>
  <c r="Z225" i="8" s="1"/>
  <c r="AJ225" i="24"/>
  <c r="R224" i="8" s="1"/>
  <c r="AH226" i="25"/>
  <c r="AI238" i="25" s="1"/>
  <c r="AJ225" i="25"/>
  <c r="AA224" i="8" s="1"/>
  <c r="V228" i="24"/>
  <c r="V227" i="24"/>
  <c r="X227" i="24" s="1"/>
  <c r="V228" i="25"/>
  <c r="W240" i="25" s="1"/>
  <c r="V227" i="25"/>
  <c r="W239" i="25" s="1"/>
  <c r="P228" i="8"/>
  <c r="Y228" i="8"/>
  <c r="V229" i="8"/>
  <c r="W229" i="8"/>
  <c r="U229" i="8"/>
  <c r="X229" i="8" s="1"/>
  <c r="C230" i="25" s="1"/>
  <c r="L229" i="8"/>
  <c r="O229" i="8" s="1"/>
  <c r="C230" i="24" s="1"/>
  <c r="N229" i="8"/>
  <c r="M229" i="8"/>
  <c r="H229" i="25"/>
  <c r="Q229" i="25" s="1"/>
  <c r="AC229" i="25" s="1"/>
  <c r="L229" i="25"/>
  <c r="U229" i="25" s="1"/>
  <c r="AG229" i="25" s="1"/>
  <c r="E229" i="25"/>
  <c r="N229" i="25" s="1"/>
  <c r="Z229" i="25" s="1"/>
  <c r="K229" i="25"/>
  <c r="T229" i="25" s="1"/>
  <c r="F229" i="25"/>
  <c r="O229" i="25" s="1"/>
  <c r="AA229" i="25" s="1"/>
  <c r="D229" i="25"/>
  <c r="M229" i="25" s="1"/>
  <c r="G229" i="25"/>
  <c r="P229" i="25" s="1"/>
  <c r="AB229" i="25" s="1"/>
  <c r="J229" i="25"/>
  <c r="S229" i="25" s="1"/>
  <c r="AE229" i="25" s="1"/>
  <c r="I229" i="25"/>
  <c r="R229" i="25" s="1"/>
  <c r="AD229" i="25" s="1"/>
  <c r="Y227" i="24"/>
  <c r="AF228" i="24"/>
  <c r="AF227" i="24"/>
  <c r="AF228" i="25"/>
  <c r="Y228" i="25"/>
  <c r="AF227" i="25"/>
  <c r="Y227" i="25"/>
  <c r="Y228" i="24"/>
  <c r="X228" i="24" l="1"/>
  <c r="Q226" i="8"/>
  <c r="AH227" i="25"/>
  <c r="AI239" i="25" s="1"/>
  <c r="AH228" i="24"/>
  <c r="AI240" i="24" s="1"/>
  <c r="AJ226" i="25"/>
  <c r="AA225" i="8" s="1"/>
  <c r="AH227" i="24"/>
  <c r="AI239" i="24" s="1"/>
  <c r="AH228" i="25"/>
  <c r="AI240" i="25" s="1"/>
  <c r="AJ226" i="24"/>
  <c r="R225" i="8" s="1"/>
  <c r="W239" i="24"/>
  <c r="W240" i="24"/>
  <c r="X227" i="25"/>
  <c r="V229" i="25"/>
  <c r="W241" i="25" s="1"/>
  <c r="P229" i="8"/>
  <c r="N230" i="8"/>
  <c r="M230" i="8"/>
  <c r="V230" i="8"/>
  <c r="W230" i="8"/>
  <c r="U230" i="8"/>
  <c r="X230" i="8" s="1"/>
  <c r="C231" i="25" s="1"/>
  <c r="L230" i="8"/>
  <c r="Y229" i="8"/>
  <c r="Y229" i="25"/>
  <c r="E229" i="24"/>
  <c r="N229" i="24" s="1"/>
  <c r="Z229" i="24" s="1"/>
  <c r="L229" i="24"/>
  <c r="U229" i="24" s="1"/>
  <c r="AG229" i="24" s="1"/>
  <c r="G229" i="24"/>
  <c r="P229" i="24" s="1"/>
  <c r="AB229" i="24" s="1"/>
  <c r="H229" i="24"/>
  <c r="Q229" i="24" s="1"/>
  <c r="AC229" i="24" s="1"/>
  <c r="F229" i="24"/>
  <c r="O229" i="24" s="1"/>
  <c r="AA229" i="24" s="1"/>
  <c r="D229" i="24"/>
  <c r="M229" i="24" s="1"/>
  <c r="J229" i="24"/>
  <c r="S229" i="24" s="1"/>
  <c r="AE229" i="24" s="1"/>
  <c r="K229" i="24"/>
  <c r="T229" i="24" s="1"/>
  <c r="I229" i="24"/>
  <c r="R229" i="24" s="1"/>
  <c r="AD229" i="24" s="1"/>
  <c r="AF229" i="25"/>
  <c r="L230" i="24"/>
  <c r="U230" i="24" s="1"/>
  <c r="AG230" i="24" s="1"/>
  <c r="E230" i="24"/>
  <c r="N230" i="24" s="1"/>
  <c r="Z230" i="24" s="1"/>
  <c r="H230" i="24"/>
  <c r="Q230" i="24" s="1"/>
  <c r="AC230" i="24" s="1"/>
  <c r="G230" i="24"/>
  <c r="P230" i="24" s="1"/>
  <c r="AB230" i="24" s="1"/>
  <c r="J230" i="24"/>
  <c r="S230" i="24" s="1"/>
  <c r="AE230" i="24" s="1"/>
  <c r="I230" i="24"/>
  <c r="R230" i="24" s="1"/>
  <c r="AD230" i="24" s="1"/>
  <c r="D230" i="24"/>
  <c r="M230" i="24" s="1"/>
  <c r="K230" i="24"/>
  <c r="T230" i="24" s="1"/>
  <c r="F230" i="24"/>
  <c r="O230" i="24" s="1"/>
  <c r="AA230" i="24" s="1"/>
  <c r="X228" i="25" l="1"/>
  <c r="Z227" i="8" s="1"/>
  <c r="Z226" i="8"/>
  <c r="AH229" i="25"/>
  <c r="AI241" i="25" s="1"/>
  <c r="AJ227" i="24"/>
  <c r="R226" i="8" s="1"/>
  <c r="AJ227" i="25"/>
  <c r="AA226" i="8" s="1"/>
  <c r="V229" i="24"/>
  <c r="V230" i="24"/>
  <c r="X229" i="25"/>
  <c r="Y230" i="8"/>
  <c r="U231" i="8"/>
  <c r="X231" i="8" s="1"/>
  <c r="C232" i="25" s="1"/>
  <c r="W231" i="8"/>
  <c r="V231" i="8"/>
  <c r="L231" i="8"/>
  <c r="O231" i="8" s="1"/>
  <c r="C232" i="24" s="1"/>
  <c r="N231" i="8"/>
  <c r="M231" i="8"/>
  <c r="P230" i="8"/>
  <c r="O230" i="8"/>
  <c r="C231" i="24" s="1"/>
  <c r="AF229" i="24"/>
  <c r="AF230" i="24"/>
  <c r="J230" i="25"/>
  <c r="S230" i="25" s="1"/>
  <c r="AE230" i="25" s="1"/>
  <c r="L230" i="25"/>
  <c r="U230" i="25" s="1"/>
  <c r="AG230" i="25" s="1"/>
  <c r="F230" i="25"/>
  <c r="O230" i="25" s="1"/>
  <c r="AA230" i="25" s="1"/>
  <c r="I230" i="25"/>
  <c r="R230" i="25" s="1"/>
  <c r="AD230" i="25" s="1"/>
  <c r="G230" i="25"/>
  <c r="P230" i="25" s="1"/>
  <c r="AB230" i="25" s="1"/>
  <c r="K230" i="25"/>
  <c r="T230" i="25" s="1"/>
  <c r="H230" i="25"/>
  <c r="Q230" i="25" s="1"/>
  <c r="AC230" i="25" s="1"/>
  <c r="E230" i="25"/>
  <c r="N230" i="25" s="1"/>
  <c r="Z230" i="25" s="1"/>
  <c r="D230" i="25"/>
  <c r="M230" i="25" s="1"/>
  <c r="Y229" i="24"/>
  <c r="AH229" i="24" s="1"/>
  <c r="AI241" i="24" s="1"/>
  <c r="Q227" i="8"/>
  <c r="Y230" i="24"/>
  <c r="W241" i="24" l="1"/>
  <c r="X229" i="24"/>
  <c r="X230" i="24" s="1"/>
  <c r="AJ228" i="25"/>
  <c r="AH230" i="24"/>
  <c r="AI242" i="24" s="1"/>
  <c r="AJ228" i="24"/>
  <c r="W242" i="24"/>
  <c r="V230" i="25"/>
  <c r="W242" i="25" s="1"/>
  <c r="P231" i="8"/>
  <c r="V232" i="8"/>
  <c r="W232" i="8"/>
  <c r="Y231" i="8"/>
  <c r="L232" i="8"/>
  <c r="O232" i="8" s="1"/>
  <c r="C233" i="24" s="1"/>
  <c r="N232" i="8"/>
  <c r="M232" i="8"/>
  <c r="U232" i="8"/>
  <c r="G232" i="25"/>
  <c r="P232" i="25" s="1"/>
  <c r="AB232" i="25" s="1"/>
  <c r="L232" i="25"/>
  <c r="U232" i="25" s="1"/>
  <c r="AG232" i="25" s="1"/>
  <c r="K232" i="25"/>
  <c r="T232" i="25" s="1"/>
  <c r="E232" i="25"/>
  <c r="N232" i="25" s="1"/>
  <c r="Z232" i="25" s="1"/>
  <c r="D232" i="25"/>
  <c r="M232" i="25" s="1"/>
  <c r="I232" i="25"/>
  <c r="R232" i="25" s="1"/>
  <c r="AD232" i="25" s="1"/>
  <c r="F232" i="25"/>
  <c r="O232" i="25" s="1"/>
  <c r="AA232" i="25" s="1"/>
  <c r="J232" i="25"/>
  <c r="S232" i="25" s="1"/>
  <c r="AE232" i="25" s="1"/>
  <c r="H232" i="25"/>
  <c r="Q232" i="25" s="1"/>
  <c r="AC232" i="25" s="1"/>
  <c r="Z228" i="8"/>
  <c r="G232" i="24"/>
  <c r="P232" i="24" s="1"/>
  <c r="AB232" i="24" s="1"/>
  <c r="F232" i="24"/>
  <c r="O232" i="24" s="1"/>
  <c r="AA232" i="24" s="1"/>
  <c r="J232" i="24"/>
  <c r="S232" i="24" s="1"/>
  <c r="AE232" i="24" s="1"/>
  <c r="L232" i="24"/>
  <c r="U232" i="24" s="1"/>
  <c r="AG232" i="24" s="1"/>
  <c r="I232" i="24"/>
  <c r="R232" i="24" s="1"/>
  <c r="AD232" i="24" s="1"/>
  <c r="D232" i="24"/>
  <c r="M232" i="24" s="1"/>
  <c r="K232" i="24"/>
  <c r="T232" i="24" s="1"/>
  <c r="E232" i="24"/>
  <c r="N232" i="24" s="1"/>
  <c r="Z232" i="24" s="1"/>
  <c r="H232" i="24"/>
  <c r="Q232" i="24" s="1"/>
  <c r="AC232" i="24" s="1"/>
  <c r="Q228" i="8"/>
  <c r="AF230" i="25"/>
  <c r="I231" i="24"/>
  <c r="R231" i="24" s="1"/>
  <c r="AD231" i="24" s="1"/>
  <c r="E231" i="24"/>
  <c r="N231" i="24" s="1"/>
  <c r="Z231" i="24" s="1"/>
  <c r="D231" i="24"/>
  <c r="M231" i="24" s="1"/>
  <c r="H231" i="24"/>
  <c r="Q231" i="24" s="1"/>
  <c r="AC231" i="24" s="1"/>
  <c r="J231" i="24"/>
  <c r="S231" i="24" s="1"/>
  <c r="AE231" i="24" s="1"/>
  <c r="F231" i="24"/>
  <c r="O231" i="24" s="1"/>
  <c r="AA231" i="24" s="1"/>
  <c r="L231" i="24"/>
  <c r="U231" i="24" s="1"/>
  <c r="AG231" i="24" s="1"/>
  <c r="K231" i="24"/>
  <c r="T231" i="24" s="1"/>
  <c r="G231" i="24"/>
  <c r="P231" i="24" s="1"/>
  <c r="AB231" i="24" s="1"/>
  <c r="Y230" i="25"/>
  <c r="H231" i="25"/>
  <c r="Q231" i="25" s="1"/>
  <c r="AC231" i="25" s="1"/>
  <c r="F231" i="25"/>
  <c r="O231" i="25" s="1"/>
  <c r="AA231" i="25" s="1"/>
  <c r="L231" i="25"/>
  <c r="U231" i="25" s="1"/>
  <c r="AG231" i="25" s="1"/>
  <c r="K231" i="25"/>
  <c r="T231" i="25" s="1"/>
  <c r="E231" i="25"/>
  <c r="N231" i="25" s="1"/>
  <c r="Z231" i="25" s="1"/>
  <c r="G231" i="25"/>
  <c r="P231" i="25" s="1"/>
  <c r="AB231" i="25" s="1"/>
  <c r="J231" i="25"/>
  <c r="S231" i="25" s="1"/>
  <c r="AE231" i="25" s="1"/>
  <c r="D231" i="25"/>
  <c r="M231" i="25" s="1"/>
  <c r="I231" i="25"/>
  <c r="R231" i="25" s="1"/>
  <c r="AD231" i="25" s="1"/>
  <c r="X230" i="25" l="1"/>
  <c r="Z229" i="8" s="1"/>
  <c r="AJ229" i="24"/>
  <c r="R227" i="8"/>
  <c r="AH230" i="25"/>
  <c r="AI242" i="25" s="1"/>
  <c r="AJ229" i="25"/>
  <c r="AA227" i="8"/>
  <c r="V231" i="24"/>
  <c r="X231" i="24" s="1"/>
  <c r="V232" i="24"/>
  <c r="V232" i="25"/>
  <c r="W244" i="25" s="1"/>
  <c r="V231" i="25"/>
  <c r="W243" i="25" s="1"/>
  <c r="Y232" i="8"/>
  <c r="P232" i="8"/>
  <c r="U233" i="8"/>
  <c r="X233" i="8" s="1"/>
  <c r="C234" i="25" s="1"/>
  <c r="N233" i="8"/>
  <c r="M233" i="8"/>
  <c r="L233" i="8"/>
  <c r="O233" i="8" s="1"/>
  <c r="C234" i="24" s="1"/>
  <c r="X232" i="8"/>
  <c r="C233" i="25" s="1"/>
  <c r="D233" i="25" s="1"/>
  <c r="M233" i="25" s="1"/>
  <c r="W233" i="8"/>
  <c r="V233" i="8"/>
  <c r="J233" i="24"/>
  <c r="S233" i="24" s="1"/>
  <c r="AE233" i="24" s="1"/>
  <c r="L233" i="24"/>
  <c r="U233" i="24" s="1"/>
  <c r="AG233" i="24" s="1"/>
  <c r="I233" i="24"/>
  <c r="R233" i="24" s="1"/>
  <c r="AD233" i="24" s="1"/>
  <c r="D233" i="24"/>
  <c r="M233" i="24" s="1"/>
  <c r="H233" i="24"/>
  <c r="Q233" i="24" s="1"/>
  <c r="AC233" i="24" s="1"/>
  <c r="E233" i="24"/>
  <c r="N233" i="24" s="1"/>
  <c r="Z233" i="24" s="1"/>
  <c r="K233" i="24"/>
  <c r="T233" i="24" s="1"/>
  <c r="G233" i="24"/>
  <c r="P233" i="24" s="1"/>
  <c r="AB233" i="24" s="1"/>
  <c r="F233" i="24"/>
  <c r="O233" i="24" s="1"/>
  <c r="AA233" i="24" s="1"/>
  <c r="AF231" i="24"/>
  <c r="Q229" i="8"/>
  <c r="Y231" i="25"/>
  <c r="Y232" i="25"/>
  <c r="AF231" i="25"/>
  <c r="AF232" i="25"/>
  <c r="AF232" i="24"/>
  <c r="Y231" i="24"/>
  <c r="Y232" i="24"/>
  <c r="X232" i="24" l="1"/>
  <c r="AH231" i="24"/>
  <c r="AI243" i="24" s="1"/>
  <c r="AH232" i="24"/>
  <c r="AI244" i="24" s="1"/>
  <c r="AH231" i="25"/>
  <c r="AI243" i="25" s="1"/>
  <c r="AJ230" i="25"/>
  <c r="AA228" i="8"/>
  <c r="AH232" i="25"/>
  <c r="AI244" i="25" s="1"/>
  <c r="AJ230" i="24"/>
  <c r="R228" i="8"/>
  <c r="W244" i="24"/>
  <c r="V233" i="24"/>
  <c r="W243" i="24"/>
  <c r="Q230" i="8"/>
  <c r="X231" i="25"/>
  <c r="X232" i="25" s="1"/>
  <c r="E233" i="25"/>
  <c r="N233" i="25" s="1"/>
  <c r="Z233" i="25" s="1"/>
  <c r="K233" i="25"/>
  <c r="T233" i="25" s="1"/>
  <c r="AF233" i="25" s="1"/>
  <c r="I233" i="25"/>
  <c r="R233" i="25" s="1"/>
  <c r="AD233" i="25" s="1"/>
  <c r="H233" i="25"/>
  <c r="Q233" i="25" s="1"/>
  <c r="AC233" i="25" s="1"/>
  <c r="F233" i="25"/>
  <c r="O233" i="25" s="1"/>
  <c r="AA233" i="25" s="1"/>
  <c r="G233" i="25"/>
  <c r="P233" i="25" s="1"/>
  <c r="AB233" i="25" s="1"/>
  <c r="L233" i="25"/>
  <c r="U233" i="25" s="1"/>
  <c r="AG233" i="25" s="1"/>
  <c r="J233" i="25"/>
  <c r="S233" i="25" s="1"/>
  <c r="AE233" i="25" s="1"/>
  <c r="Y233" i="8"/>
  <c r="L234" i="8"/>
  <c r="O234" i="8" s="1"/>
  <c r="C235" i="24" s="1"/>
  <c r="V234" i="8"/>
  <c r="W234" i="8"/>
  <c r="N234" i="8"/>
  <c r="M234" i="8"/>
  <c r="U234" i="8"/>
  <c r="P233" i="8"/>
  <c r="Y233" i="24"/>
  <c r="J234" i="24"/>
  <c r="S234" i="24" s="1"/>
  <c r="AE234" i="24" s="1"/>
  <c r="L234" i="24"/>
  <c r="U234" i="24" s="1"/>
  <c r="AG234" i="24" s="1"/>
  <c r="D234" i="24"/>
  <c r="M234" i="24" s="1"/>
  <c r="E234" i="24"/>
  <c r="N234" i="24" s="1"/>
  <c r="Z234" i="24" s="1"/>
  <c r="H234" i="24"/>
  <c r="Q234" i="24" s="1"/>
  <c r="AC234" i="24" s="1"/>
  <c r="K234" i="24"/>
  <c r="T234" i="24" s="1"/>
  <c r="I234" i="24"/>
  <c r="R234" i="24" s="1"/>
  <c r="AD234" i="24" s="1"/>
  <c r="G234" i="24"/>
  <c r="P234" i="24" s="1"/>
  <c r="AB234" i="24" s="1"/>
  <c r="F234" i="24"/>
  <c r="O234" i="24" s="1"/>
  <c r="AA234" i="24" s="1"/>
  <c r="AF233" i="24"/>
  <c r="Y233" i="25"/>
  <c r="X233" i="24" l="1"/>
  <c r="Z230" i="8"/>
  <c r="AH233" i="24"/>
  <c r="AI245" i="24" s="1"/>
  <c r="AJ231" i="24"/>
  <c r="R229" i="8"/>
  <c r="AH233" i="25"/>
  <c r="AI245" i="25" s="1"/>
  <c r="AJ231" i="25"/>
  <c r="AA229" i="8"/>
  <c r="W245" i="24"/>
  <c r="V234" i="24"/>
  <c r="V233" i="25"/>
  <c r="W245" i="25" s="1"/>
  <c r="Y234" i="8"/>
  <c r="X234" i="8"/>
  <c r="C235" i="25" s="1"/>
  <c r="J235" i="25" s="1"/>
  <c r="S235" i="25" s="1"/>
  <c r="AE235" i="25" s="1"/>
  <c r="U235" i="8"/>
  <c r="V235" i="8"/>
  <c r="W235" i="8"/>
  <c r="P234" i="8"/>
  <c r="N235" i="8"/>
  <c r="M235" i="8"/>
  <c r="L235" i="8"/>
  <c r="Z231" i="8"/>
  <c r="Q231" i="8"/>
  <c r="AF234" i="24"/>
  <c r="Y234" i="24"/>
  <c r="H234" i="25"/>
  <c r="Q234" i="25" s="1"/>
  <c r="AC234" i="25" s="1"/>
  <c r="D234" i="25"/>
  <c r="M234" i="25" s="1"/>
  <c r="G234" i="25"/>
  <c r="P234" i="25" s="1"/>
  <c r="AB234" i="25" s="1"/>
  <c r="K234" i="25"/>
  <c r="T234" i="25" s="1"/>
  <c r="F234" i="25"/>
  <c r="O234" i="25" s="1"/>
  <c r="AA234" i="25" s="1"/>
  <c r="I234" i="25"/>
  <c r="R234" i="25" s="1"/>
  <c r="AD234" i="25" s="1"/>
  <c r="J234" i="25"/>
  <c r="S234" i="25" s="1"/>
  <c r="AE234" i="25" s="1"/>
  <c r="L234" i="25"/>
  <c r="U234" i="25" s="1"/>
  <c r="AG234" i="25" s="1"/>
  <c r="E234" i="25"/>
  <c r="N234" i="25" s="1"/>
  <c r="Z234" i="25" s="1"/>
  <c r="X234" i="24" l="1"/>
  <c r="AJ232" i="25"/>
  <c r="AA230" i="8"/>
  <c r="X233" i="25"/>
  <c r="AH234" i="24"/>
  <c r="AI246" i="24" s="1"/>
  <c r="AJ232" i="24"/>
  <c r="R230" i="8"/>
  <c r="W246" i="24"/>
  <c r="V234" i="25"/>
  <c r="W246" i="25" s="1"/>
  <c r="H235" i="25"/>
  <c r="Q235" i="25" s="1"/>
  <c r="AC235" i="25" s="1"/>
  <c r="L236" i="8"/>
  <c r="O236" i="8" s="1"/>
  <c r="C237" i="24" s="1"/>
  <c r="L235" i="25"/>
  <c r="U235" i="25" s="1"/>
  <c r="AG235" i="25" s="1"/>
  <c r="E235" i="25"/>
  <c r="N235" i="25" s="1"/>
  <c r="Z235" i="25" s="1"/>
  <c r="K235" i="25"/>
  <c r="T235" i="25" s="1"/>
  <c r="AF235" i="25" s="1"/>
  <c r="I235" i="25"/>
  <c r="R235" i="25" s="1"/>
  <c r="AD235" i="25" s="1"/>
  <c r="D235" i="25"/>
  <c r="M235" i="25" s="1"/>
  <c r="G235" i="25"/>
  <c r="P235" i="25" s="1"/>
  <c r="AB235" i="25" s="1"/>
  <c r="Y235" i="8"/>
  <c r="F235" i="25"/>
  <c r="O235" i="25" s="1"/>
  <c r="AA235" i="25" s="1"/>
  <c r="N236" i="8"/>
  <c r="M236" i="8"/>
  <c r="P235" i="8"/>
  <c r="V236" i="8"/>
  <c r="W236" i="8"/>
  <c r="X235" i="8"/>
  <c r="C236" i="25" s="1"/>
  <c r="U236" i="8"/>
  <c r="X236" i="8" s="1"/>
  <c r="C237" i="25" s="1"/>
  <c r="O235" i="8"/>
  <c r="C236" i="24" s="1"/>
  <c r="F236" i="24" s="1"/>
  <c r="O236" i="24" s="1"/>
  <c r="AA236" i="24" s="1"/>
  <c r="F235" i="24"/>
  <c r="O235" i="24" s="1"/>
  <c r="AA235" i="24" s="1"/>
  <c r="E235" i="24"/>
  <c r="N235" i="24" s="1"/>
  <c r="Z235" i="24" s="1"/>
  <c r="G235" i="24"/>
  <c r="P235" i="24" s="1"/>
  <c r="AB235" i="24" s="1"/>
  <c r="D235" i="24"/>
  <c r="M235" i="24" s="1"/>
  <c r="H235" i="24"/>
  <c r="Q235" i="24" s="1"/>
  <c r="AC235" i="24" s="1"/>
  <c r="J235" i="24"/>
  <c r="S235" i="24" s="1"/>
  <c r="AE235" i="24" s="1"/>
  <c r="L235" i="24"/>
  <c r="U235" i="24" s="1"/>
  <c r="AG235" i="24" s="1"/>
  <c r="I235" i="24"/>
  <c r="R235" i="24" s="1"/>
  <c r="AD235" i="24" s="1"/>
  <c r="K235" i="24"/>
  <c r="T235" i="24" s="1"/>
  <c r="Q232" i="8"/>
  <c r="Y234" i="25"/>
  <c r="Z232" i="8"/>
  <c r="AF234" i="25"/>
  <c r="X234" i="25" l="1"/>
  <c r="Z233" i="8" s="1"/>
  <c r="AJ233" i="24"/>
  <c r="R231" i="8"/>
  <c r="AH234" i="25"/>
  <c r="AI246" i="25" s="1"/>
  <c r="AJ233" i="25"/>
  <c r="AA231" i="8"/>
  <c r="V235" i="24"/>
  <c r="X235" i="24" s="1"/>
  <c r="Y235" i="25"/>
  <c r="AH235" i="25" s="1"/>
  <c r="AI247" i="25" s="1"/>
  <c r="V235" i="25"/>
  <c r="W247" i="25" s="1"/>
  <c r="L237" i="8"/>
  <c r="O237" i="8" s="1"/>
  <c r="C238" i="24" s="1"/>
  <c r="E236" i="24"/>
  <c r="N236" i="24" s="1"/>
  <c r="Z236" i="24" s="1"/>
  <c r="G236" i="24"/>
  <c r="P236" i="24" s="1"/>
  <c r="AB236" i="24" s="1"/>
  <c r="P236" i="8"/>
  <c r="L236" i="24"/>
  <c r="U236" i="24" s="1"/>
  <c r="AG236" i="24" s="1"/>
  <c r="K236" i="24"/>
  <c r="T236" i="24" s="1"/>
  <c r="D236" i="24"/>
  <c r="M236" i="24" s="1"/>
  <c r="J236" i="24"/>
  <c r="S236" i="24" s="1"/>
  <c r="AE236" i="24" s="1"/>
  <c r="I236" i="24"/>
  <c r="R236" i="24" s="1"/>
  <c r="AD236" i="24" s="1"/>
  <c r="V237" i="8"/>
  <c r="W237" i="8"/>
  <c r="H236" i="24"/>
  <c r="Q236" i="24" s="1"/>
  <c r="AC236" i="24" s="1"/>
  <c r="N237" i="8"/>
  <c r="M237" i="8"/>
  <c r="Y236" i="8"/>
  <c r="U237" i="8"/>
  <c r="AF235" i="24"/>
  <c r="E236" i="25"/>
  <c r="N236" i="25" s="1"/>
  <c r="Z236" i="25" s="1"/>
  <c r="G236" i="25"/>
  <c r="P236" i="25" s="1"/>
  <c r="AB236" i="25" s="1"/>
  <c r="H236" i="25"/>
  <c r="Q236" i="25" s="1"/>
  <c r="AC236" i="25" s="1"/>
  <c r="L236" i="25"/>
  <c r="U236" i="25" s="1"/>
  <c r="AG236" i="25" s="1"/>
  <c r="F236" i="25"/>
  <c r="O236" i="25" s="1"/>
  <c r="AA236" i="25" s="1"/>
  <c r="J236" i="25"/>
  <c r="S236" i="25" s="1"/>
  <c r="AE236" i="25" s="1"/>
  <c r="K236" i="25"/>
  <c r="T236" i="25" s="1"/>
  <c r="I236" i="25"/>
  <c r="R236" i="25" s="1"/>
  <c r="AD236" i="25" s="1"/>
  <c r="D236" i="25"/>
  <c r="M236" i="25" s="1"/>
  <c r="Y235" i="24"/>
  <c r="Q233" i="8"/>
  <c r="AH235" i="24" l="1"/>
  <c r="AI247" i="24" s="1"/>
  <c r="AJ234" i="25"/>
  <c r="AA232" i="8"/>
  <c r="AJ234" i="24"/>
  <c r="R232" i="8"/>
  <c r="Y236" i="24"/>
  <c r="V236" i="24"/>
  <c r="X236" i="24" s="1"/>
  <c r="Q234" i="8"/>
  <c r="W247" i="24"/>
  <c r="V236" i="25"/>
  <c r="W248" i="25" s="1"/>
  <c r="X235" i="25"/>
  <c r="Z234" i="8" s="1"/>
  <c r="L238" i="8"/>
  <c r="O238" i="8" s="1"/>
  <c r="C239" i="24" s="1"/>
  <c r="AF236" i="24"/>
  <c r="P237" i="8"/>
  <c r="N238" i="8"/>
  <c r="M238" i="8"/>
  <c r="X237" i="8"/>
  <c r="C238" i="25" s="1"/>
  <c r="U238" i="8"/>
  <c r="X238" i="8" s="1"/>
  <c r="C239" i="25" s="1"/>
  <c r="Y237" i="8"/>
  <c r="W238" i="8"/>
  <c r="V238" i="8"/>
  <c r="Y236" i="25"/>
  <c r="AF236" i="25"/>
  <c r="I237" i="24"/>
  <c r="R237" i="24" s="1"/>
  <c r="AD237" i="24" s="1"/>
  <c r="K237" i="24"/>
  <c r="T237" i="24" s="1"/>
  <c r="G237" i="24"/>
  <c r="P237" i="24" s="1"/>
  <c r="AB237" i="24" s="1"/>
  <c r="J237" i="24"/>
  <c r="S237" i="24" s="1"/>
  <c r="AE237" i="24" s="1"/>
  <c r="E237" i="24"/>
  <c r="N237" i="24" s="1"/>
  <c r="Z237" i="24" s="1"/>
  <c r="H237" i="24"/>
  <c r="Q237" i="24" s="1"/>
  <c r="AC237" i="24" s="1"/>
  <c r="D237" i="24"/>
  <c r="M237" i="24" s="1"/>
  <c r="F237" i="24"/>
  <c r="O237" i="24" s="1"/>
  <c r="AA237" i="24" s="1"/>
  <c r="L237" i="24"/>
  <c r="U237" i="24" s="1"/>
  <c r="AG237" i="24" s="1"/>
  <c r="E237" i="25"/>
  <c r="N237" i="25" s="1"/>
  <c r="Z237" i="25" s="1"/>
  <c r="I237" i="25"/>
  <c r="R237" i="25" s="1"/>
  <c r="AD237" i="25" s="1"/>
  <c r="G237" i="25"/>
  <c r="P237" i="25" s="1"/>
  <c r="AB237" i="25" s="1"/>
  <c r="J237" i="25"/>
  <c r="S237" i="25" s="1"/>
  <c r="AE237" i="25" s="1"/>
  <c r="K237" i="25"/>
  <c r="T237" i="25" s="1"/>
  <c r="D237" i="25"/>
  <c r="M237" i="25" s="1"/>
  <c r="H237" i="25"/>
  <c r="Q237" i="25" s="1"/>
  <c r="AC237" i="25" s="1"/>
  <c r="F237" i="25"/>
  <c r="O237" i="25" s="1"/>
  <c r="AA237" i="25" s="1"/>
  <c r="L237" i="25"/>
  <c r="U237" i="25" s="1"/>
  <c r="AG237" i="25" s="1"/>
  <c r="AH236" i="24" l="1"/>
  <c r="AI248" i="24" s="1"/>
  <c r="X236" i="25"/>
  <c r="AH236" i="25"/>
  <c r="AI248" i="25" s="1"/>
  <c r="AJ235" i="24"/>
  <c r="R233" i="8"/>
  <c r="AJ235" i="25"/>
  <c r="AA233" i="8"/>
  <c r="W248" i="24"/>
  <c r="Q235" i="8"/>
  <c r="V237" i="24"/>
  <c r="X237" i="24" s="1"/>
  <c r="V237" i="25"/>
  <c r="W249" i="25" s="1"/>
  <c r="Y238" i="8"/>
  <c r="P238" i="8"/>
  <c r="N239" i="8"/>
  <c r="M239" i="8"/>
  <c r="U239" i="8"/>
  <c r="X239" i="8" s="1"/>
  <c r="C240" i="25" s="1"/>
  <c r="W239" i="8"/>
  <c r="V239" i="8"/>
  <c r="L239" i="8"/>
  <c r="AF237" i="24"/>
  <c r="Y237" i="24"/>
  <c r="Y237" i="25"/>
  <c r="G238" i="24"/>
  <c r="P238" i="24" s="1"/>
  <c r="AB238" i="24" s="1"/>
  <c r="F238" i="24"/>
  <c r="O238" i="24" s="1"/>
  <c r="AA238" i="24" s="1"/>
  <c r="E238" i="24"/>
  <c r="N238" i="24" s="1"/>
  <c r="Z238" i="24" s="1"/>
  <c r="D238" i="24"/>
  <c r="M238" i="24" s="1"/>
  <c r="J238" i="24"/>
  <c r="S238" i="24" s="1"/>
  <c r="AE238" i="24" s="1"/>
  <c r="H238" i="24"/>
  <c r="Q238" i="24" s="1"/>
  <c r="AC238" i="24" s="1"/>
  <c r="I238" i="24"/>
  <c r="R238" i="24" s="1"/>
  <c r="AD238" i="24" s="1"/>
  <c r="L238" i="24"/>
  <c r="U238" i="24" s="1"/>
  <c r="AG238" i="24" s="1"/>
  <c r="K238" i="24"/>
  <c r="T238" i="24" s="1"/>
  <c r="J238" i="25"/>
  <c r="S238" i="25" s="1"/>
  <c r="AE238" i="25" s="1"/>
  <c r="I238" i="25"/>
  <c r="R238" i="25" s="1"/>
  <c r="AD238" i="25" s="1"/>
  <c r="H238" i="25"/>
  <c r="Q238" i="25" s="1"/>
  <c r="AC238" i="25" s="1"/>
  <c r="F238" i="25"/>
  <c r="O238" i="25" s="1"/>
  <c r="AA238" i="25" s="1"/>
  <c r="E238" i="25"/>
  <c r="N238" i="25" s="1"/>
  <c r="Z238" i="25" s="1"/>
  <c r="L238" i="25"/>
  <c r="U238" i="25" s="1"/>
  <c r="AG238" i="25" s="1"/>
  <c r="K238" i="25"/>
  <c r="T238" i="25" s="1"/>
  <c r="G238" i="25"/>
  <c r="P238" i="25" s="1"/>
  <c r="AB238" i="25" s="1"/>
  <c r="D238" i="25"/>
  <c r="M238" i="25" s="1"/>
  <c r="J239" i="25"/>
  <c r="S239" i="25" s="1"/>
  <c r="AE239" i="25" s="1"/>
  <c r="I239" i="25"/>
  <c r="R239" i="25" s="1"/>
  <c r="AD239" i="25" s="1"/>
  <c r="E239" i="25"/>
  <c r="N239" i="25" s="1"/>
  <c r="Z239" i="25" s="1"/>
  <c r="D239" i="25"/>
  <c r="M239" i="25" s="1"/>
  <c r="H239" i="25"/>
  <c r="Q239" i="25" s="1"/>
  <c r="AC239" i="25" s="1"/>
  <c r="L239" i="25"/>
  <c r="U239" i="25" s="1"/>
  <c r="AG239" i="25" s="1"/>
  <c r="F239" i="25"/>
  <c r="O239" i="25" s="1"/>
  <c r="AA239" i="25" s="1"/>
  <c r="G239" i="25"/>
  <c r="P239" i="25" s="1"/>
  <c r="AB239" i="25" s="1"/>
  <c r="K239" i="25"/>
  <c r="T239" i="25" s="1"/>
  <c r="AF237" i="25"/>
  <c r="Z235" i="8"/>
  <c r="AH237" i="24" l="1"/>
  <c r="AI249" i="24" s="1"/>
  <c r="AH237" i="25"/>
  <c r="AI249" i="25" s="1"/>
  <c r="AJ236" i="25"/>
  <c r="AA234" i="8"/>
  <c r="AJ236" i="24"/>
  <c r="R234" i="8"/>
  <c r="V238" i="24"/>
  <c r="X238" i="24" s="1"/>
  <c r="W249" i="24"/>
  <c r="Q236" i="8"/>
  <c r="V238" i="25"/>
  <c r="W250" i="25" s="1"/>
  <c r="V239" i="25"/>
  <c r="W251" i="25" s="1"/>
  <c r="X237" i="25"/>
  <c r="Z236" i="8" s="1"/>
  <c r="Y239" i="8"/>
  <c r="V240" i="8"/>
  <c r="W240" i="8"/>
  <c r="U240" i="8"/>
  <c r="N240" i="8"/>
  <c r="M240" i="8"/>
  <c r="P239" i="8"/>
  <c r="L240" i="8"/>
  <c r="O240" i="8" s="1"/>
  <c r="C241" i="24" s="1"/>
  <c r="O239" i="8"/>
  <c r="C240" i="24" s="1"/>
  <c r="L239" i="24"/>
  <c r="U239" i="24" s="1"/>
  <c r="AG239" i="24" s="1"/>
  <c r="D239" i="24"/>
  <c r="M239" i="24" s="1"/>
  <c r="J239" i="24"/>
  <c r="S239" i="24" s="1"/>
  <c r="AE239" i="24" s="1"/>
  <c r="E239" i="24"/>
  <c r="N239" i="24" s="1"/>
  <c r="Z239" i="24" s="1"/>
  <c r="K239" i="24"/>
  <c r="T239" i="24" s="1"/>
  <c r="I239" i="24"/>
  <c r="R239" i="24" s="1"/>
  <c r="AD239" i="24" s="1"/>
  <c r="H239" i="24"/>
  <c r="Q239" i="24" s="1"/>
  <c r="AC239" i="24" s="1"/>
  <c r="F239" i="24"/>
  <c r="O239" i="24" s="1"/>
  <c r="AA239" i="24" s="1"/>
  <c r="G239" i="24"/>
  <c r="P239" i="24" s="1"/>
  <c r="AB239" i="24" s="1"/>
  <c r="Y239" i="25"/>
  <c r="Y238" i="24"/>
  <c r="AF239" i="25"/>
  <c r="Y238" i="25"/>
  <c r="AF238" i="24"/>
  <c r="AF238" i="25"/>
  <c r="X238" i="25" l="1"/>
  <c r="X239" i="25" s="1"/>
  <c r="AH239" i="25"/>
  <c r="AI251" i="25" s="1"/>
  <c r="AJ237" i="24"/>
  <c r="R235" i="8"/>
  <c r="AH238" i="25"/>
  <c r="AI250" i="25" s="1"/>
  <c r="AJ237" i="25"/>
  <c r="AA235" i="8"/>
  <c r="AH238" i="24"/>
  <c r="AI250" i="24" s="1"/>
  <c r="V239" i="24"/>
  <c r="X239" i="24" s="1"/>
  <c r="W250" i="24"/>
  <c r="Y240" i="8"/>
  <c r="L241" i="8"/>
  <c r="O241" i="8" s="1"/>
  <c r="C242" i="24" s="1"/>
  <c r="M241" i="8"/>
  <c r="N241" i="8"/>
  <c r="P240" i="8"/>
  <c r="X240" i="8"/>
  <c r="C241" i="25" s="1"/>
  <c r="U241" i="8"/>
  <c r="V241" i="8"/>
  <c r="W241" i="8"/>
  <c r="H241" i="24"/>
  <c r="Q241" i="24" s="1"/>
  <c r="AC241" i="24" s="1"/>
  <c r="I241" i="24"/>
  <c r="R241" i="24" s="1"/>
  <c r="AD241" i="24" s="1"/>
  <c r="K241" i="24"/>
  <c r="T241" i="24" s="1"/>
  <c r="L241" i="24"/>
  <c r="U241" i="24" s="1"/>
  <c r="AG241" i="24" s="1"/>
  <c r="F241" i="24"/>
  <c r="O241" i="24" s="1"/>
  <c r="AA241" i="24" s="1"/>
  <c r="D241" i="24"/>
  <c r="M241" i="24" s="1"/>
  <c r="E241" i="24"/>
  <c r="N241" i="24" s="1"/>
  <c r="Z241" i="24" s="1"/>
  <c r="J241" i="24"/>
  <c r="S241" i="24" s="1"/>
  <c r="AE241" i="24" s="1"/>
  <c r="G241" i="24"/>
  <c r="P241" i="24" s="1"/>
  <c r="AB241" i="24" s="1"/>
  <c r="AF239" i="24"/>
  <c r="Y239" i="24"/>
  <c r="Q237" i="8"/>
  <c r="G240" i="25"/>
  <c r="P240" i="25" s="1"/>
  <c r="AB240" i="25" s="1"/>
  <c r="J240" i="25"/>
  <c r="S240" i="25" s="1"/>
  <c r="AE240" i="25" s="1"/>
  <c r="I240" i="25"/>
  <c r="R240" i="25" s="1"/>
  <c r="AD240" i="25" s="1"/>
  <c r="F240" i="25"/>
  <c r="O240" i="25" s="1"/>
  <c r="AA240" i="25" s="1"/>
  <c r="K240" i="25"/>
  <c r="T240" i="25" s="1"/>
  <c r="L240" i="25"/>
  <c r="U240" i="25" s="1"/>
  <c r="AG240" i="25" s="1"/>
  <c r="D240" i="25"/>
  <c r="M240" i="25" s="1"/>
  <c r="E240" i="25"/>
  <c r="N240" i="25" s="1"/>
  <c r="Z240" i="25" s="1"/>
  <c r="H240" i="25"/>
  <c r="Q240" i="25" s="1"/>
  <c r="AC240" i="25" s="1"/>
  <c r="J240" i="24"/>
  <c r="S240" i="24" s="1"/>
  <c r="AE240" i="24" s="1"/>
  <c r="L240" i="24"/>
  <c r="U240" i="24" s="1"/>
  <c r="AG240" i="24" s="1"/>
  <c r="F240" i="24"/>
  <c r="O240" i="24" s="1"/>
  <c r="AA240" i="24" s="1"/>
  <c r="E240" i="24"/>
  <c r="N240" i="24" s="1"/>
  <c r="Z240" i="24" s="1"/>
  <c r="I240" i="24"/>
  <c r="R240" i="24" s="1"/>
  <c r="AD240" i="24" s="1"/>
  <c r="D240" i="24"/>
  <c r="M240" i="24" s="1"/>
  <c r="G240" i="24"/>
  <c r="P240" i="24" s="1"/>
  <c r="AB240" i="24" s="1"/>
  <c r="H240" i="24"/>
  <c r="Q240" i="24" s="1"/>
  <c r="AC240" i="24" s="1"/>
  <c r="K240" i="24"/>
  <c r="T240" i="24" s="1"/>
  <c r="AH239" i="24" l="1"/>
  <c r="AI251" i="24" s="1"/>
  <c r="Z237" i="8"/>
  <c r="AJ238" i="25"/>
  <c r="AA236" i="8"/>
  <c r="AJ238" i="24"/>
  <c r="R236" i="8"/>
  <c r="V241" i="24"/>
  <c r="V240" i="24"/>
  <c r="X240" i="24" s="1"/>
  <c r="W251" i="24"/>
  <c r="Q238" i="8"/>
  <c r="V240" i="25"/>
  <c r="U242" i="8"/>
  <c r="X242" i="8" s="1"/>
  <c r="C243" i="25" s="1"/>
  <c r="P241" i="8"/>
  <c r="Y241" i="8"/>
  <c r="X241" i="8"/>
  <c r="C242" i="25" s="1"/>
  <c r="L242" i="25" s="1"/>
  <c r="U242" i="25" s="1"/>
  <c r="AG242" i="25" s="1"/>
  <c r="N242" i="8"/>
  <c r="M242" i="8"/>
  <c r="V242" i="8"/>
  <c r="W242" i="8"/>
  <c r="L242" i="8"/>
  <c r="I242" i="24"/>
  <c r="R242" i="24" s="1"/>
  <c r="AD242" i="24" s="1"/>
  <c r="F242" i="24"/>
  <c r="O242" i="24" s="1"/>
  <c r="AA242" i="24" s="1"/>
  <c r="H242" i="24"/>
  <c r="Q242" i="24" s="1"/>
  <c r="AC242" i="24" s="1"/>
  <c r="G242" i="24"/>
  <c r="P242" i="24" s="1"/>
  <c r="AB242" i="24" s="1"/>
  <c r="D242" i="24"/>
  <c r="M242" i="24" s="1"/>
  <c r="L242" i="24"/>
  <c r="U242" i="24" s="1"/>
  <c r="AG242" i="24" s="1"/>
  <c r="J242" i="24"/>
  <c r="S242" i="24" s="1"/>
  <c r="AE242" i="24" s="1"/>
  <c r="K242" i="24"/>
  <c r="T242" i="24" s="1"/>
  <c r="E242" i="24"/>
  <c r="N242" i="24" s="1"/>
  <c r="Z242" i="24" s="1"/>
  <c r="E241" i="25"/>
  <c r="N241" i="25" s="1"/>
  <c r="Z241" i="25" s="1"/>
  <c r="L241" i="25"/>
  <c r="U241" i="25" s="1"/>
  <c r="AG241" i="25" s="1"/>
  <c r="J241" i="25"/>
  <c r="S241" i="25" s="1"/>
  <c r="AE241" i="25" s="1"/>
  <c r="G241" i="25"/>
  <c r="P241" i="25" s="1"/>
  <c r="AB241" i="25" s="1"/>
  <c r="H241" i="25"/>
  <c r="Q241" i="25" s="1"/>
  <c r="AC241" i="25" s="1"/>
  <c r="K241" i="25"/>
  <c r="T241" i="25" s="1"/>
  <c r="F241" i="25"/>
  <c r="O241" i="25" s="1"/>
  <c r="AA241" i="25" s="1"/>
  <c r="D241" i="25"/>
  <c r="M241" i="25" s="1"/>
  <c r="I241" i="25"/>
  <c r="R241" i="25" s="1"/>
  <c r="AD241" i="25" s="1"/>
  <c r="Y241" i="24"/>
  <c r="AF240" i="24"/>
  <c r="AF241" i="24"/>
  <c r="AF240" i="25"/>
  <c r="Y240" i="24"/>
  <c r="Y240" i="25"/>
  <c r="Z238" i="8"/>
  <c r="X241" i="24" l="1"/>
  <c r="AH241" i="24"/>
  <c r="AI253" i="24" s="1"/>
  <c r="AH240" i="25"/>
  <c r="AI252" i="25" s="1"/>
  <c r="AH240" i="24"/>
  <c r="AI252" i="24" s="1"/>
  <c r="AJ239" i="24"/>
  <c r="R237" i="8"/>
  <c r="AJ239" i="25"/>
  <c r="AA237" i="8"/>
  <c r="V242" i="24"/>
  <c r="X242" i="24" s="1"/>
  <c r="W252" i="24"/>
  <c r="Q239" i="8"/>
  <c r="W253" i="24"/>
  <c r="V241" i="25"/>
  <c r="W253" i="25" s="1"/>
  <c r="W252" i="25"/>
  <c r="X240" i="25"/>
  <c r="H242" i="25"/>
  <c r="Q242" i="25" s="1"/>
  <c r="AC242" i="25" s="1"/>
  <c r="D242" i="25"/>
  <c r="M242" i="25" s="1"/>
  <c r="E242" i="25"/>
  <c r="N242" i="25" s="1"/>
  <c r="Z242" i="25" s="1"/>
  <c r="G242" i="25"/>
  <c r="P242" i="25" s="1"/>
  <c r="AB242" i="25" s="1"/>
  <c r="F242" i="25"/>
  <c r="O242" i="25" s="1"/>
  <c r="AA242" i="25" s="1"/>
  <c r="K242" i="25"/>
  <c r="T242" i="25" s="1"/>
  <c r="J242" i="25"/>
  <c r="S242" i="25" s="1"/>
  <c r="AE242" i="25" s="1"/>
  <c r="I242" i="25"/>
  <c r="R242" i="25" s="1"/>
  <c r="AD242" i="25" s="1"/>
  <c r="Y242" i="8"/>
  <c r="V243" i="8"/>
  <c r="W243" i="8"/>
  <c r="N243" i="8"/>
  <c r="M243" i="8"/>
  <c r="P242" i="8"/>
  <c r="O242" i="8"/>
  <c r="C243" i="24" s="1"/>
  <c r="L243" i="8"/>
  <c r="U243" i="8"/>
  <c r="Y242" i="24"/>
  <c r="G243" i="25"/>
  <c r="P243" i="25" s="1"/>
  <c r="AB243" i="25" s="1"/>
  <c r="F243" i="25"/>
  <c r="O243" i="25" s="1"/>
  <c r="AA243" i="25" s="1"/>
  <c r="H243" i="25"/>
  <c r="Q243" i="25" s="1"/>
  <c r="AC243" i="25" s="1"/>
  <c r="J243" i="25"/>
  <c r="S243" i="25" s="1"/>
  <c r="AE243" i="25" s="1"/>
  <c r="I243" i="25"/>
  <c r="R243" i="25" s="1"/>
  <c r="AD243" i="25" s="1"/>
  <c r="L243" i="25"/>
  <c r="U243" i="25" s="1"/>
  <c r="AG243" i="25" s="1"/>
  <c r="K243" i="25"/>
  <c r="T243" i="25" s="1"/>
  <c r="D243" i="25"/>
  <c r="M243" i="25" s="1"/>
  <c r="E243" i="25"/>
  <c r="N243" i="25" s="1"/>
  <c r="Z243" i="25" s="1"/>
  <c r="Y241" i="25"/>
  <c r="AF242" i="24"/>
  <c r="AF241" i="25"/>
  <c r="X241" i="25" l="1"/>
  <c r="Z240" i="8" s="1"/>
  <c r="Z239" i="8"/>
  <c r="AH242" i="24"/>
  <c r="AI254" i="24" s="1"/>
  <c r="AJ240" i="25"/>
  <c r="AA238" i="8"/>
  <c r="AJ240" i="24"/>
  <c r="R238" i="8"/>
  <c r="AH241" i="25"/>
  <c r="AI253" i="25" s="1"/>
  <c r="W254" i="24"/>
  <c r="Y242" i="25"/>
  <c r="V242" i="25"/>
  <c r="W254" i="25" s="1"/>
  <c r="V243" i="25"/>
  <c r="W255" i="25" s="1"/>
  <c r="AF242" i="25"/>
  <c r="Y243" i="8"/>
  <c r="L244" i="8"/>
  <c r="O244" i="8" s="1"/>
  <c r="C245" i="24" s="1"/>
  <c r="N244" i="8"/>
  <c r="M244" i="8"/>
  <c r="P243" i="8"/>
  <c r="U244" i="8"/>
  <c r="X243" i="8"/>
  <c r="C244" i="25" s="1"/>
  <c r="F244" i="25" s="1"/>
  <c r="O244" i="25" s="1"/>
  <c r="AA244" i="25" s="1"/>
  <c r="V244" i="8"/>
  <c r="W244" i="8"/>
  <c r="O243" i="8"/>
  <c r="C244" i="24" s="1"/>
  <c r="K243" i="24"/>
  <c r="T243" i="24" s="1"/>
  <c r="I243" i="24"/>
  <c r="R243" i="24" s="1"/>
  <c r="AD243" i="24" s="1"/>
  <c r="L243" i="24"/>
  <c r="U243" i="24" s="1"/>
  <c r="AG243" i="24" s="1"/>
  <c r="F243" i="24"/>
  <c r="O243" i="24" s="1"/>
  <c r="AA243" i="24" s="1"/>
  <c r="J243" i="24"/>
  <c r="S243" i="24" s="1"/>
  <c r="AE243" i="24" s="1"/>
  <c r="D243" i="24"/>
  <c r="M243" i="24" s="1"/>
  <c r="H243" i="24"/>
  <c r="Q243" i="24" s="1"/>
  <c r="AC243" i="24" s="1"/>
  <c r="G243" i="24"/>
  <c r="P243" i="24" s="1"/>
  <c r="AB243" i="24" s="1"/>
  <c r="E243" i="24"/>
  <c r="N243" i="24" s="1"/>
  <c r="Z243" i="24" s="1"/>
  <c r="Q240" i="8"/>
  <c r="Y243" i="25"/>
  <c r="AF243" i="25"/>
  <c r="X242" i="25" l="1"/>
  <c r="Z241" i="8" s="1"/>
  <c r="AH242" i="25"/>
  <c r="AI254" i="25" s="1"/>
  <c r="V243" i="24"/>
  <c r="X243" i="24" s="1"/>
  <c r="AJ241" i="24"/>
  <c r="R239" i="8"/>
  <c r="AH243" i="25"/>
  <c r="AI255" i="25" s="1"/>
  <c r="AJ241" i="25"/>
  <c r="AA239" i="8"/>
  <c r="Y244" i="8"/>
  <c r="K244" i="25"/>
  <c r="T244" i="25" s="1"/>
  <c r="AF244" i="25" s="1"/>
  <c r="U245" i="8"/>
  <c r="X245" i="8" s="1"/>
  <c r="C246" i="25" s="1"/>
  <c r="E244" i="25"/>
  <c r="N244" i="25" s="1"/>
  <c r="Z244" i="25" s="1"/>
  <c r="H244" i="25"/>
  <c r="Q244" i="25" s="1"/>
  <c r="AC244" i="25" s="1"/>
  <c r="G244" i="25"/>
  <c r="P244" i="25" s="1"/>
  <c r="AB244" i="25" s="1"/>
  <c r="X244" i="8"/>
  <c r="C245" i="25" s="1"/>
  <c r="L244" i="25"/>
  <c r="U244" i="25" s="1"/>
  <c r="AG244" i="25" s="1"/>
  <c r="I244" i="25"/>
  <c r="R244" i="25" s="1"/>
  <c r="AD244" i="25" s="1"/>
  <c r="N245" i="8"/>
  <c r="M245" i="8"/>
  <c r="J244" i="25"/>
  <c r="S244" i="25" s="1"/>
  <c r="AE244" i="25" s="1"/>
  <c r="P244" i="8"/>
  <c r="D244" i="25"/>
  <c r="M244" i="25" s="1"/>
  <c r="V245" i="8"/>
  <c r="W245" i="8"/>
  <c r="L245" i="8"/>
  <c r="Y243" i="24"/>
  <c r="Q241" i="8"/>
  <c r="I244" i="24"/>
  <c r="R244" i="24" s="1"/>
  <c r="AD244" i="24" s="1"/>
  <c r="J244" i="24"/>
  <c r="S244" i="24" s="1"/>
  <c r="AE244" i="24" s="1"/>
  <c r="H244" i="24"/>
  <c r="Q244" i="24" s="1"/>
  <c r="AC244" i="24" s="1"/>
  <c r="D244" i="24"/>
  <c r="M244" i="24" s="1"/>
  <c r="E244" i="24"/>
  <c r="N244" i="24" s="1"/>
  <c r="Z244" i="24" s="1"/>
  <c r="G244" i="24"/>
  <c r="P244" i="24" s="1"/>
  <c r="AB244" i="24" s="1"/>
  <c r="L244" i="24"/>
  <c r="U244" i="24" s="1"/>
  <c r="AG244" i="24" s="1"/>
  <c r="F244" i="24"/>
  <c r="O244" i="24" s="1"/>
  <c r="AA244" i="24" s="1"/>
  <c r="K244" i="24"/>
  <c r="T244" i="24" s="1"/>
  <c r="AF243" i="24"/>
  <c r="X243" i="25" l="1"/>
  <c r="Z242" i="8" s="1"/>
  <c r="W255" i="24"/>
  <c r="AJ242" i="25"/>
  <c r="AA240" i="8"/>
  <c r="AH243" i="24"/>
  <c r="AI255" i="24" s="1"/>
  <c r="AJ242" i="24"/>
  <c r="R240" i="8"/>
  <c r="V244" i="24"/>
  <c r="X244" i="24" s="1"/>
  <c r="Y244" i="25"/>
  <c r="AH244" i="25" s="1"/>
  <c r="AI256" i="25" s="1"/>
  <c r="V244" i="25"/>
  <c r="W256" i="25" s="1"/>
  <c r="U246" i="8"/>
  <c r="X246" i="8" s="1"/>
  <c r="C247" i="25" s="1"/>
  <c r="Y245" i="8"/>
  <c r="N246" i="8"/>
  <c r="M246" i="8"/>
  <c r="P245" i="8"/>
  <c r="V246" i="8"/>
  <c r="W246" i="8"/>
  <c r="L246" i="8"/>
  <c r="O246" i="8" s="1"/>
  <c r="C247" i="24" s="1"/>
  <c r="O245" i="8"/>
  <c r="C246" i="24" s="1"/>
  <c r="D246" i="24" s="1"/>
  <c r="M246" i="24" s="1"/>
  <c r="Y244" i="24"/>
  <c r="I245" i="25"/>
  <c r="R245" i="25" s="1"/>
  <c r="AD245" i="25" s="1"/>
  <c r="D245" i="25"/>
  <c r="M245" i="25" s="1"/>
  <c r="L245" i="25"/>
  <c r="U245" i="25" s="1"/>
  <c r="AG245" i="25" s="1"/>
  <c r="G245" i="25"/>
  <c r="P245" i="25" s="1"/>
  <c r="AB245" i="25" s="1"/>
  <c r="E245" i="25"/>
  <c r="N245" i="25" s="1"/>
  <c r="Z245" i="25" s="1"/>
  <c r="J245" i="25"/>
  <c r="S245" i="25" s="1"/>
  <c r="AE245" i="25" s="1"/>
  <c r="F245" i="25"/>
  <c r="O245" i="25" s="1"/>
  <c r="AA245" i="25" s="1"/>
  <c r="H245" i="25"/>
  <c r="Q245" i="25" s="1"/>
  <c r="AC245" i="25" s="1"/>
  <c r="K245" i="25"/>
  <c r="T245" i="25" s="1"/>
  <c r="Q242" i="8"/>
  <c r="E245" i="24"/>
  <c r="N245" i="24" s="1"/>
  <c r="Z245" i="24" s="1"/>
  <c r="J245" i="24"/>
  <c r="S245" i="24" s="1"/>
  <c r="AE245" i="24" s="1"/>
  <c r="G245" i="24"/>
  <c r="P245" i="24" s="1"/>
  <c r="AB245" i="24" s="1"/>
  <c r="F245" i="24"/>
  <c r="O245" i="24" s="1"/>
  <c r="AA245" i="24" s="1"/>
  <c r="D245" i="24"/>
  <c r="M245" i="24" s="1"/>
  <c r="L245" i="24"/>
  <c r="U245" i="24" s="1"/>
  <c r="AG245" i="24" s="1"/>
  <c r="I245" i="24"/>
  <c r="R245" i="24" s="1"/>
  <c r="AD245" i="24" s="1"/>
  <c r="H245" i="24"/>
  <c r="Q245" i="24" s="1"/>
  <c r="AC245" i="24" s="1"/>
  <c r="K245" i="24"/>
  <c r="T245" i="24" s="1"/>
  <c r="AF244" i="24"/>
  <c r="AH244" i="24" l="1"/>
  <c r="AI256" i="24" s="1"/>
  <c r="AJ243" i="24"/>
  <c r="R241" i="8"/>
  <c r="V245" i="24"/>
  <c r="X245" i="24" s="1"/>
  <c r="X244" i="25"/>
  <c r="Z243" i="8" s="1"/>
  <c r="AJ243" i="25"/>
  <c r="AA241" i="8"/>
  <c r="W256" i="24"/>
  <c r="Q243" i="8"/>
  <c r="V245" i="25"/>
  <c r="W257" i="25" s="1"/>
  <c r="U247" i="8"/>
  <c r="X247" i="8" s="1"/>
  <c r="C248" i="25" s="1"/>
  <c r="H246" i="24"/>
  <c r="Q246" i="24" s="1"/>
  <c r="AC246" i="24" s="1"/>
  <c r="J246" i="24"/>
  <c r="S246" i="24" s="1"/>
  <c r="AE246" i="24" s="1"/>
  <c r="G246" i="24"/>
  <c r="P246" i="24" s="1"/>
  <c r="AB246" i="24" s="1"/>
  <c r="I246" i="24"/>
  <c r="R246" i="24" s="1"/>
  <c r="AD246" i="24" s="1"/>
  <c r="K246" i="24"/>
  <c r="T246" i="24" s="1"/>
  <c r="AF246" i="24" s="1"/>
  <c r="F246" i="24"/>
  <c r="O246" i="24" s="1"/>
  <c r="AA246" i="24" s="1"/>
  <c r="L246" i="24"/>
  <c r="U246" i="24" s="1"/>
  <c r="AG246" i="24" s="1"/>
  <c r="Y246" i="8"/>
  <c r="E246" i="24"/>
  <c r="N246" i="24" s="1"/>
  <c r="Z246" i="24" s="1"/>
  <c r="V247" i="8"/>
  <c r="W247" i="8"/>
  <c r="N247" i="8"/>
  <c r="M247" i="8"/>
  <c r="L247" i="8"/>
  <c r="O247" i="8" s="1"/>
  <c r="C248" i="24" s="1"/>
  <c r="P246" i="8"/>
  <c r="I247" i="25"/>
  <c r="R247" i="25" s="1"/>
  <c r="AD247" i="25" s="1"/>
  <c r="G247" i="25"/>
  <c r="P247" i="25" s="1"/>
  <c r="AB247" i="25" s="1"/>
  <c r="L247" i="25"/>
  <c r="U247" i="25" s="1"/>
  <c r="AG247" i="25" s="1"/>
  <c r="J247" i="25"/>
  <c r="S247" i="25" s="1"/>
  <c r="AE247" i="25" s="1"/>
  <c r="H247" i="25"/>
  <c r="Q247" i="25" s="1"/>
  <c r="AC247" i="25" s="1"/>
  <c r="E247" i="25"/>
  <c r="N247" i="25" s="1"/>
  <c r="Z247" i="25" s="1"/>
  <c r="D247" i="25"/>
  <c r="M247" i="25" s="1"/>
  <c r="K247" i="25"/>
  <c r="T247" i="25" s="1"/>
  <c r="F247" i="25"/>
  <c r="O247" i="25" s="1"/>
  <c r="AA247" i="25" s="1"/>
  <c r="Y246" i="24"/>
  <c r="G246" i="25"/>
  <c r="P246" i="25" s="1"/>
  <c r="AB246" i="25" s="1"/>
  <c r="H246" i="25"/>
  <c r="Q246" i="25" s="1"/>
  <c r="AC246" i="25" s="1"/>
  <c r="J246" i="25"/>
  <c r="S246" i="25" s="1"/>
  <c r="AE246" i="25" s="1"/>
  <c r="E246" i="25"/>
  <c r="N246" i="25" s="1"/>
  <c r="Z246" i="25" s="1"/>
  <c r="K246" i="25"/>
  <c r="T246" i="25" s="1"/>
  <c r="I246" i="25"/>
  <c r="R246" i="25" s="1"/>
  <c r="AD246" i="25" s="1"/>
  <c r="F246" i="25"/>
  <c r="O246" i="25" s="1"/>
  <c r="AA246" i="25" s="1"/>
  <c r="D246" i="25"/>
  <c r="M246" i="25" s="1"/>
  <c r="L246" i="25"/>
  <c r="U246" i="25" s="1"/>
  <c r="AG246" i="25" s="1"/>
  <c r="AF245" i="24"/>
  <c r="E247" i="24"/>
  <c r="N247" i="24" s="1"/>
  <c r="Z247" i="24" s="1"/>
  <c r="F247" i="24"/>
  <c r="O247" i="24" s="1"/>
  <c r="AA247" i="24" s="1"/>
  <c r="L247" i="24"/>
  <c r="U247" i="24" s="1"/>
  <c r="AG247" i="24" s="1"/>
  <c r="G247" i="24"/>
  <c r="P247" i="24" s="1"/>
  <c r="AB247" i="24" s="1"/>
  <c r="J247" i="24"/>
  <c r="S247" i="24" s="1"/>
  <c r="AE247" i="24" s="1"/>
  <c r="I247" i="24"/>
  <c r="R247" i="24" s="1"/>
  <c r="AD247" i="24" s="1"/>
  <c r="H247" i="24"/>
  <c r="Q247" i="24" s="1"/>
  <c r="AC247" i="24" s="1"/>
  <c r="D247" i="24"/>
  <c r="M247" i="24" s="1"/>
  <c r="K247" i="24"/>
  <c r="T247" i="24" s="1"/>
  <c r="Y245" i="25"/>
  <c r="AF245" i="25"/>
  <c r="Y245" i="24"/>
  <c r="W257" i="24" l="1"/>
  <c r="AH245" i="25"/>
  <c r="AI257" i="25" s="1"/>
  <c r="X245" i="25"/>
  <c r="Z244" i="8" s="1"/>
  <c r="AH245" i="24"/>
  <c r="AI257" i="24" s="1"/>
  <c r="AH246" i="24"/>
  <c r="AI258" i="24" s="1"/>
  <c r="AJ244" i="25"/>
  <c r="AA242" i="8"/>
  <c r="AJ244" i="24"/>
  <c r="R242" i="8"/>
  <c r="V247" i="24"/>
  <c r="V246" i="24"/>
  <c r="X246" i="24" s="1"/>
  <c r="V246" i="25"/>
  <c r="W258" i="25" s="1"/>
  <c r="V247" i="25"/>
  <c r="W259" i="25" s="1"/>
  <c r="U248" i="8"/>
  <c r="X248" i="8" s="1"/>
  <c r="C249" i="25" s="1"/>
  <c r="L248" i="8"/>
  <c r="N248" i="8"/>
  <c r="M248" i="8"/>
  <c r="P247" i="8"/>
  <c r="Y247" i="8"/>
  <c r="V248" i="8"/>
  <c r="W248" i="8"/>
  <c r="L248" i="24"/>
  <c r="U248" i="24" s="1"/>
  <c r="AG248" i="24" s="1"/>
  <c r="H248" i="24"/>
  <c r="Q248" i="24" s="1"/>
  <c r="AC248" i="24" s="1"/>
  <c r="E248" i="24"/>
  <c r="N248" i="24" s="1"/>
  <c r="Z248" i="24" s="1"/>
  <c r="F248" i="24"/>
  <c r="O248" i="24" s="1"/>
  <c r="AA248" i="24" s="1"/>
  <c r="K248" i="24"/>
  <c r="T248" i="24" s="1"/>
  <c r="D248" i="24"/>
  <c r="M248" i="24" s="1"/>
  <c r="G248" i="24"/>
  <c r="P248" i="24" s="1"/>
  <c r="AB248" i="24" s="1"/>
  <c r="I248" i="24"/>
  <c r="R248" i="24" s="1"/>
  <c r="AD248" i="24" s="1"/>
  <c r="J248" i="24"/>
  <c r="S248" i="24" s="1"/>
  <c r="AE248" i="24" s="1"/>
  <c r="AF247" i="25"/>
  <c r="Y247" i="25"/>
  <c r="AF247" i="24"/>
  <c r="Y246" i="25"/>
  <c r="Y247" i="24"/>
  <c r="AF246" i="25"/>
  <c r="Q244" i="8"/>
  <c r="X247" i="24" l="1"/>
  <c r="AH247" i="25"/>
  <c r="AI259" i="25" s="1"/>
  <c r="AJ245" i="24"/>
  <c r="R243" i="8"/>
  <c r="AH247" i="24"/>
  <c r="AI259" i="24" s="1"/>
  <c r="AJ245" i="25"/>
  <c r="AA243" i="8"/>
  <c r="AH246" i="25"/>
  <c r="AI258" i="25" s="1"/>
  <c r="X246" i="25"/>
  <c r="Z245" i="8" s="1"/>
  <c r="V248" i="24"/>
  <c r="W258" i="24"/>
  <c r="Q245" i="8"/>
  <c r="W259" i="24"/>
  <c r="Y248" i="8"/>
  <c r="N249" i="8"/>
  <c r="M249" i="8"/>
  <c r="P248" i="8"/>
  <c r="L249" i="8"/>
  <c r="O249" i="8" s="1"/>
  <c r="C250" i="24" s="1"/>
  <c r="O248" i="8"/>
  <c r="C249" i="24" s="1"/>
  <c r="F249" i="24" s="1"/>
  <c r="O249" i="24" s="1"/>
  <c r="AA249" i="24" s="1"/>
  <c r="W249" i="8"/>
  <c r="V249" i="8"/>
  <c r="U249" i="8"/>
  <c r="Y248" i="24"/>
  <c r="AF248" i="24"/>
  <c r="J249" i="25"/>
  <c r="S249" i="25" s="1"/>
  <c r="AE249" i="25" s="1"/>
  <c r="H249" i="25"/>
  <c r="Q249" i="25" s="1"/>
  <c r="AC249" i="25" s="1"/>
  <c r="L249" i="25"/>
  <c r="U249" i="25" s="1"/>
  <c r="AG249" i="25" s="1"/>
  <c r="F249" i="25"/>
  <c r="O249" i="25" s="1"/>
  <c r="AA249" i="25" s="1"/>
  <c r="K249" i="25"/>
  <c r="T249" i="25" s="1"/>
  <c r="G249" i="25"/>
  <c r="P249" i="25" s="1"/>
  <c r="AB249" i="25" s="1"/>
  <c r="D249" i="25"/>
  <c r="M249" i="25" s="1"/>
  <c r="I249" i="25"/>
  <c r="R249" i="25" s="1"/>
  <c r="AD249" i="25" s="1"/>
  <c r="E249" i="25"/>
  <c r="N249" i="25" s="1"/>
  <c r="Z249" i="25" s="1"/>
  <c r="H248" i="25"/>
  <c r="Q248" i="25" s="1"/>
  <c r="AC248" i="25" s="1"/>
  <c r="J248" i="25"/>
  <c r="S248" i="25" s="1"/>
  <c r="AE248" i="25" s="1"/>
  <c r="K248" i="25"/>
  <c r="T248" i="25" s="1"/>
  <c r="E248" i="25"/>
  <c r="N248" i="25" s="1"/>
  <c r="Z248" i="25" s="1"/>
  <c r="I248" i="25"/>
  <c r="R248" i="25" s="1"/>
  <c r="AD248" i="25" s="1"/>
  <c r="D248" i="25"/>
  <c r="M248" i="25" s="1"/>
  <c r="L248" i="25"/>
  <c r="U248" i="25" s="1"/>
  <c r="AG248" i="25" s="1"/>
  <c r="F248" i="25"/>
  <c r="O248" i="25" s="1"/>
  <c r="AA248" i="25" s="1"/>
  <c r="G248" i="25"/>
  <c r="P248" i="25" s="1"/>
  <c r="AB248" i="25" s="1"/>
  <c r="X248" i="24" l="1"/>
  <c r="AH248" i="24"/>
  <c r="AI260" i="24" s="1"/>
  <c r="V248" i="25"/>
  <c r="W260" i="25" s="1"/>
  <c r="X247" i="25"/>
  <c r="Z246" i="8" s="1"/>
  <c r="AJ246" i="25"/>
  <c r="AA244" i="8"/>
  <c r="AJ246" i="24"/>
  <c r="R244" i="8"/>
  <c r="W260" i="24"/>
  <c r="V249" i="25"/>
  <c r="W261" i="25" s="1"/>
  <c r="I249" i="24"/>
  <c r="R249" i="24" s="1"/>
  <c r="AD249" i="24" s="1"/>
  <c r="G249" i="24"/>
  <c r="P249" i="24" s="1"/>
  <c r="AB249" i="24" s="1"/>
  <c r="K249" i="24"/>
  <c r="T249" i="24" s="1"/>
  <c r="E249" i="24"/>
  <c r="N249" i="24" s="1"/>
  <c r="Z249" i="24" s="1"/>
  <c r="L249" i="24"/>
  <c r="U249" i="24" s="1"/>
  <c r="AG249" i="24" s="1"/>
  <c r="P249" i="8"/>
  <c r="Y249" i="8"/>
  <c r="D249" i="24"/>
  <c r="M249" i="24" s="1"/>
  <c r="L250" i="8"/>
  <c r="O250" i="8" s="1"/>
  <c r="C251" i="24" s="1"/>
  <c r="W250" i="8"/>
  <c r="V250" i="8"/>
  <c r="H249" i="24"/>
  <c r="Q249" i="24" s="1"/>
  <c r="AC249" i="24" s="1"/>
  <c r="J249" i="24"/>
  <c r="S249" i="24" s="1"/>
  <c r="AE249" i="24" s="1"/>
  <c r="N250" i="8"/>
  <c r="M250" i="8"/>
  <c r="U250" i="8"/>
  <c r="X250" i="8" s="1"/>
  <c r="C251" i="25" s="1"/>
  <c r="X249" i="8"/>
  <c r="C250" i="25" s="1"/>
  <c r="AF248" i="25"/>
  <c r="Y249" i="25"/>
  <c r="AF249" i="25"/>
  <c r="Y248" i="25"/>
  <c r="Q246" i="8"/>
  <c r="X248" i="25" l="1"/>
  <c r="Z247" i="8" s="1"/>
  <c r="AH249" i="25"/>
  <c r="AI261" i="25" s="1"/>
  <c r="AH248" i="25"/>
  <c r="AI260" i="25" s="1"/>
  <c r="AJ247" i="24"/>
  <c r="R245" i="8"/>
  <c r="AJ247" i="25"/>
  <c r="AA245" i="8"/>
  <c r="Y249" i="24"/>
  <c r="V249" i="24"/>
  <c r="X249" i="24" s="1"/>
  <c r="P250" i="8"/>
  <c r="AF249" i="24"/>
  <c r="V251" i="8"/>
  <c r="W251" i="8"/>
  <c r="Y250" i="8"/>
  <c r="U251" i="8"/>
  <c r="L251" i="8"/>
  <c r="O251" i="8" s="1"/>
  <c r="C252" i="24" s="1"/>
  <c r="N251" i="8"/>
  <c r="M251" i="8"/>
  <c r="J251" i="25"/>
  <c r="S251" i="25" s="1"/>
  <c r="AE251" i="25" s="1"/>
  <c r="D251" i="25"/>
  <c r="M251" i="25" s="1"/>
  <c r="G251" i="25"/>
  <c r="P251" i="25" s="1"/>
  <c r="AB251" i="25" s="1"/>
  <c r="H251" i="25"/>
  <c r="Q251" i="25" s="1"/>
  <c r="AC251" i="25" s="1"/>
  <c r="I251" i="25"/>
  <c r="R251" i="25" s="1"/>
  <c r="AD251" i="25" s="1"/>
  <c r="E251" i="25"/>
  <c r="N251" i="25" s="1"/>
  <c r="Z251" i="25" s="1"/>
  <c r="K251" i="25"/>
  <c r="T251" i="25" s="1"/>
  <c r="L251" i="25"/>
  <c r="U251" i="25" s="1"/>
  <c r="AG251" i="25" s="1"/>
  <c r="F251" i="25"/>
  <c r="O251" i="25" s="1"/>
  <c r="AA251" i="25" s="1"/>
  <c r="L250" i="24"/>
  <c r="U250" i="24" s="1"/>
  <c r="AG250" i="24" s="1"/>
  <c r="F250" i="24"/>
  <c r="O250" i="24" s="1"/>
  <c r="AA250" i="24" s="1"/>
  <c r="D250" i="24"/>
  <c r="M250" i="24" s="1"/>
  <c r="H250" i="24"/>
  <c r="Q250" i="24" s="1"/>
  <c r="AC250" i="24" s="1"/>
  <c r="G250" i="24"/>
  <c r="P250" i="24" s="1"/>
  <c r="AB250" i="24" s="1"/>
  <c r="J250" i="24"/>
  <c r="S250" i="24" s="1"/>
  <c r="AE250" i="24" s="1"/>
  <c r="I250" i="24"/>
  <c r="R250" i="24" s="1"/>
  <c r="AD250" i="24" s="1"/>
  <c r="K250" i="24"/>
  <c r="T250" i="24" s="1"/>
  <c r="E250" i="24"/>
  <c r="N250" i="24" s="1"/>
  <c r="Z250" i="24" s="1"/>
  <c r="J251" i="24"/>
  <c r="S251" i="24" s="1"/>
  <c r="AE251" i="24" s="1"/>
  <c r="F251" i="24"/>
  <c r="O251" i="24" s="1"/>
  <c r="AA251" i="24" s="1"/>
  <c r="G251" i="24"/>
  <c r="P251" i="24" s="1"/>
  <c r="AB251" i="24" s="1"/>
  <c r="L251" i="24"/>
  <c r="U251" i="24" s="1"/>
  <c r="AG251" i="24" s="1"/>
  <c r="K251" i="24"/>
  <c r="T251" i="24" s="1"/>
  <c r="E251" i="24"/>
  <c r="N251" i="24" s="1"/>
  <c r="Z251" i="24" s="1"/>
  <c r="I251" i="24"/>
  <c r="R251" i="24" s="1"/>
  <c r="AD251" i="24" s="1"/>
  <c r="D251" i="24"/>
  <c r="M251" i="24" s="1"/>
  <c r="H251" i="24"/>
  <c r="Q251" i="24" s="1"/>
  <c r="AC251" i="24" s="1"/>
  <c r="Q247" i="8"/>
  <c r="K250" i="25"/>
  <c r="T250" i="25" s="1"/>
  <c r="H250" i="25"/>
  <c r="Q250" i="25" s="1"/>
  <c r="AC250" i="25" s="1"/>
  <c r="L250" i="25"/>
  <c r="U250" i="25" s="1"/>
  <c r="AG250" i="25" s="1"/>
  <c r="D250" i="25"/>
  <c r="M250" i="25" s="1"/>
  <c r="I250" i="25"/>
  <c r="R250" i="25" s="1"/>
  <c r="AD250" i="25" s="1"/>
  <c r="G250" i="25"/>
  <c r="P250" i="25" s="1"/>
  <c r="AB250" i="25" s="1"/>
  <c r="F250" i="25"/>
  <c r="O250" i="25" s="1"/>
  <c r="AA250" i="25" s="1"/>
  <c r="J250" i="25"/>
  <c r="S250" i="25" s="1"/>
  <c r="AE250" i="25" s="1"/>
  <c r="E250" i="25"/>
  <c r="N250" i="25" s="1"/>
  <c r="Z250" i="25" s="1"/>
  <c r="X249" i="25" l="1"/>
  <c r="AH249" i="24"/>
  <c r="AI261" i="24" s="1"/>
  <c r="V251" i="24"/>
  <c r="W263" i="24" s="1"/>
  <c r="AJ248" i="25"/>
  <c r="AA246" i="8"/>
  <c r="V250" i="25"/>
  <c r="W262" i="25" s="1"/>
  <c r="AJ248" i="24"/>
  <c r="R246" i="8"/>
  <c r="V250" i="24"/>
  <c r="X250" i="24" s="1"/>
  <c r="W261" i="24"/>
  <c r="Q248" i="8"/>
  <c r="V251" i="25"/>
  <c r="W263" i="25" s="1"/>
  <c r="P251" i="8"/>
  <c r="L252" i="8"/>
  <c r="U252" i="8"/>
  <c r="X251" i="8"/>
  <c r="C252" i="25" s="1"/>
  <c r="J252" i="25" s="1"/>
  <c r="S252" i="25" s="1"/>
  <c r="AE252" i="25" s="1"/>
  <c r="N252" i="8"/>
  <c r="M252" i="8"/>
  <c r="Y251" i="8"/>
  <c r="W252" i="8"/>
  <c r="V252" i="8"/>
  <c r="F252" i="24"/>
  <c r="O252" i="24" s="1"/>
  <c r="AA252" i="24" s="1"/>
  <c r="E252" i="24"/>
  <c r="N252" i="24" s="1"/>
  <c r="Z252" i="24" s="1"/>
  <c r="G252" i="24"/>
  <c r="P252" i="24" s="1"/>
  <c r="AB252" i="24" s="1"/>
  <c r="D252" i="24"/>
  <c r="M252" i="24" s="1"/>
  <c r="L252" i="24"/>
  <c r="U252" i="24" s="1"/>
  <c r="AG252" i="24" s="1"/>
  <c r="I252" i="24"/>
  <c r="R252" i="24" s="1"/>
  <c r="AD252" i="24" s="1"/>
  <c r="J252" i="24"/>
  <c r="S252" i="24" s="1"/>
  <c r="AE252" i="24" s="1"/>
  <c r="H252" i="24"/>
  <c r="Q252" i="24" s="1"/>
  <c r="AC252" i="24" s="1"/>
  <c r="K252" i="24"/>
  <c r="T252" i="24" s="1"/>
  <c r="Y250" i="25"/>
  <c r="Y251" i="25"/>
  <c r="AF250" i="25"/>
  <c r="Y251" i="24"/>
  <c r="Y250" i="24"/>
  <c r="AF251" i="25"/>
  <c r="Z248" i="8"/>
  <c r="AF251" i="24"/>
  <c r="AF250" i="24"/>
  <c r="X251" i="24" l="1"/>
  <c r="AH250" i="25"/>
  <c r="AI262" i="25" s="1"/>
  <c r="X250" i="25"/>
  <c r="X251" i="25" s="1"/>
  <c r="AH250" i="24"/>
  <c r="AI262" i="24" s="1"/>
  <c r="AJ249" i="24"/>
  <c r="R247" i="8"/>
  <c r="AH251" i="24"/>
  <c r="AI263" i="24" s="1"/>
  <c r="AJ249" i="25"/>
  <c r="AA247" i="8"/>
  <c r="AH251" i="25"/>
  <c r="AI263" i="25" s="1"/>
  <c r="Q249" i="8"/>
  <c r="W262" i="24"/>
  <c r="V252" i="24"/>
  <c r="Y252" i="8"/>
  <c r="K252" i="25"/>
  <c r="T252" i="25" s="1"/>
  <c r="AF252" i="25" s="1"/>
  <c r="F252" i="25"/>
  <c r="O252" i="25" s="1"/>
  <c r="AA252" i="25" s="1"/>
  <c r="H252" i="25"/>
  <c r="Q252" i="25" s="1"/>
  <c r="AC252" i="25" s="1"/>
  <c r="P252" i="8"/>
  <c r="U253" i="8"/>
  <c r="X253" i="8" s="1"/>
  <c r="C254" i="25" s="1"/>
  <c r="I252" i="25"/>
  <c r="R252" i="25" s="1"/>
  <c r="AD252" i="25" s="1"/>
  <c r="N253" i="8"/>
  <c r="M253" i="8"/>
  <c r="L253" i="8"/>
  <c r="O253" i="8" s="1"/>
  <c r="C254" i="24" s="1"/>
  <c r="G252" i="25"/>
  <c r="P252" i="25" s="1"/>
  <c r="AB252" i="25" s="1"/>
  <c r="L252" i="25"/>
  <c r="U252" i="25" s="1"/>
  <c r="AG252" i="25" s="1"/>
  <c r="D252" i="25"/>
  <c r="M252" i="25" s="1"/>
  <c r="E252" i="25"/>
  <c r="N252" i="25" s="1"/>
  <c r="Z252" i="25" s="1"/>
  <c r="X252" i="8"/>
  <c r="C253" i="25" s="1"/>
  <c r="I253" i="25" s="1"/>
  <c r="R253" i="25" s="1"/>
  <c r="AD253" i="25" s="1"/>
  <c r="V253" i="8"/>
  <c r="W253" i="8"/>
  <c r="O252" i="8"/>
  <c r="C253" i="24" s="1"/>
  <c r="I253" i="24" s="1"/>
  <c r="R253" i="24" s="1"/>
  <c r="AD253" i="24" s="1"/>
  <c r="Y252" i="24"/>
  <c r="AF252" i="24"/>
  <c r="X252" i="24" l="1"/>
  <c r="Z249" i="8"/>
  <c r="AH252" i="24"/>
  <c r="AI264" i="24" s="1"/>
  <c r="AJ250" i="25"/>
  <c r="AA248" i="8"/>
  <c r="AJ250" i="24"/>
  <c r="R248" i="8"/>
  <c r="W264" i="24"/>
  <c r="V252" i="25"/>
  <c r="U254" i="8"/>
  <c r="X254" i="8" s="1"/>
  <c r="C255" i="25" s="1"/>
  <c r="D253" i="25"/>
  <c r="M253" i="25" s="1"/>
  <c r="K253" i="25"/>
  <c r="T253" i="25" s="1"/>
  <c r="AF253" i="25" s="1"/>
  <c r="J253" i="25"/>
  <c r="S253" i="25" s="1"/>
  <c r="AE253" i="25" s="1"/>
  <c r="H253" i="25"/>
  <c r="Q253" i="25" s="1"/>
  <c r="AC253" i="25" s="1"/>
  <c r="Y252" i="25"/>
  <c r="AH252" i="25" s="1"/>
  <c r="AI264" i="25" s="1"/>
  <c r="L253" i="25"/>
  <c r="U253" i="25" s="1"/>
  <c r="AG253" i="25" s="1"/>
  <c r="E253" i="25"/>
  <c r="N253" i="25" s="1"/>
  <c r="Z253" i="25" s="1"/>
  <c r="G253" i="25"/>
  <c r="P253" i="25" s="1"/>
  <c r="AB253" i="25" s="1"/>
  <c r="G253" i="24"/>
  <c r="P253" i="24" s="1"/>
  <c r="AB253" i="24" s="1"/>
  <c r="Y253" i="8"/>
  <c r="V254" i="8"/>
  <c r="W254" i="8"/>
  <c r="F253" i="24"/>
  <c r="O253" i="24" s="1"/>
  <c r="AA253" i="24" s="1"/>
  <c r="F253" i="25"/>
  <c r="O253" i="25" s="1"/>
  <c r="AA253" i="25" s="1"/>
  <c r="H253" i="24"/>
  <c r="Q253" i="24" s="1"/>
  <c r="AC253" i="24" s="1"/>
  <c r="L254" i="8"/>
  <c r="E253" i="24"/>
  <c r="N253" i="24" s="1"/>
  <c r="Z253" i="24" s="1"/>
  <c r="N254" i="8"/>
  <c r="M254" i="8"/>
  <c r="K253" i="24"/>
  <c r="T253" i="24" s="1"/>
  <c r="AF253" i="24" s="1"/>
  <c r="L253" i="24"/>
  <c r="U253" i="24" s="1"/>
  <c r="AG253" i="24" s="1"/>
  <c r="D253" i="24"/>
  <c r="M253" i="24" s="1"/>
  <c r="P253" i="8"/>
  <c r="J253" i="24"/>
  <c r="S253" i="24" s="1"/>
  <c r="AE253" i="24" s="1"/>
  <c r="I254" i="25"/>
  <c r="R254" i="25" s="1"/>
  <c r="AD254" i="25" s="1"/>
  <c r="L254" i="25"/>
  <c r="U254" i="25" s="1"/>
  <c r="AG254" i="25" s="1"/>
  <c r="G254" i="25"/>
  <c r="P254" i="25" s="1"/>
  <c r="AB254" i="25" s="1"/>
  <c r="E254" i="25"/>
  <c r="N254" i="25" s="1"/>
  <c r="Z254" i="25" s="1"/>
  <c r="J254" i="25"/>
  <c r="S254" i="25" s="1"/>
  <c r="AE254" i="25" s="1"/>
  <c r="D254" i="25"/>
  <c r="M254" i="25" s="1"/>
  <c r="H254" i="25"/>
  <c r="Q254" i="25" s="1"/>
  <c r="AC254" i="25" s="1"/>
  <c r="K254" i="25"/>
  <c r="T254" i="25" s="1"/>
  <c r="F254" i="25"/>
  <c r="O254" i="25" s="1"/>
  <c r="AA254" i="25" s="1"/>
  <c r="G254" i="24"/>
  <c r="P254" i="24" s="1"/>
  <c r="AB254" i="24" s="1"/>
  <c r="J254" i="24"/>
  <c r="S254" i="24" s="1"/>
  <c r="AE254" i="24" s="1"/>
  <c r="K254" i="24"/>
  <c r="T254" i="24" s="1"/>
  <c r="I254" i="24"/>
  <c r="R254" i="24" s="1"/>
  <c r="AD254" i="24" s="1"/>
  <c r="H254" i="24"/>
  <c r="Q254" i="24" s="1"/>
  <c r="AC254" i="24" s="1"/>
  <c r="F254" i="24"/>
  <c r="O254" i="24" s="1"/>
  <c r="AA254" i="24" s="1"/>
  <c r="D254" i="24"/>
  <c r="M254" i="24" s="1"/>
  <c r="L254" i="24"/>
  <c r="U254" i="24" s="1"/>
  <c r="AG254" i="24" s="1"/>
  <c r="E254" i="24"/>
  <c r="N254" i="24" s="1"/>
  <c r="Z254" i="24" s="1"/>
  <c r="Z250" i="8"/>
  <c r="Q250" i="8"/>
  <c r="AJ251" i="24" l="1"/>
  <c r="R249" i="8"/>
  <c r="AJ251" i="25"/>
  <c r="AA249" i="8"/>
  <c r="V254" i="24"/>
  <c r="Y253" i="24"/>
  <c r="AH253" i="24" s="1"/>
  <c r="AI265" i="24" s="1"/>
  <c r="V253" i="24"/>
  <c r="X253" i="24" s="1"/>
  <c r="X254" i="24" s="1"/>
  <c r="Y253" i="25"/>
  <c r="AH253" i="25" s="1"/>
  <c r="AI265" i="25" s="1"/>
  <c r="V253" i="25"/>
  <c r="W265" i="25" s="1"/>
  <c r="V254" i="25"/>
  <c r="W266" i="25" s="1"/>
  <c r="W264" i="25"/>
  <c r="X252" i="25"/>
  <c r="Z251" i="8" s="1"/>
  <c r="U255" i="8"/>
  <c r="X255" i="8" s="1"/>
  <c r="C256" i="25" s="1"/>
  <c r="Y254" i="8"/>
  <c r="P254" i="8"/>
  <c r="L255" i="8"/>
  <c r="O255" i="8" s="1"/>
  <c r="C256" i="24" s="1"/>
  <c r="M255" i="8"/>
  <c r="N255" i="8"/>
  <c r="V255" i="8"/>
  <c r="W255" i="8"/>
  <c r="O254" i="8"/>
  <c r="C255" i="24" s="1"/>
  <c r="Y254" i="24"/>
  <c r="AH254" i="24" s="1"/>
  <c r="AI266" i="24" s="1"/>
  <c r="AF254" i="25"/>
  <c r="Y254" i="25"/>
  <c r="H255" i="25"/>
  <c r="Q255" i="25" s="1"/>
  <c r="AC255" i="25" s="1"/>
  <c r="L255" i="25"/>
  <c r="U255" i="25" s="1"/>
  <c r="AG255" i="25" s="1"/>
  <c r="J255" i="25"/>
  <c r="S255" i="25" s="1"/>
  <c r="AE255" i="25" s="1"/>
  <c r="G255" i="25"/>
  <c r="P255" i="25" s="1"/>
  <c r="AB255" i="25" s="1"/>
  <c r="I255" i="25"/>
  <c r="R255" i="25" s="1"/>
  <c r="AD255" i="25" s="1"/>
  <c r="F255" i="25"/>
  <c r="O255" i="25" s="1"/>
  <c r="AA255" i="25" s="1"/>
  <c r="K255" i="25"/>
  <c r="T255" i="25" s="1"/>
  <c r="D255" i="25"/>
  <c r="M255" i="25" s="1"/>
  <c r="E255" i="25"/>
  <c r="N255" i="25" s="1"/>
  <c r="Z255" i="25" s="1"/>
  <c r="Q251" i="8"/>
  <c r="AF254" i="24"/>
  <c r="X253" i="25" l="1"/>
  <c r="X254" i="25" s="1"/>
  <c r="AJ252" i="25"/>
  <c r="AA250" i="8"/>
  <c r="AH254" i="25"/>
  <c r="AI266" i="25" s="1"/>
  <c r="AJ252" i="24"/>
  <c r="R250" i="8"/>
  <c r="W265" i="24"/>
  <c r="Q252" i="8"/>
  <c r="W266" i="24"/>
  <c r="V255" i="25"/>
  <c r="W267" i="25" s="1"/>
  <c r="U256" i="8"/>
  <c r="X256" i="8" s="1"/>
  <c r="C257" i="25" s="1"/>
  <c r="Y255" i="8"/>
  <c r="L256" i="8"/>
  <c r="O256" i="8" s="1"/>
  <c r="C257" i="24" s="1"/>
  <c r="M256" i="8"/>
  <c r="N256" i="8"/>
  <c r="V256" i="8"/>
  <c r="W256" i="8"/>
  <c r="P255" i="8"/>
  <c r="L256" i="24"/>
  <c r="U256" i="24" s="1"/>
  <c r="AG256" i="24" s="1"/>
  <c r="H256" i="24"/>
  <c r="Q256" i="24" s="1"/>
  <c r="AC256" i="24" s="1"/>
  <c r="I256" i="24"/>
  <c r="R256" i="24" s="1"/>
  <c r="AD256" i="24" s="1"/>
  <c r="E256" i="24"/>
  <c r="N256" i="24" s="1"/>
  <c r="Z256" i="24" s="1"/>
  <c r="K256" i="24"/>
  <c r="T256" i="24" s="1"/>
  <c r="F256" i="24"/>
  <c r="O256" i="24" s="1"/>
  <c r="AA256" i="24" s="1"/>
  <c r="D256" i="24"/>
  <c r="M256" i="24" s="1"/>
  <c r="G256" i="24"/>
  <c r="P256" i="24" s="1"/>
  <c r="AB256" i="24" s="1"/>
  <c r="J256" i="24"/>
  <c r="S256" i="24" s="1"/>
  <c r="AE256" i="24" s="1"/>
  <c r="G256" i="25"/>
  <c r="P256" i="25" s="1"/>
  <c r="AB256" i="25" s="1"/>
  <c r="L256" i="25"/>
  <c r="U256" i="25" s="1"/>
  <c r="AG256" i="25" s="1"/>
  <c r="E256" i="25"/>
  <c r="N256" i="25" s="1"/>
  <c r="Z256" i="25" s="1"/>
  <c r="H256" i="25"/>
  <c r="Q256" i="25" s="1"/>
  <c r="AC256" i="25" s="1"/>
  <c r="D256" i="25"/>
  <c r="M256" i="25" s="1"/>
  <c r="J256" i="25"/>
  <c r="S256" i="25" s="1"/>
  <c r="AE256" i="25" s="1"/>
  <c r="F256" i="25"/>
  <c r="O256" i="25" s="1"/>
  <c r="AA256" i="25" s="1"/>
  <c r="K256" i="25"/>
  <c r="T256" i="25" s="1"/>
  <c r="I256" i="25"/>
  <c r="R256" i="25" s="1"/>
  <c r="AD256" i="25" s="1"/>
  <c r="Y255" i="25"/>
  <c r="I255" i="24"/>
  <c r="R255" i="24" s="1"/>
  <c r="AD255" i="24" s="1"/>
  <c r="E255" i="24"/>
  <c r="N255" i="24" s="1"/>
  <c r="Z255" i="24" s="1"/>
  <c r="H255" i="24"/>
  <c r="Q255" i="24" s="1"/>
  <c r="AC255" i="24" s="1"/>
  <c r="G255" i="24"/>
  <c r="P255" i="24" s="1"/>
  <c r="AB255" i="24" s="1"/>
  <c r="J255" i="24"/>
  <c r="S255" i="24" s="1"/>
  <c r="AE255" i="24" s="1"/>
  <c r="F255" i="24"/>
  <c r="O255" i="24" s="1"/>
  <c r="AA255" i="24" s="1"/>
  <c r="D255" i="24"/>
  <c r="M255" i="24" s="1"/>
  <c r="L255" i="24"/>
  <c r="U255" i="24" s="1"/>
  <c r="AG255" i="24" s="1"/>
  <c r="K255" i="24"/>
  <c r="T255" i="24" s="1"/>
  <c r="AF255" i="25"/>
  <c r="Z252" i="8" l="1"/>
  <c r="X255" i="25"/>
  <c r="AH255" i="25"/>
  <c r="AI267" i="25" s="1"/>
  <c r="AJ253" i="24"/>
  <c r="R251" i="8"/>
  <c r="AJ253" i="25"/>
  <c r="AA251" i="8"/>
  <c r="V255" i="24"/>
  <c r="V256" i="24"/>
  <c r="V256" i="25"/>
  <c r="W268" i="25" s="1"/>
  <c r="P256" i="8"/>
  <c r="Y256" i="8"/>
  <c r="V257" i="8"/>
  <c r="W257" i="8"/>
  <c r="N257" i="8"/>
  <c r="M257" i="8"/>
  <c r="U257" i="8"/>
  <c r="L257" i="8"/>
  <c r="Y256" i="25"/>
  <c r="Y256" i="24"/>
  <c r="Z253" i="8"/>
  <c r="Q253" i="8"/>
  <c r="AF256" i="24"/>
  <c r="AF256" i="25"/>
  <c r="AF255" i="24"/>
  <c r="Y255" i="24"/>
  <c r="W267" i="24" l="1"/>
  <c r="X255" i="24"/>
  <c r="X256" i="24" s="1"/>
  <c r="AH255" i="24"/>
  <c r="AI267" i="24" s="1"/>
  <c r="AH256" i="25"/>
  <c r="AI268" i="25" s="1"/>
  <c r="X256" i="25"/>
  <c r="AJ254" i="25"/>
  <c r="AA252" i="8"/>
  <c r="AH256" i="24"/>
  <c r="AI268" i="24" s="1"/>
  <c r="AJ254" i="24"/>
  <c r="R252" i="8"/>
  <c r="W268" i="24"/>
  <c r="Y257" i="8"/>
  <c r="U258" i="8"/>
  <c r="X257" i="8"/>
  <c r="C258" i="25" s="1"/>
  <c r="M258" i="8"/>
  <c r="N258" i="8"/>
  <c r="L258" i="8"/>
  <c r="O258" i="8" s="1"/>
  <c r="C259" i="24" s="1"/>
  <c r="O257" i="8"/>
  <c r="C258" i="24" s="1"/>
  <c r="L258" i="24" s="1"/>
  <c r="U258" i="24" s="1"/>
  <c r="AG258" i="24" s="1"/>
  <c r="P257" i="8"/>
  <c r="V258" i="8"/>
  <c r="W258" i="8"/>
  <c r="J257" i="25"/>
  <c r="S257" i="25" s="1"/>
  <c r="AE257" i="25" s="1"/>
  <c r="I257" i="25"/>
  <c r="R257" i="25" s="1"/>
  <c r="AD257" i="25" s="1"/>
  <c r="D257" i="25"/>
  <c r="M257" i="25" s="1"/>
  <c r="L257" i="25"/>
  <c r="U257" i="25" s="1"/>
  <c r="AG257" i="25" s="1"/>
  <c r="G257" i="25"/>
  <c r="P257" i="25" s="1"/>
  <c r="AB257" i="25" s="1"/>
  <c r="F257" i="25"/>
  <c r="O257" i="25" s="1"/>
  <c r="AA257" i="25" s="1"/>
  <c r="E257" i="25"/>
  <c r="N257" i="25" s="1"/>
  <c r="Z257" i="25" s="1"/>
  <c r="K257" i="25"/>
  <c r="T257" i="25" s="1"/>
  <c r="H257" i="25"/>
  <c r="Q257" i="25" s="1"/>
  <c r="AC257" i="25" s="1"/>
  <c r="Q254" i="8"/>
  <c r="E257" i="24"/>
  <c r="N257" i="24" s="1"/>
  <c r="Z257" i="24" s="1"/>
  <c r="J257" i="24"/>
  <c r="S257" i="24" s="1"/>
  <c r="AE257" i="24" s="1"/>
  <c r="I257" i="24"/>
  <c r="R257" i="24" s="1"/>
  <c r="AD257" i="24" s="1"/>
  <c r="G257" i="24"/>
  <c r="P257" i="24" s="1"/>
  <c r="AB257" i="24" s="1"/>
  <c r="L257" i="24"/>
  <c r="U257" i="24" s="1"/>
  <c r="AG257" i="24" s="1"/>
  <c r="H257" i="24"/>
  <c r="Q257" i="24" s="1"/>
  <c r="AC257" i="24" s="1"/>
  <c r="K257" i="24"/>
  <c r="T257" i="24" s="1"/>
  <c r="D257" i="24"/>
  <c r="M257" i="24" s="1"/>
  <c r="F257" i="24"/>
  <c r="O257" i="24" s="1"/>
  <c r="AA257" i="24" s="1"/>
  <c r="Z254" i="8"/>
  <c r="AJ255" i="24" l="1"/>
  <c r="R253" i="8"/>
  <c r="V257" i="24"/>
  <c r="W269" i="24" s="1"/>
  <c r="AJ255" i="25"/>
  <c r="AA253" i="8"/>
  <c r="V257" i="25"/>
  <c r="P258" i="8"/>
  <c r="I258" i="24"/>
  <c r="R258" i="24" s="1"/>
  <c r="AD258" i="24" s="1"/>
  <c r="G258" i="24"/>
  <c r="P258" i="24" s="1"/>
  <c r="AB258" i="24" s="1"/>
  <c r="E258" i="24"/>
  <c r="N258" i="24" s="1"/>
  <c r="Z258" i="24" s="1"/>
  <c r="L259" i="8"/>
  <c r="O259" i="8" s="1"/>
  <c r="C260" i="24" s="1"/>
  <c r="K258" i="24"/>
  <c r="T258" i="24" s="1"/>
  <c r="H258" i="24"/>
  <c r="Q258" i="24" s="1"/>
  <c r="AC258" i="24" s="1"/>
  <c r="J258" i="24"/>
  <c r="S258" i="24" s="1"/>
  <c r="AE258" i="24" s="1"/>
  <c r="N259" i="8"/>
  <c r="M259" i="8"/>
  <c r="D258" i="24"/>
  <c r="M258" i="24" s="1"/>
  <c r="Y258" i="8"/>
  <c r="F258" i="24"/>
  <c r="O258" i="24" s="1"/>
  <c r="AA258" i="24" s="1"/>
  <c r="V259" i="8"/>
  <c r="W259" i="8"/>
  <c r="U259" i="8"/>
  <c r="X258" i="8"/>
  <c r="C259" i="25" s="1"/>
  <c r="D259" i="25" s="1"/>
  <c r="M259" i="25" s="1"/>
  <c r="Y257" i="25"/>
  <c r="Z255" i="8"/>
  <c r="G259" i="24"/>
  <c r="P259" i="24" s="1"/>
  <c r="AB259" i="24" s="1"/>
  <c r="D259" i="24"/>
  <c r="M259" i="24" s="1"/>
  <c r="F259" i="24"/>
  <c r="O259" i="24" s="1"/>
  <c r="AA259" i="24" s="1"/>
  <c r="K259" i="24"/>
  <c r="T259" i="24" s="1"/>
  <c r="J259" i="24"/>
  <c r="S259" i="24" s="1"/>
  <c r="AE259" i="24" s="1"/>
  <c r="L259" i="24"/>
  <c r="U259" i="24" s="1"/>
  <c r="AG259" i="24" s="1"/>
  <c r="E259" i="24"/>
  <c r="N259" i="24" s="1"/>
  <c r="Z259" i="24" s="1"/>
  <c r="I259" i="24"/>
  <c r="R259" i="24" s="1"/>
  <c r="AD259" i="24" s="1"/>
  <c r="H259" i="24"/>
  <c r="Q259" i="24" s="1"/>
  <c r="AC259" i="24" s="1"/>
  <c r="AF257" i="25"/>
  <c r="G258" i="25"/>
  <c r="P258" i="25" s="1"/>
  <c r="AB258" i="25" s="1"/>
  <c r="J258" i="25"/>
  <c r="S258" i="25" s="1"/>
  <c r="AE258" i="25" s="1"/>
  <c r="D258" i="25"/>
  <c r="M258" i="25" s="1"/>
  <c r="L258" i="25"/>
  <c r="U258" i="25" s="1"/>
  <c r="AG258" i="25" s="1"/>
  <c r="K258" i="25"/>
  <c r="T258" i="25" s="1"/>
  <c r="I258" i="25"/>
  <c r="R258" i="25" s="1"/>
  <c r="AD258" i="25" s="1"/>
  <c r="F258" i="25"/>
  <c r="O258" i="25" s="1"/>
  <c r="AA258" i="25" s="1"/>
  <c r="H258" i="25"/>
  <c r="Q258" i="25" s="1"/>
  <c r="AC258" i="25" s="1"/>
  <c r="E258" i="25"/>
  <c r="N258" i="25" s="1"/>
  <c r="Z258" i="25" s="1"/>
  <c r="Y257" i="24"/>
  <c r="Q255" i="8"/>
  <c r="AF257" i="24"/>
  <c r="X257" i="24" l="1"/>
  <c r="AH257" i="24"/>
  <c r="AI269" i="24" s="1"/>
  <c r="AJ256" i="25"/>
  <c r="AA254" i="8"/>
  <c r="V259" i="24"/>
  <c r="AH257" i="25"/>
  <c r="AI269" i="25" s="1"/>
  <c r="AJ256" i="24"/>
  <c r="R254" i="8"/>
  <c r="Y258" i="24"/>
  <c r="V258" i="24"/>
  <c r="V258" i="25"/>
  <c r="W270" i="25" s="1"/>
  <c r="W269" i="25"/>
  <c r="X257" i="25"/>
  <c r="Z256" i="8" s="1"/>
  <c r="AF258" i="24"/>
  <c r="Y259" i="8"/>
  <c r="E259" i="25"/>
  <c r="N259" i="25" s="1"/>
  <c r="Z259" i="25" s="1"/>
  <c r="K259" i="25"/>
  <c r="T259" i="25" s="1"/>
  <c r="AF259" i="25" s="1"/>
  <c r="H259" i="25"/>
  <c r="Q259" i="25" s="1"/>
  <c r="AC259" i="25" s="1"/>
  <c r="P259" i="8"/>
  <c r="J259" i="25"/>
  <c r="S259" i="25" s="1"/>
  <c r="AE259" i="25" s="1"/>
  <c r="X259" i="8"/>
  <c r="C260" i="25" s="1"/>
  <c r="L260" i="25" s="1"/>
  <c r="U260" i="25" s="1"/>
  <c r="AG260" i="25" s="1"/>
  <c r="U260" i="8"/>
  <c r="X260" i="8" s="1"/>
  <c r="C261" i="25" s="1"/>
  <c r="I259" i="25"/>
  <c r="R259" i="25" s="1"/>
  <c r="AD259" i="25" s="1"/>
  <c r="F259" i="25"/>
  <c r="O259" i="25" s="1"/>
  <c r="AA259" i="25" s="1"/>
  <c r="G259" i="25"/>
  <c r="P259" i="25" s="1"/>
  <c r="AB259" i="25" s="1"/>
  <c r="V260" i="8"/>
  <c r="W260" i="8"/>
  <c r="L259" i="25"/>
  <c r="U259" i="25" s="1"/>
  <c r="AG259" i="25" s="1"/>
  <c r="M260" i="8"/>
  <c r="N260" i="8"/>
  <c r="L260" i="8"/>
  <c r="AF259" i="24"/>
  <c r="Y259" i="25"/>
  <c r="AF258" i="25"/>
  <c r="Y259" i="24"/>
  <c r="J260" i="24"/>
  <c r="S260" i="24" s="1"/>
  <c r="AE260" i="24" s="1"/>
  <c r="I260" i="24"/>
  <c r="R260" i="24" s="1"/>
  <c r="AD260" i="24" s="1"/>
  <c r="D260" i="24"/>
  <c r="M260" i="24" s="1"/>
  <c r="E260" i="24"/>
  <c r="N260" i="24" s="1"/>
  <c r="Z260" i="24" s="1"/>
  <c r="K260" i="24"/>
  <c r="T260" i="24" s="1"/>
  <c r="H260" i="24"/>
  <c r="Q260" i="24" s="1"/>
  <c r="AC260" i="24" s="1"/>
  <c r="F260" i="24"/>
  <c r="O260" i="24" s="1"/>
  <c r="AA260" i="24" s="1"/>
  <c r="L260" i="24"/>
  <c r="U260" i="24" s="1"/>
  <c r="AG260" i="24" s="1"/>
  <c r="G260" i="24"/>
  <c r="P260" i="24" s="1"/>
  <c r="AB260" i="24" s="1"/>
  <c r="Q256" i="8"/>
  <c r="Y258" i="25"/>
  <c r="X258" i="24" l="1"/>
  <c r="X259" i="24" s="1"/>
  <c r="AH258" i="24"/>
  <c r="AI270" i="24" s="1"/>
  <c r="X258" i="25"/>
  <c r="Z257" i="8" s="1"/>
  <c r="AH258" i="25"/>
  <c r="AI270" i="25" s="1"/>
  <c r="AJ257" i="24"/>
  <c r="R255" i="8"/>
  <c r="AH259" i="24"/>
  <c r="AI271" i="24" s="1"/>
  <c r="W271" i="24"/>
  <c r="AH259" i="25"/>
  <c r="AI271" i="25" s="1"/>
  <c r="AJ257" i="25"/>
  <c r="AA255" i="8"/>
  <c r="V260" i="24"/>
  <c r="W270" i="24"/>
  <c r="V259" i="25"/>
  <c r="W271" i="25" s="1"/>
  <c r="E260" i="25"/>
  <c r="N260" i="25" s="1"/>
  <c r="Z260" i="25" s="1"/>
  <c r="H260" i="25"/>
  <c r="Q260" i="25" s="1"/>
  <c r="AC260" i="25" s="1"/>
  <c r="J260" i="25"/>
  <c r="S260" i="25" s="1"/>
  <c r="AE260" i="25" s="1"/>
  <c r="D260" i="25"/>
  <c r="M260" i="25" s="1"/>
  <c r="G260" i="25"/>
  <c r="P260" i="25" s="1"/>
  <c r="AB260" i="25" s="1"/>
  <c r="I260" i="25"/>
  <c r="R260" i="25" s="1"/>
  <c r="AD260" i="25" s="1"/>
  <c r="K260" i="25"/>
  <c r="T260" i="25" s="1"/>
  <c r="F260" i="25"/>
  <c r="O260" i="25" s="1"/>
  <c r="AA260" i="25" s="1"/>
  <c r="P260" i="8"/>
  <c r="O260" i="8"/>
  <c r="C261" i="24" s="1"/>
  <c r="L261" i="8"/>
  <c r="O261" i="8" s="1"/>
  <c r="C262" i="24" s="1"/>
  <c r="N261" i="8"/>
  <c r="M261" i="8"/>
  <c r="U261" i="8"/>
  <c r="Y260" i="8"/>
  <c r="V261" i="8"/>
  <c r="W261" i="8"/>
  <c r="AF260" i="24"/>
  <c r="Y260" i="24"/>
  <c r="X260" i="24" l="1"/>
  <c r="Q257" i="8"/>
  <c r="AJ258" i="25"/>
  <c r="AA256" i="8"/>
  <c r="AH260" i="24"/>
  <c r="AI272" i="24" s="1"/>
  <c r="AJ258" i="24"/>
  <c r="R256" i="8"/>
  <c r="W272" i="24"/>
  <c r="Y260" i="25"/>
  <c r="V260" i="25"/>
  <c r="W272" i="25" s="1"/>
  <c r="X259" i="25"/>
  <c r="Z258" i="8" s="1"/>
  <c r="U262" i="8"/>
  <c r="X262" i="8" s="1"/>
  <c r="C263" i="25" s="1"/>
  <c r="AF260" i="25"/>
  <c r="X261" i="8"/>
  <c r="C262" i="25" s="1"/>
  <c r="Y261" i="8"/>
  <c r="M262" i="8"/>
  <c r="AQ10" i="8" s="1"/>
  <c r="N262" i="8"/>
  <c r="P261" i="8"/>
  <c r="W262" i="8"/>
  <c r="V262" i="8"/>
  <c r="AS10" i="8" s="1"/>
  <c r="L262" i="8"/>
  <c r="E261" i="24"/>
  <c r="N261" i="24" s="1"/>
  <c r="Z261" i="24" s="1"/>
  <c r="I261" i="24"/>
  <c r="R261" i="24" s="1"/>
  <c r="AD261" i="24" s="1"/>
  <c r="F261" i="24"/>
  <c r="O261" i="24" s="1"/>
  <c r="AA261" i="24" s="1"/>
  <c r="J261" i="24"/>
  <c r="S261" i="24" s="1"/>
  <c r="AE261" i="24" s="1"/>
  <c r="D261" i="24"/>
  <c r="M261" i="24" s="1"/>
  <c r="H261" i="24"/>
  <c r="Q261" i="24" s="1"/>
  <c r="AC261" i="24" s="1"/>
  <c r="G261" i="24"/>
  <c r="P261" i="24" s="1"/>
  <c r="AB261" i="24" s="1"/>
  <c r="K261" i="24"/>
  <c r="T261" i="24" s="1"/>
  <c r="L261" i="24"/>
  <c r="U261" i="24" s="1"/>
  <c r="AG261" i="24" s="1"/>
  <c r="Q258" i="8"/>
  <c r="H261" i="25"/>
  <c r="Q261" i="25" s="1"/>
  <c r="AC261" i="25" s="1"/>
  <c r="G261" i="25"/>
  <c r="P261" i="25" s="1"/>
  <c r="AB261" i="25" s="1"/>
  <c r="E261" i="25"/>
  <c r="N261" i="25" s="1"/>
  <c r="Z261" i="25" s="1"/>
  <c r="F261" i="25"/>
  <c r="O261" i="25" s="1"/>
  <c r="AA261" i="25" s="1"/>
  <c r="J261" i="25"/>
  <c r="S261" i="25" s="1"/>
  <c r="AE261" i="25" s="1"/>
  <c r="I261" i="25"/>
  <c r="R261" i="25" s="1"/>
  <c r="AD261" i="25" s="1"/>
  <c r="K261" i="25"/>
  <c r="T261" i="25" s="1"/>
  <c r="D261" i="25"/>
  <c r="M261" i="25" s="1"/>
  <c r="L261" i="25"/>
  <c r="U261" i="25" s="1"/>
  <c r="AG261" i="25" s="1"/>
  <c r="AH260" i="25" l="1"/>
  <c r="AI272" i="25" s="1"/>
  <c r="X260" i="25"/>
  <c r="Z259" i="8" s="1"/>
  <c r="AJ259" i="24"/>
  <c r="R257" i="8"/>
  <c r="AJ259" i="25"/>
  <c r="AA257" i="8"/>
  <c r="V261" i="24"/>
  <c r="X261" i="24" s="1"/>
  <c r="V261" i="25"/>
  <c r="W273" i="25" s="1"/>
  <c r="P262" i="8"/>
  <c r="AQ11" i="8" s="1"/>
  <c r="V263" i="8"/>
  <c r="W263" i="8"/>
  <c r="Y262" i="8"/>
  <c r="AS11" i="8" s="1"/>
  <c r="N263" i="8"/>
  <c r="M263" i="8"/>
  <c r="U263" i="8"/>
  <c r="O262" i="8"/>
  <c r="C263" i="24" s="1"/>
  <c r="L263" i="8"/>
  <c r="Y261" i="24"/>
  <c r="F262" i="25"/>
  <c r="O262" i="25" s="1"/>
  <c r="AA262" i="25" s="1"/>
  <c r="I262" i="25"/>
  <c r="R262" i="25" s="1"/>
  <c r="AD262" i="25" s="1"/>
  <c r="J262" i="25"/>
  <c r="S262" i="25" s="1"/>
  <c r="AE262" i="25" s="1"/>
  <c r="E262" i="25"/>
  <c r="N262" i="25" s="1"/>
  <c r="Z262" i="25" s="1"/>
  <c r="L262" i="25"/>
  <c r="U262" i="25" s="1"/>
  <c r="AG262" i="25" s="1"/>
  <c r="D262" i="25"/>
  <c r="M262" i="25" s="1"/>
  <c r="K262" i="25"/>
  <c r="T262" i="25" s="1"/>
  <c r="H262" i="25"/>
  <c r="Q262" i="25" s="1"/>
  <c r="AC262" i="25" s="1"/>
  <c r="G262" i="25"/>
  <c r="P262" i="25" s="1"/>
  <c r="AB262" i="25" s="1"/>
  <c r="I262" i="24"/>
  <c r="R262" i="24" s="1"/>
  <c r="AD262" i="24" s="1"/>
  <c r="D262" i="24"/>
  <c r="M262" i="24" s="1"/>
  <c r="F262" i="24"/>
  <c r="O262" i="24" s="1"/>
  <c r="AA262" i="24" s="1"/>
  <c r="H262" i="24"/>
  <c r="Q262" i="24" s="1"/>
  <c r="AC262" i="24" s="1"/>
  <c r="J262" i="24"/>
  <c r="S262" i="24" s="1"/>
  <c r="AE262" i="24" s="1"/>
  <c r="K262" i="24"/>
  <c r="T262" i="24" s="1"/>
  <c r="G262" i="24"/>
  <c r="P262" i="24" s="1"/>
  <c r="AB262" i="24" s="1"/>
  <c r="E262" i="24"/>
  <c r="N262" i="24" s="1"/>
  <c r="Z262" i="24" s="1"/>
  <c r="L262" i="24"/>
  <c r="U262" i="24" s="1"/>
  <c r="AG262" i="24" s="1"/>
  <c r="AF261" i="24"/>
  <c r="Q259" i="8"/>
  <c r="G263" i="25"/>
  <c r="P263" i="25" s="1"/>
  <c r="AB263" i="25" s="1"/>
  <c r="E263" i="25"/>
  <c r="N263" i="25" s="1"/>
  <c r="Z263" i="25" s="1"/>
  <c r="I263" i="25"/>
  <c r="R263" i="25" s="1"/>
  <c r="AD263" i="25" s="1"/>
  <c r="J263" i="25"/>
  <c r="S263" i="25" s="1"/>
  <c r="AE263" i="25" s="1"/>
  <c r="D263" i="25"/>
  <c r="M263" i="25" s="1"/>
  <c r="K263" i="25"/>
  <c r="T263" i="25" s="1"/>
  <c r="F263" i="25"/>
  <c r="O263" i="25" s="1"/>
  <c r="AA263" i="25" s="1"/>
  <c r="H263" i="25"/>
  <c r="Q263" i="25" s="1"/>
  <c r="AC263" i="25" s="1"/>
  <c r="L263" i="25"/>
  <c r="U263" i="25" s="1"/>
  <c r="AG263" i="25" s="1"/>
  <c r="Y261" i="25"/>
  <c r="AF261" i="25"/>
  <c r="X261" i="25" l="1"/>
  <c r="Z260" i="8" s="1"/>
  <c r="V262" i="24"/>
  <c r="W274" i="24" s="1"/>
  <c r="AJ260" i="25"/>
  <c r="AA258" i="8"/>
  <c r="AH261" i="25"/>
  <c r="AI273" i="25" s="1"/>
  <c r="AH261" i="24"/>
  <c r="AI273" i="24" s="1"/>
  <c r="AJ260" i="24"/>
  <c r="R258" i="8"/>
  <c r="W273" i="24"/>
  <c r="Q260" i="8"/>
  <c r="V262" i="25"/>
  <c r="W274" i="25" s="1"/>
  <c r="V263" i="25"/>
  <c r="W275" i="25" s="1"/>
  <c r="L264" i="8"/>
  <c r="O264" i="8" s="1"/>
  <c r="C265" i="24" s="1"/>
  <c r="U264" i="8"/>
  <c r="X264" i="8" s="1"/>
  <c r="C265" i="25" s="1"/>
  <c r="X263" i="8"/>
  <c r="C264" i="25" s="1"/>
  <c r="K264" i="25" s="1"/>
  <c r="T264" i="25" s="1"/>
  <c r="N264" i="8"/>
  <c r="M264" i="8"/>
  <c r="P263" i="8"/>
  <c r="Y263" i="8"/>
  <c r="O263" i="8"/>
  <c r="C264" i="24" s="1"/>
  <c r="L264" i="24" s="1"/>
  <c r="U264" i="24" s="1"/>
  <c r="AG264" i="24" s="1"/>
  <c r="V264" i="8"/>
  <c r="W264" i="8"/>
  <c r="Y263" i="25"/>
  <c r="AF262" i="24"/>
  <c r="AF262" i="25"/>
  <c r="Y262" i="25"/>
  <c r="Y262" i="24"/>
  <c r="AF263" i="25"/>
  <c r="H263" i="24"/>
  <c r="Q263" i="24" s="1"/>
  <c r="AC263" i="24" s="1"/>
  <c r="L263" i="24"/>
  <c r="U263" i="24" s="1"/>
  <c r="AG263" i="24" s="1"/>
  <c r="F263" i="24"/>
  <c r="O263" i="24" s="1"/>
  <c r="AA263" i="24" s="1"/>
  <c r="K263" i="24"/>
  <c r="T263" i="24" s="1"/>
  <c r="I263" i="24"/>
  <c r="R263" i="24" s="1"/>
  <c r="AD263" i="24" s="1"/>
  <c r="E263" i="24"/>
  <c r="N263" i="24" s="1"/>
  <c r="Z263" i="24" s="1"/>
  <c r="J263" i="24"/>
  <c r="S263" i="24" s="1"/>
  <c r="AE263" i="24" s="1"/>
  <c r="D263" i="24"/>
  <c r="M263" i="24" s="1"/>
  <c r="G263" i="24"/>
  <c r="P263" i="24" s="1"/>
  <c r="AB263" i="24" s="1"/>
  <c r="X262" i="24" l="1"/>
  <c r="Q261" i="8" s="1"/>
  <c r="AH262" i="24"/>
  <c r="AI274" i="24" s="1"/>
  <c r="AH262" i="25"/>
  <c r="AI274" i="25" s="1"/>
  <c r="AH263" i="25"/>
  <c r="AI275" i="25" s="1"/>
  <c r="AJ261" i="24"/>
  <c r="R259" i="8"/>
  <c r="AJ261" i="25"/>
  <c r="AA259" i="8"/>
  <c r="V263" i="24"/>
  <c r="X262" i="25"/>
  <c r="X263" i="25" s="1"/>
  <c r="F264" i="25"/>
  <c r="O264" i="25" s="1"/>
  <c r="AA264" i="25" s="1"/>
  <c r="L264" i="25"/>
  <c r="U264" i="25" s="1"/>
  <c r="AG264" i="25" s="1"/>
  <c r="I264" i="25"/>
  <c r="R264" i="25" s="1"/>
  <c r="AD264" i="25" s="1"/>
  <c r="H264" i="25"/>
  <c r="Q264" i="25" s="1"/>
  <c r="AC264" i="25" s="1"/>
  <c r="J264" i="25"/>
  <c r="S264" i="25" s="1"/>
  <c r="AE264" i="25" s="1"/>
  <c r="D264" i="25"/>
  <c r="M264" i="25" s="1"/>
  <c r="D264" i="24"/>
  <c r="M264" i="24" s="1"/>
  <c r="K264" i="24"/>
  <c r="T264" i="24" s="1"/>
  <c r="G264" i="24"/>
  <c r="P264" i="24" s="1"/>
  <c r="AB264" i="24" s="1"/>
  <c r="I264" i="24"/>
  <c r="R264" i="24" s="1"/>
  <c r="AD264" i="24" s="1"/>
  <c r="J264" i="24"/>
  <c r="S264" i="24" s="1"/>
  <c r="AE264" i="24" s="1"/>
  <c r="G264" i="25"/>
  <c r="P264" i="25" s="1"/>
  <c r="AB264" i="25" s="1"/>
  <c r="F264" i="24"/>
  <c r="O264" i="24" s="1"/>
  <c r="AA264" i="24" s="1"/>
  <c r="E264" i="25"/>
  <c r="N264" i="25" s="1"/>
  <c r="Z264" i="25" s="1"/>
  <c r="E264" i="24"/>
  <c r="N264" i="24" s="1"/>
  <c r="Z264" i="24" s="1"/>
  <c r="H264" i="24"/>
  <c r="Q264" i="24" s="1"/>
  <c r="AC264" i="24" s="1"/>
  <c r="Y264" i="8"/>
  <c r="N265" i="8"/>
  <c r="M265" i="8"/>
  <c r="V265" i="8"/>
  <c r="W265" i="8"/>
  <c r="P264" i="8"/>
  <c r="L265" i="8"/>
  <c r="U265" i="8"/>
  <c r="Y263" i="24"/>
  <c r="J265" i="24"/>
  <c r="S265" i="24" s="1"/>
  <c r="AE265" i="24" s="1"/>
  <c r="H265" i="24"/>
  <c r="Q265" i="24" s="1"/>
  <c r="AC265" i="24" s="1"/>
  <c r="G265" i="24"/>
  <c r="P265" i="24" s="1"/>
  <c r="AB265" i="24" s="1"/>
  <c r="F265" i="24"/>
  <c r="O265" i="24" s="1"/>
  <c r="AA265" i="24" s="1"/>
  <c r="K265" i="24"/>
  <c r="T265" i="24" s="1"/>
  <c r="L265" i="24"/>
  <c r="U265" i="24" s="1"/>
  <c r="AG265" i="24" s="1"/>
  <c r="D265" i="24"/>
  <c r="M265" i="24" s="1"/>
  <c r="I265" i="24"/>
  <c r="R265" i="24" s="1"/>
  <c r="AD265" i="24" s="1"/>
  <c r="E265" i="24"/>
  <c r="N265" i="24" s="1"/>
  <c r="Z265" i="24" s="1"/>
  <c r="AF263" i="24"/>
  <c r="AF264" i="25"/>
  <c r="X263" i="24" l="1"/>
  <c r="Q262" i="8" s="1"/>
  <c r="AQ12" i="8" s="1"/>
  <c r="AR12" i="8" s="1"/>
  <c r="Z261" i="8"/>
  <c r="AH263" i="24"/>
  <c r="AI275" i="24" s="1"/>
  <c r="AJ262" i="25"/>
  <c r="AA260" i="8"/>
  <c r="AJ262" i="24"/>
  <c r="R260" i="8"/>
  <c r="V265" i="24"/>
  <c r="Y264" i="24"/>
  <c r="V264" i="24"/>
  <c r="W275" i="24"/>
  <c r="Y264" i="25"/>
  <c r="AH264" i="25" s="1"/>
  <c r="AI276" i="25" s="1"/>
  <c r="V264" i="25"/>
  <c r="W276" i="25" s="1"/>
  <c r="AF264" i="24"/>
  <c r="U266" i="8"/>
  <c r="X266" i="8" s="1"/>
  <c r="C267" i="25" s="1"/>
  <c r="Y265" i="8"/>
  <c r="X265" i="8"/>
  <c r="C266" i="25" s="1"/>
  <c r="L266" i="25" s="1"/>
  <c r="U266" i="25" s="1"/>
  <c r="AG266" i="25" s="1"/>
  <c r="L266" i="8"/>
  <c r="O266" i="8" s="1"/>
  <c r="C267" i="24" s="1"/>
  <c r="O265" i="8"/>
  <c r="C266" i="24" s="1"/>
  <c r="G266" i="24" s="1"/>
  <c r="P266" i="24" s="1"/>
  <c r="AB266" i="24" s="1"/>
  <c r="W266" i="8"/>
  <c r="V266" i="8"/>
  <c r="N266" i="8"/>
  <c r="M266" i="8"/>
  <c r="P265" i="8"/>
  <c r="G265" i="25"/>
  <c r="P265" i="25" s="1"/>
  <c r="AB265" i="25" s="1"/>
  <c r="I265" i="25"/>
  <c r="R265" i="25" s="1"/>
  <c r="AD265" i="25" s="1"/>
  <c r="L265" i="25"/>
  <c r="U265" i="25" s="1"/>
  <c r="AG265" i="25" s="1"/>
  <c r="D265" i="25"/>
  <c r="M265" i="25" s="1"/>
  <c r="J265" i="25"/>
  <c r="S265" i="25" s="1"/>
  <c r="AE265" i="25" s="1"/>
  <c r="K265" i="25"/>
  <c r="T265" i="25" s="1"/>
  <c r="H265" i="25"/>
  <c r="Q265" i="25" s="1"/>
  <c r="AC265" i="25" s="1"/>
  <c r="E265" i="25"/>
  <c r="N265" i="25" s="1"/>
  <c r="Z265" i="25" s="1"/>
  <c r="F265" i="25"/>
  <c r="O265" i="25" s="1"/>
  <c r="AA265" i="25" s="1"/>
  <c r="Z262" i="8"/>
  <c r="AS12" i="8" s="1"/>
  <c r="AT12" i="8" s="1"/>
  <c r="Y265" i="24"/>
  <c r="AF265" i="24"/>
  <c r="X264" i="24" l="1"/>
  <c r="X265" i="24" s="1"/>
  <c r="X264" i="25"/>
  <c r="Z263" i="8" s="1"/>
  <c r="AH264" i="24"/>
  <c r="AI276" i="24" s="1"/>
  <c r="AJ263" i="24"/>
  <c r="R261" i="8"/>
  <c r="AH265" i="24"/>
  <c r="AI277" i="24" s="1"/>
  <c r="AJ263" i="25"/>
  <c r="AA261" i="8"/>
  <c r="W276" i="24"/>
  <c r="W277" i="24"/>
  <c r="V265" i="25"/>
  <c r="W277" i="25" s="1"/>
  <c r="U267" i="8"/>
  <c r="X267" i="8" s="1"/>
  <c r="C268" i="25" s="1"/>
  <c r="G266" i="25"/>
  <c r="P266" i="25" s="1"/>
  <c r="AB266" i="25" s="1"/>
  <c r="I266" i="25"/>
  <c r="R266" i="25" s="1"/>
  <c r="AD266" i="25" s="1"/>
  <c r="K266" i="25"/>
  <c r="T266" i="25" s="1"/>
  <c r="AF266" i="25" s="1"/>
  <c r="E266" i="25"/>
  <c r="N266" i="25" s="1"/>
  <c r="Z266" i="25" s="1"/>
  <c r="J266" i="25"/>
  <c r="S266" i="25" s="1"/>
  <c r="AE266" i="25" s="1"/>
  <c r="H266" i="25"/>
  <c r="Q266" i="25" s="1"/>
  <c r="AC266" i="25" s="1"/>
  <c r="D266" i="25"/>
  <c r="M266" i="25" s="1"/>
  <c r="F266" i="24"/>
  <c r="O266" i="24" s="1"/>
  <c r="AA266" i="24" s="1"/>
  <c r="H266" i="24"/>
  <c r="Q266" i="24" s="1"/>
  <c r="AC266" i="24" s="1"/>
  <c r="J266" i="24"/>
  <c r="S266" i="24" s="1"/>
  <c r="AE266" i="24" s="1"/>
  <c r="D266" i="24"/>
  <c r="M266" i="24" s="1"/>
  <c r="E266" i="24"/>
  <c r="N266" i="24" s="1"/>
  <c r="Z266" i="24" s="1"/>
  <c r="L266" i="24"/>
  <c r="U266" i="24" s="1"/>
  <c r="AG266" i="24" s="1"/>
  <c r="K266" i="24"/>
  <c r="T266" i="24" s="1"/>
  <c r="AF266" i="24" s="1"/>
  <c r="F266" i="25"/>
  <c r="O266" i="25" s="1"/>
  <c r="AA266" i="25" s="1"/>
  <c r="I266" i="24"/>
  <c r="R266" i="24" s="1"/>
  <c r="AD266" i="24" s="1"/>
  <c r="Y266" i="8"/>
  <c r="M267" i="8"/>
  <c r="N267" i="8"/>
  <c r="P266" i="8"/>
  <c r="L267" i="8"/>
  <c r="W267" i="8"/>
  <c r="V267" i="8"/>
  <c r="Y265" i="25"/>
  <c r="I267" i="24"/>
  <c r="R267" i="24" s="1"/>
  <c r="AD267" i="24" s="1"/>
  <c r="G267" i="24"/>
  <c r="P267" i="24" s="1"/>
  <c r="AB267" i="24" s="1"/>
  <c r="F267" i="24"/>
  <c r="O267" i="24" s="1"/>
  <c r="AA267" i="24" s="1"/>
  <c r="L267" i="24"/>
  <c r="U267" i="24" s="1"/>
  <c r="AG267" i="24" s="1"/>
  <c r="K267" i="24"/>
  <c r="T267" i="24" s="1"/>
  <c r="J267" i="24"/>
  <c r="S267" i="24" s="1"/>
  <c r="AE267" i="24" s="1"/>
  <c r="D267" i="24"/>
  <c r="M267" i="24" s="1"/>
  <c r="E267" i="24"/>
  <c r="N267" i="24" s="1"/>
  <c r="Z267" i="24" s="1"/>
  <c r="H267" i="24"/>
  <c r="Q267" i="24" s="1"/>
  <c r="AC267" i="24" s="1"/>
  <c r="E267" i="25"/>
  <c r="N267" i="25" s="1"/>
  <c r="Z267" i="25" s="1"/>
  <c r="L267" i="25"/>
  <c r="U267" i="25" s="1"/>
  <c r="AG267" i="25" s="1"/>
  <c r="H267" i="25"/>
  <c r="Q267" i="25" s="1"/>
  <c r="AC267" i="25" s="1"/>
  <c r="K267" i="25"/>
  <c r="T267" i="25" s="1"/>
  <c r="G267" i="25"/>
  <c r="P267" i="25" s="1"/>
  <c r="AB267" i="25" s="1"/>
  <c r="D267" i="25"/>
  <c r="M267" i="25" s="1"/>
  <c r="J267" i="25"/>
  <c r="S267" i="25" s="1"/>
  <c r="AE267" i="25" s="1"/>
  <c r="I267" i="25"/>
  <c r="R267" i="25" s="1"/>
  <c r="AD267" i="25" s="1"/>
  <c r="F267" i="25"/>
  <c r="O267" i="25" s="1"/>
  <c r="AA267" i="25" s="1"/>
  <c r="AF265" i="25"/>
  <c r="Q263" i="8" l="1"/>
  <c r="AH265" i="25"/>
  <c r="AI277" i="25" s="1"/>
  <c r="AJ264" i="25"/>
  <c r="AA262" i="8"/>
  <c r="AS13" i="8" s="1"/>
  <c r="AT13" i="8" s="1"/>
  <c r="AJ264" i="24"/>
  <c r="R262" i="8"/>
  <c r="AQ13" i="8" s="1"/>
  <c r="AR13" i="8" s="1"/>
  <c r="V267" i="24"/>
  <c r="Y266" i="24"/>
  <c r="AH266" i="24" s="1"/>
  <c r="AI278" i="24" s="1"/>
  <c r="V266" i="24"/>
  <c r="X266" i="24" s="1"/>
  <c r="X265" i="25"/>
  <c r="Z264" i="8" s="1"/>
  <c r="V267" i="25"/>
  <c r="W279" i="25" s="1"/>
  <c r="Y266" i="25"/>
  <c r="AH266" i="25" s="1"/>
  <c r="AI278" i="25" s="1"/>
  <c r="V266" i="25"/>
  <c r="W278" i="25" s="1"/>
  <c r="L268" i="8"/>
  <c r="O268" i="8" s="1"/>
  <c r="C269" i="24" s="1"/>
  <c r="Y267" i="8"/>
  <c r="P267" i="8"/>
  <c r="O267" i="8"/>
  <c r="C268" i="24" s="1"/>
  <c r="V268" i="8"/>
  <c r="W268" i="8"/>
  <c r="N268" i="8"/>
  <c r="M268" i="8"/>
  <c r="U268" i="8"/>
  <c r="Y267" i="24"/>
  <c r="AF267" i="24"/>
  <c r="Y267" i="25"/>
  <c r="Q264" i="8"/>
  <c r="AF267" i="25"/>
  <c r="X267" i="24" l="1"/>
  <c r="AH267" i="24"/>
  <c r="AI279" i="24" s="1"/>
  <c r="AJ265" i="24"/>
  <c r="R263" i="8"/>
  <c r="AH267" i="25"/>
  <c r="AI279" i="25" s="1"/>
  <c r="AJ265" i="25"/>
  <c r="AA263" i="8"/>
  <c r="Q265" i="8"/>
  <c r="W278" i="24"/>
  <c r="W279" i="24"/>
  <c r="X266" i="25"/>
  <c r="X267" i="25" s="1"/>
  <c r="L269" i="8"/>
  <c r="O269" i="8" s="1"/>
  <c r="C270" i="24" s="1"/>
  <c r="Y268" i="8"/>
  <c r="X268" i="8"/>
  <c r="C269" i="25" s="1"/>
  <c r="U269" i="8"/>
  <c r="X269" i="8" s="1"/>
  <c r="C270" i="25" s="1"/>
  <c r="P268" i="8"/>
  <c r="N269" i="8"/>
  <c r="M269" i="8"/>
  <c r="W269" i="8"/>
  <c r="V269" i="8"/>
  <c r="L269" i="24"/>
  <c r="U269" i="24" s="1"/>
  <c r="AG269" i="24" s="1"/>
  <c r="J269" i="24"/>
  <c r="S269" i="24" s="1"/>
  <c r="AE269" i="24" s="1"/>
  <c r="F269" i="24"/>
  <c r="O269" i="24" s="1"/>
  <c r="AA269" i="24" s="1"/>
  <c r="E269" i="24"/>
  <c r="N269" i="24" s="1"/>
  <c r="Z269" i="24" s="1"/>
  <c r="I269" i="24"/>
  <c r="R269" i="24" s="1"/>
  <c r="AD269" i="24" s="1"/>
  <c r="D269" i="24"/>
  <c r="M269" i="24" s="1"/>
  <c r="K269" i="24"/>
  <c r="T269" i="24" s="1"/>
  <c r="H269" i="24"/>
  <c r="Q269" i="24" s="1"/>
  <c r="AC269" i="24" s="1"/>
  <c r="G269" i="24"/>
  <c r="P269" i="24" s="1"/>
  <c r="AB269" i="24" s="1"/>
  <c r="K268" i="25"/>
  <c r="T268" i="25" s="1"/>
  <c r="L268" i="25"/>
  <c r="U268" i="25" s="1"/>
  <c r="AG268" i="25" s="1"/>
  <c r="E268" i="25"/>
  <c r="N268" i="25" s="1"/>
  <c r="Z268" i="25" s="1"/>
  <c r="F268" i="25"/>
  <c r="O268" i="25" s="1"/>
  <c r="AA268" i="25" s="1"/>
  <c r="D268" i="25"/>
  <c r="M268" i="25" s="1"/>
  <c r="J268" i="25"/>
  <c r="S268" i="25" s="1"/>
  <c r="AE268" i="25" s="1"/>
  <c r="H268" i="25"/>
  <c r="Q268" i="25" s="1"/>
  <c r="AC268" i="25" s="1"/>
  <c r="G268" i="25"/>
  <c r="P268" i="25" s="1"/>
  <c r="AB268" i="25" s="1"/>
  <c r="I268" i="25"/>
  <c r="R268" i="25" s="1"/>
  <c r="AD268" i="25" s="1"/>
  <c r="L268" i="24"/>
  <c r="U268" i="24" s="1"/>
  <c r="AG268" i="24" s="1"/>
  <c r="I268" i="24"/>
  <c r="R268" i="24" s="1"/>
  <c r="AD268" i="24" s="1"/>
  <c r="H268" i="24"/>
  <c r="Q268" i="24" s="1"/>
  <c r="AC268" i="24" s="1"/>
  <c r="J268" i="24"/>
  <c r="S268" i="24" s="1"/>
  <c r="AE268" i="24" s="1"/>
  <c r="K268" i="24"/>
  <c r="T268" i="24" s="1"/>
  <c r="D268" i="24"/>
  <c r="M268" i="24" s="1"/>
  <c r="E268" i="24"/>
  <c r="N268" i="24" s="1"/>
  <c r="Z268" i="24" s="1"/>
  <c r="F268" i="24"/>
  <c r="O268" i="24" s="1"/>
  <c r="AA268" i="24" s="1"/>
  <c r="G268" i="24"/>
  <c r="P268" i="24" s="1"/>
  <c r="AB268" i="24" s="1"/>
  <c r="Z265" i="8" l="1"/>
  <c r="AJ266" i="25"/>
  <c r="AA264" i="8"/>
  <c r="AJ266" i="24"/>
  <c r="R264" i="8"/>
  <c r="V269" i="24"/>
  <c r="V268" i="24"/>
  <c r="X268" i="24" s="1"/>
  <c r="V268" i="25"/>
  <c r="W280" i="25" s="1"/>
  <c r="P269" i="8"/>
  <c r="U270" i="8"/>
  <c r="X270" i="8" s="1"/>
  <c r="C271" i="25" s="1"/>
  <c r="V270" i="8"/>
  <c r="W270" i="8"/>
  <c r="Y269" i="8"/>
  <c r="N270" i="8"/>
  <c r="M270" i="8"/>
  <c r="L270" i="8"/>
  <c r="Y269" i="24"/>
  <c r="Z266" i="8"/>
  <c r="J270" i="25"/>
  <c r="S270" i="25" s="1"/>
  <c r="AE270" i="25" s="1"/>
  <c r="F270" i="25"/>
  <c r="O270" i="25" s="1"/>
  <c r="AA270" i="25" s="1"/>
  <c r="E270" i="25"/>
  <c r="N270" i="25" s="1"/>
  <c r="Z270" i="25" s="1"/>
  <c r="L270" i="25"/>
  <c r="U270" i="25" s="1"/>
  <c r="AG270" i="25" s="1"/>
  <c r="G270" i="25"/>
  <c r="P270" i="25" s="1"/>
  <c r="AB270" i="25" s="1"/>
  <c r="H270" i="25"/>
  <c r="Q270" i="25" s="1"/>
  <c r="AC270" i="25" s="1"/>
  <c r="I270" i="25"/>
  <c r="R270" i="25" s="1"/>
  <c r="AD270" i="25" s="1"/>
  <c r="K270" i="25"/>
  <c r="T270" i="25" s="1"/>
  <c r="D270" i="25"/>
  <c r="M270" i="25" s="1"/>
  <c r="AF269" i="24"/>
  <c r="AF268" i="25"/>
  <c r="L269" i="25"/>
  <c r="U269" i="25" s="1"/>
  <c r="AG269" i="25" s="1"/>
  <c r="I269" i="25"/>
  <c r="R269" i="25" s="1"/>
  <c r="AD269" i="25" s="1"/>
  <c r="E269" i="25"/>
  <c r="N269" i="25" s="1"/>
  <c r="Z269" i="25" s="1"/>
  <c r="F269" i="25"/>
  <c r="O269" i="25" s="1"/>
  <c r="AA269" i="25" s="1"/>
  <c r="H269" i="25"/>
  <c r="Q269" i="25" s="1"/>
  <c r="AC269" i="25" s="1"/>
  <c r="D269" i="25"/>
  <c r="M269" i="25" s="1"/>
  <c r="K269" i="25"/>
  <c r="T269" i="25" s="1"/>
  <c r="G269" i="25"/>
  <c r="P269" i="25" s="1"/>
  <c r="AB269" i="25" s="1"/>
  <c r="J269" i="25"/>
  <c r="S269" i="25" s="1"/>
  <c r="AE269" i="25" s="1"/>
  <c r="Q266" i="8"/>
  <c r="Y268" i="25"/>
  <c r="Y268" i="24"/>
  <c r="AF268" i="24"/>
  <c r="X269" i="24" l="1"/>
  <c r="X268" i="25"/>
  <c r="Z267" i="8" s="1"/>
  <c r="AH268" i="24"/>
  <c r="AI280" i="24" s="1"/>
  <c r="AJ267" i="24"/>
  <c r="R265" i="8"/>
  <c r="AH268" i="25"/>
  <c r="AI280" i="25" s="1"/>
  <c r="AH269" i="24"/>
  <c r="AI281" i="24" s="1"/>
  <c r="AJ267" i="25"/>
  <c r="AA265" i="8"/>
  <c r="W280" i="24"/>
  <c r="Q267" i="8"/>
  <c r="W281" i="24"/>
  <c r="V270" i="25"/>
  <c r="W282" i="25" s="1"/>
  <c r="V269" i="25"/>
  <c r="W281" i="25" s="1"/>
  <c r="Y270" i="8"/>
  <c r="P270" i="8"/>
  <c r="N271" i="8"/>
  <c r="M271" i="8"/>
  <c r="V271" i="8"/>
  <c r="W271" i="8"/>
  <c r="L271" i="8"/>
  <c r="O271" i="8" s="1"/>
  <c r="C272" i="24" s="1"/>
  <c r="O270" i="8"/>
  <c r="C271" i="24" s="1"/>
  <c r="U271" i="8"/>
  <c r="X271" i="8" s="1"/>
  <c r="C272" i="25" s="1"/>
  <c r="AF270" i="25"/>
  <c r="H271" i="25"/>
  <c r="Q271" i="25" s="1"/>
  <c r="AC271" i="25" s="1"/>
  <c r="J271" i="25"/>
  <c r="S271" i="25" s="1"/>
  <c r="AE271" i="25" s="1"/>
  <c r="L271" i="25"/>
  <c r="U271" i="25" s="1"/>
  <c r="AG271" i="25" s="1"/>
  <c r="F271" i="25"/>
  <c r="O271" i="25" s="1"/>
  <c r="AA271" i="25" s="1"/>
  <c r="E271" i="25"/>
  <c r="N271" i="25" s="1"/>
  <c r="Z271" i="25" s="1"/>
  <c r="I271" i="25"/>
  <c r="R271" i="25" s="1"/>
  <c r="AD271" i="25" s="1"/>
  <c r="D271" i="25"/>
  <c r="M271" i="25" s="1"/>
  <c r="K271" i="25"/>
  <c r="T271" i="25" s="1"/>
  <c r="G271" i="25"/>
  <c r="P271" i="25" s="1"/>
  <c r="AB271" i="25" s="1"/>
  <c r="AF269" i="25"/>
  <c r="Y269" i="25"/>
  <c r="I270" i="24"/>
  <c r="R270" i="24" s="1"/>
  <c r="AD270" i="24" s="1"/>
  <c r="J270" i="24"/>
  <c r="S270" i="24" s="1"/>
  <c r="AE270" i="24" s="1"/>
  <c r="F270" i="24"/>
  <c r="O270" i="24" s="1"/>
  <c r="AA270" i="24" s="1"/>
  <c r="K270" i="24"/>
  <c r="T270" i="24" s="1"/>
  <c r="H270" i="24"/>
  <c r="Q270" i="24" s="1"/>
  <c r="AC270" i="24" s="1"/>
  <c r="D270" i="24"/>
  <c r="M270" i="24" s="1"/>
  <c r="E270" i="24"/>
  <c r="N270" i="24" s="1"/>
  <c r="Z270" i="24" s="1"/>
  <c r="G270" i="24"/>
  <c r="P270" i="24" s="1"/>
  <c r="AB270" i="24" s="1"/>
  <c r="L270" i="24"/>
  <c r="U270" i="24" s="1"/>
  <c r="AG270" i="24" s="1"/>
  <c r="Y270" i="25"/>
  <c r="AH270" i="25" l="1"/>
  <c r="AI282" i="25" s="1"/>
  <c r="AH269" i="25"/>
  <c r="AI281" i="25" s="1"/>
  <c r="AJ268" i="25"/>
  <c r="AA266" i="8"/>
  <c r="AJ268" i="24"/>
  <c r="R266" i="8"/>
  <c r="V270" i="24"/>
  <c r="X270" i="24" s="1"/>
  <c r="V271" i="25"/>
  <c r="W283" i="25" s="1"/>
  <c r="X269" i="25"/>
  <c r="X270" i="25" s="1"/>
  <c r="Y271" i="8"/>
  <c r="L272" i="8"/>
  <c r="W272" i="8"/>
  <c r="V272" i="8"/>
  <c r="N272" i="8"/>
  <c r="M272" i="8"/>
  <c r="P271" i="8"/>
  <c r="U272" i="8"/>
  <c r="Y271" i="25"/>
  <c r="Q268" i="8"/>
  <c r="L271" i="24"/>
  <c r="U271" i="24" s="1"/>
  <c r="AG271" i="24" s="1"/>
  <c r="I271" i="24"/>
  <c r="R271" i="24" s="1"/>
  <c r="AD271" i="24" s="1"/>
  <c r="E271" i="24"/>
  <c r="N271" i="24" s="1"/>
  <c r="Z271" i="24" s="1"/>
  <c r="J271" i="24"/>
  <c r="S271" i="24" s="1"/>
  <c r="AE271" i="24" s="1"/>
  <c r="D271" i="24"/>
  <c r="M271" i="24" s="1"/>
  <c r="F271" i="24"/>
  <c r="O271" i="24" s="1"/>
  <c r="AA271" i="24" s="1"/>
  <c r="K271" i="24"/>
  <c r="T271" i="24" s="1"/>
  <c r="H271" i="24"/>
  <c r="Q271" i="24" s="1"/>
  <c r="AC271" i="24" s="1"/>
  <c r="G271" i="24"/>
  <c r="P271" i="24" s="1"/>
  <c r="AB271" i="24" s="1"/>
  <c r="Y270" i="24"/>
  <c r="F272" i="24"/>
  <c r="O272" i="24" s="1"/>
  <c r="AA272" i="24" s="1"/>
  <c r="L272" i="24"/>
  <c r="U272" i="24" s="1"/>
  <c r="AG272" i="24" s="1"/>
  <c r="D272" i="24"/>
  <c r="M272" i="24" s="1"/>
  <c r="G272" i="24"/>
  <c r="P272" i="24" s="1"/>
  <c r="AB272" i="24" s="1"/>
  <c r="I272" i="24"/>
  <c r="R272" i="24" s="1"/>
  <c r="AD272" i="24" s="1"/>
  <c r="E272" i="24"/>
  <c r="N272" i="24" s="1"/>
  <c r="Z272" i="24" s="1"/>
  <c r="K272" i="24"/>
  <c r="T272" i="24" s="1"/>
  <c r="H272" i="24"/>
  <c r="Q272" i="24" s="1"/>
  <c r="AC272" i="24" s="1"/>
  <c r="J272" i="24"/>
  <c r="S272" i="24" s="1"/>
  <c r="AE272" i="24" s="1"/>
  <c r="AF270" i="24"/>
  <c r="AF271" i="25"/>
  <c r="Z268" i="8" l="1"/>
  <c r="W282" i="24"/>
  <c r="AH270" i="24"/>
  <c r="AI282" i="24" s="1"/>
  <c r="X271" i="25"/>
  <c r="AJ269" i="24"/>
  <c r="R267" i="8"/>
  <c r="AH271" i="25"/>
  <c r="AI283" i="25" s="1"/>
  <c r="AJ269" i="25"/>
  <c r="AA267" i="8"/>
  <c r="V272" i="24"/>
  <c r="V271" i="24"/>
  <c r="X271" i="24" s="1"/>
  <c r="U273" i="8"/>
  <c r="X273" i="8" s="1"/>
  <c r="C274" i="25" s="1"/>
  <c r="L273" i="8"/>
  <c r="O273" i="8" s="1"/>
  <c r="C274" i="24" s="1"/>
  <c r="N273" i="8"/>
  <c r="M273" i="8"/>
  <c r="P272" i="8"/>
  <c r="W273" i="8"/>
  <c r="V273" i="8"/>
  <c r="Y272" i="8"/>
  <c r="O272" i="8"/>
  <c r="C273" i="24" s="1"/>
  <c r="G273" i="24" s="1"/>
  <c r="P273" i="24" s="1"/>
  <c r="AB273" i="24" s="1"/>
  <c r="X272" i="8"/>
  <c r="C273" i="25" s="1"/>
  <c r="I272" i="25"/>
  <c r="R272" i="25" s="1"/>
  <c r="AD272" i="25" s="1"/>
  <c r="F272" i="25"/>
  <c r="O272" i="25" s="1"/>
  <c r="AA272" i="25" s="1"/>
  <c r="L272" i="25"/>
  <c r="U272" i="25" s="1"/>
  <c r="AG272" i="25" s="1"/>
  <c r="J272" i="25"/>
  <c r="S272" i="25" s="1"/>
  <c r="AE272" i="25" s="1"/>
  <c r="H272" i="25"/>
  <c r="Q272" i="25" s="1"/>
  <c r="AC272" i="25" s="1"/>
  <c r="E272" i="25"/>
  <c r="N272" i="25" s="1"/>
  <c r="Z272" i="25" s="1"/>
  <c r="K272" i="25"/>
  <c r="T272" i="25" s="1"/>
  <c r="G272" i="25"/>
  <c r="P272" i="25" s="1"/>
  <c r="AB272" i="25" s="1"/>
  <c r="D272" i="25"/>
  <c r="M272" i="25" s="1"/>
  <c r="AF271" i="24"/>
  <c r="Q269" i="8"/>
  <c r="Y272" i="24"/>
  <c r="Y271" i="24"/>
  <c r="AF272" i="24"/>
  <c r="Z269" i="8"/>
  <c r="X272" i="24" l="1"/>
  <c r="AH271" i="24"/>
  <c r="AI283" i="24" s="1"/>
  <c r="AJ270" i="25"/>
  <c r="AA268" i="8"/>
  <c r="AH272" i="24"/>
  <c r="AI284" i="24" s="1"/>
  <c r="AJ270" i="24"/>
  <c r="R268" i="8"/>
  <c r="W283" i="24"/>
  <c r="Q270" i="8"/>
  <c r="W284" i="24"/>
  <c r="V272" i="25"/>
  <c r="U274" i="8"/>
  <c r="X274" i="8" s="1"/>
  <c r="C275" i="25" s="1"/>
  <c r="L274" i="8"/>
  <c r="O274" i="8" s="1"/>
  <c r="C275" i="24" s="1"/>
  <c r="D273" i="24"/>
  <c r="M273" i="24" s="1"/>
  <c r="F273" i="24"/>
  <c r="O273" i="24" s="1"/>
  <c r="AA273" i="24" s="1"/>
  <c r="L273" i="24"/>
  <c r="U273" i="24" s="1"/>
  <c r="AG273" i="24" s="1"/>
  <c r="J273" i="24"/>
  <c r="S273" i="24" s="1"/>
  <c r="AE273" i="24" s="1"/>
  <c r="E273" i="24"/>
  <c r="N273" i="24" s="1"/>
  <c r="Z273" i="24" s="1"/>
  <c r="K273" i="24"/>
  <c r="T273" i="24" s="1"/>
  <c r="AF273" i="24" s="1"/>
  <c r="H273" i="24"/>
  <c r="Q273" i="24" s="1"/>
  <c r="AC273" i="24" s="1"/>
  <c r="I273" i="24"/>
  <c r="R273" i="24" s="1"/>
  <c r="AD273" i="24" s="1"/>
  <c r="P273" i="8"/>
  <c r="W274" i="8"/>
  <c r="V274" i="8"/>
  <c r="Y273" i="8"/>
  <c r="M274" i="8"/>
  <c r="N274" i="8"/>
  <c r="AF272" i="25"/>
  <c r="E273" i="25"/>
  <c r="N273" i="25" s="1"/>
  <c r="Z273" i="25" s="1"/>
  <c r="I273" i="25"/>
  <c r="R273" i="25" s="1"/>
  <c r="AD273" i="25" s="1"/>
  <c r="K273" i="25"/>
  <c r="T273" i="25" s="1"/>
  <c r="L273" i="25"/>
  <c r="U273" i="25" s="1"/>
  <c r="AG273" i="25" s="1"/>
  <c r="H273" i="25"/>
  <c r="Q273" i="25" s="1"/>
  <c r="AC273" i="25" s="1"/>
  <c r="F273" i="25"/>
  <c r="O273" i="25" s="1"/>
  <c r="AA273" i="25" s="1"/>
  <c r="D273" i="25"/>
  <c r="M273" i="25" s="1"/>
  <c r="J273" i="25"/>
  <c r="S273" i="25" s="1"/>
  <c r="AE273" i="25" s="1"/>
  <c r="G273" i="25"/>
  <c r="P273" i="25" s="1"/>
  <c r="AB273" i="25" s="1"/>
  <c r="Z270" i="8"/>
  <c r="Y272" i="25"/>
  <c r="AJ271" i="24" l="1"/>
  <c r="R269" i="8"/>
  <c r="AH272" i="25"/>
  <c r="AI284" i="25" s="1"/>
  <c r="AJ271" i="25"/>
  <c r="AA269" i="8"/>
  <c r="Y273" i="24"/>
  <c r="AH273" i="24" s="1"/>
  <c r="AI285" i="24" s="1"/>
  <c r="V273" i="24"/>
  <c r="X273" i="24" s="1"/>
  <c r="V273" i="25"/>
  <c r="W285" i="25" s="1"/>
  <c r="W284" i="25"/>
  <c r="X272" i="25"/>
  <c r="P274" i="8"/>
  <c r="M275" i="8"/>
  <c r="N275" i="8"/>
  <c r="W275" i="8"/>
  <c r="V275" i="8"/>
  <c r="Y274" i="8"/>
  <c r="L275" i="8"/>
  <c r="U275" i="8"/>
  <c r="F275" i="24"/>
  <c r="O275" i="24" s="1"/>
  <c r="AA275" i="24" s="1"/>
  <c r="D275" i="24"/>
  <c r="M275" i="24" s="1"/>
  <c r="J275" i="24"/>
  <c r="S275" i="24" s="1"/>
  <c r="AE275" i="24" s="1"/>
  <c r="E275" i="24"/>
  <c r="N275" i="24" s="1"/>
  <c r="Z275" i="24" s="1"/>
  <c r="I275" i="24"/>
  <c r="R275" i="24" s="1"/>
  <c r="AD275" i="24" s="1"/>
  <c r="H275" i="24"/>
  <c r="Q275" i="24" s="1"/>
  <c r="AC275" i="24" s="1"/>
  <c r="K275" i="24"/>
  <c r="T275" i="24" s="1"/>
  <c r="L275" i="24"/>
  <c r="U275" i="24" s="1"/>
  <c r="AG275" i="24" s="1"/>
  <c r="G275" i="24"/>
  <c r="P275" i="24" s="1"/>
  <c r="AB275" i="24" s="1"/>
  <c r="L274" i="24"/>
  <c r="U274" i="24" s="1"/>
  <c r="AG274" i="24" s="1"/>
  <c r="I274" i="24"/>
  <c r="R274" i="24" s="1"/>
  <c r="AD274" i="24" s="1"/>
  <c r="G274" i="24"/>
  <c r="P274" i="24" s="1"/>
  <c r="AB274" i="24" s="1"/>
  <c r="K274" i="24"/>
  <c r="T274" i="24" s="1"/>
  <c r="E274" i="24"/>
  <c r="N274" i="24" s="1"/>
  <c r="Z274" i="24" s="1"/>
  <c r="J274" i="24"/>
  <c r="S274" i="24" s="1"/>
  <c r="AE274" i="24" s="1"/>
  <c r="D274" i="24"/>
  <c r="M274" i="24" s="1"/>
  <c r="F274" i="24"/>
  <c r="O274" i="24" s="1"/>
  <c r="AA274" i="24" s="1"/>
  <c r="H274" i="24"/>
  <c r="Q274" i="24" s="1"/>
  <c r="AC274" i="24" s="1"/>
  <c r="Q271" i="8"/>
  <c r="Z271" i="8"/>
  <c r="AF273" i="25"/>
  <c r="L274" i="25"/>
  <c r="U274" i="25" s="1"/>
  <c r="AG274" i="25" s="1"/>
  <c r="F274" i="25"/>
  <c r="O274" i="25" s="1"/>
  <c r="AA274" i="25" s="1"/>
  <c r="H274" i="25"/>
  <c r="Q274" i="25" s="1"/>
  <c r="AC274" i="25" s="1"/>
  <c r="G274" i="25"/>
  <c r="P274" i="25" s="1"/>
  <c r="AB274" i="25" s="1"/>
  <c r="E274" i="25"/>
  <c r="N274" i="25" s="1"/>
  <c r="Z274" i="25" s="1"/>
  <c r="K274" i="25"/>
  <c r="T274" i="25" s="1"/>
  <c r="D274" i="25"/>
  <c r="M274" i="25" s="1"/>
  <c r="I274" i="25"/>
  <c r="R274" i="25" s="1"/>
  <c r="AD274" i="25" s="1"/>
  <c r="J274" i="25"/>
  <c r="S274" i="25" s="1"/>
  <c r="AE274" i="25" s="1"/>
  <c r="Y273" i="25"/>
  <c r="AH273" i="25" l="1"/>
  <c r="AI285" i="25" s="1"/>
  <c r="AJ272" i="25"/>
  <c r="AA270" i="8"/>
  <c r="X273" i="25"/>
  <c r="Z272" i="8" s="1"/>
  <c r="AJ272" i="24"/>
  <c r="R270" i="8"/>
  <c r="W285" i="24"/>
  <c r="Q272" i="8"/>
  <c r="V274" i="24"/>
  <c r="X274" i="24" s="1"/>
  <c r="V275" i="24"/>
  <c r="V274" i="25"/>
  <c r="W286" i="25" s="1"/>
  <c r="P275" i="8"/>
  <c r="L276" i="8"/>
  <c r="O276" i="8" s="1"/>
  <c r="C277" i="24" s="1"/>
  <c r="O275" i="8"/>
  <c r="C276" i="24" s="1"/>
  <c r="W276" i="8"/>
  <c r="V276" i="8"/>
  <c r="Y275" i="8"/>
  <c r="U276" i="8"/>
  <c r="X276" i="8" s="1"/>
  <c r="C277" i="25" s="1"/>
  <c r="X275" i="8"/>
  <c r="C276" i="25" s="1"/>
  <c r="K276" i="25" s="1"/>
  <c r="T276" i="25" s="1"/>
  <c r="M276" i="8"/>
  <c r="N276" i="8"/>
  <c r="AF275" i="24"/>
  <c r="Y274" i="25"/>
  <c r="Y274" i="24"/>
  <c r="Y275" i="24"/>
  <c r="L275" i="25"/>
  <c r="U275" i="25" s="1"/>
  <c r="AG275" i="25" s="1"/>
  <c r="J275" i="25"/>
  <c r="S275" i="25" s="1"/>
  <c r="AE275" i="25" s="1"/>
  <c r="H275" i="25"/>
  <c r="Q275" i="25" s="1"/>
  <c r="AC275" i="25" s="1"/>
  <c r="I275" i="25"/>
  <c r="R275" i="25" s="1"/>
  <c r="AD275" i="25" s="1"/>
  <c r="G275" i="25"/>
  <c r="P275" i="25" s="1"/>
  <c r="AB275" i="25" s="1"/>
  <c r="K275" i="25"/>
  <c r="T275" i="25" s="1"/>
  <c r="F275" i="25"/>
  <c r="O275" i="25" s="1"/>
  <c r="AA275" i="25" s="1"/>
  <c r="D275" i="25"/>
  <c r="M275" i="25" s="1"/>
  <c r="E275" i="25"/>
  <c r="N275" i="25" s="1"/>
  <c r="Z275" i="25" s="1"/>
  <c r="AF274" i="25"/>
  <c r="AF274" i="24"/>
  <c r="X275" i="24" l="1"/>
  <c r="X274" i="25"/>
  <c r="Z273" i="8" s="1"/>
  <c r="AH274" i="25"/>
  <c r="AI286" i="25" s="1"/>
  <c r="AJ273" i="24"/>
  <c r="R271" i="8"/>
  <c r="AH275" i="24"/>
  <c r="AI287" i="24" s="1"/>
  <c r="AH274" i="24"/>
  <c r="AI286" i="24" s="1"/>
  <c r="AJ273" i="25"/>
  <c r="AA271" i="8"/>
  <c r="W287" i="24"/>
  <c r="W286" i="24"/>
  <c r="V275" i="25"/>
  <c r="W287" i="25" s="1"/>
  <c r="F276" i="25"/>
  <c r="O276" i="25" s="1"/>
  <c r="AA276" i="25" s="1"/>
  <c r="I276" i="25"/>
  <c r="R276" i="25" s="1"/>
  <c r="AD276" i="25" s="1"/>
  <c r="L276" i="25"/>
  <c r="U276" i="25" s="1"/>
  <c r="AG276" i="25" s="1"/>
  <c r="J276" i="25"/>
  <c r="S276" i="25" s="1"/>
  <c r="AE276" i="25" s="1"/>
  <c r="E276" i="25"/>
  <c r="N276" i="25" s="1"/>
  <c r="Z276" i="25" s="1"/>
  <c r="D276" i="25"/>
  <c r="M276" i="25" s="1"/>
  <c r="H276" i="25"/>
  <c r="Q276" i="25" s="1"/>
  <c r="AC276" i="25" s="1"/>
  <c r="P276" i="8"/>
  <c r="U277" i="8"/>
  <c r="X277" i="8" s="1"/>
  <c r="C278" i="25" s="1"/>
  <c r="W277" i="8"/>
  <c r="V277" i="8"/>
  <c r="Y276" i="8"/>
  <c r="G276" i="25"/>
  <c r="P276" i="25" s="1"/>
  <c r="AB276" i="25" s="1"/>
  <c r="N277" i="8"/>
  <c r="M277" i="8"/>
  <c r="L277" i="8"/>
  <c r="O277" i="8" s="1"/>
  <c r="C278" i="24" s="1"/>
  <c r="AF275" i="25"/>
  <c r="E277" i="25"/>
  <c r="N277" i="25" s="1"/>
  <c r="Z277" i="25" s="1"/>
  <c r="F277" i="25"/>
  <c r="O277" i="25" s="1"/>
  <c r="AA277" i="25" s="1"/>
  <c r="J277" i="25"/>
  <c r="S277" i="25" s="1"/>
  <c r="AE277" i="25" s="1"/>
  <c r="H277" i="25"/>
  <c r="Q277" i="25" s="1"/>
  <c r="AC277" i="25" s="1"/>
  <c r="L277" i="25"/>
  <c r="U277" i="25" s="1"/>
  <c r="AG277" i="25" s="1"/>
  <c r="G277" i="25"/>
  <c r="P277" i="25" s="1"/>
  <c r="AB277" i="25" s="1"/>
  <c r="I277" i="25"/>
  <c r="R277" i="25" s="1"/>
  <c r="AD277" i="25" s="1"/>
  <c r="D277" i="25"/>
  <c r="M277" i="25" s="1"/>
  <c r="K277" i="25"/>
  <c r="T277" i="25" s="1"/>
  <c r="AF276" i="25"/>
  <c r="I277" i="24"/>
  <c r="R277" i="24" s="1"/>
  <c r="AD277" i="24" s="1"/>
  <c r="L277" i="24"/>
  <c r="U277" i="24" s="1"/>
  <c r="AG277" i="24" s="1"/>
  <c r="J277" i="24"/>
  <c r="S277" i="24" s="1"/>
  <c r="AE277" i="24" s="1"/>
  <c r="E277" i="24"/>
  <c r="N277" i="24" s="1"/>
  <c r="Z277" i="24" s="1"/>
  <c r="K277" i="24"/>
  <c r="T277" i="24" s="1"/>
  <c r="D277" i="24"/>
  <c r="M277" i="24" s="1"/>
  <c r="G277" i="24"/>
  <c r="P277" i="24" s="1"/>
  <c r="AB277" i="24" s="1"/>
  <c r="F277" i="24"/>
  <c r="O277" i="24" s="1"/>
  <c r="AA277" i="24" s="1"/>
  <c r="H277" i="24"/>
  <c r="Q277" i="24" s="1"/>
  <c r="AC277" i="24" s="1"/>
  <c r="Y275" i="25"/>
  <c r="D276" i="24"/>
  <c r="M276" i="24" s="1"/>
  <c r="L276" i="24"/>
  <c r="U276" i="24" s="1"/>
  <c r="AG276" i="24" s="1"/>
  <c r="E276" i="24"/>
  <c r="N276" i="24" s="1"/>
  <c r="Z276" i="24" s="1"/>
  <c r="I276" i="24"/>
  <c r="R276" i="24" s="1"/>
  <c r="AD276" i="24" s="1"/>
  <c r="G276" i="24"/>
  <c r="P276" i="24" s="1"/>
  <c r="AB276" i="24" s="1"/>
  <c r="K276" i="24"/>
  <c r="T276" i="24" s="1"/>
  <c r="F276" i="24"/>
  <c r="O276" i="24" s="1"/>
  <c r="AA276" i="24" s="1"/>
  <c r="H276" i="24"/>
  <c r="Q276" i="24" s="1"/>
  <c r="AC276" i="24" s="1"/>
  <c r="J276" i="24"/>
  <c r="S276" i="24" s="1"/>
  <c r="AE276" i="24" s="1"/>
  <c r="Q273" i="8"/>
  <c r="AH275" i="25" l="1"/>
  <c r="AI287" i="25" s="1"/>
  <c r="AJ274" i="25"/>
  <c r="AA272" i="8"/>
  <c r="AJ274" i="24"/>
  <c r="R272" i="8"/>
  <c r="V277" i="24"/>
  <c r="W289" i="24" s="1"/>
  <c r="V276" i="24"/>
  <c r="X276" i="24" s="1"/>
  <c r="Y276" i="25"/>
  <c r="AH276" i="25" s="1"/>
  <c r="AI288" i="25" s="1"/>
  <c r="V276" i="25"/>
  <c r="W288" i="25" s="1"/>
  <c r="X275" i="25"/>
  <c r="Z274" i="8" s="1"/>
  <c r="V277" i="25"/>
  <c r="W289" i="25" s="1"/>
  <c r="P277" i="8"/>
  <c r="M278" i="8"/>
  <c r="N278" i="8"/>
  <c r="W278" i="8"/>
  <c r="V278" i="8"/>
  <c r="Y277" i="8"/>
  <c r="L278" i="8"/>
  <c r="U278" i="8"/>
  <c r="X278" i="8" s="1"/>
  <c r="C279" i="25" s="1"/>
  <c r="F278" i="25"/>
  <c r="O278" i="25" s="1"/>
  <c r="AA278" i="25" s="1"/>
  <c r="E278" i="25"/>
  <c r="N278" i="25" s="1"/>
  <c r="Z278" i="25" s="1"/>
  <c r="I278" i="25"/>
  <c r="R278" i="25" s="1"/>
  <c r="AD278" i="25" s="1"/>
  <c r="H278" i="25"/>
  <c r="Q278" i="25" s="1"/>
  <c r="AC278" i="25" s="1"/>
  <c r="K278" i="25"/>
  <c r="T278" i="25" s="1"/>
  <c r="G278" i="25"/>
  <c r="P278" i="25" s="1"/>
  <c r="AB278" i="25" s="1"/>
  <c r="D278" i="25"/>
  <c r="M278" i="25" s="1"/>
  <c r="J278" i="25"/>
  <c r="S278" i="25" s="1"/>
  <c r="AE278" i="25" s="1"/>
  <c r="L278" i="25"/>
  <c r="U278" i="25" s="1"/>
  <c r="AG278" i="25" s="1"/>
  <c r="Y276" i="24"/>
  <c r="AF276" i="24"/>
  <c r="Y277" i="24"/>
  <c r="AF277" i="25"/>
  <c r="AF277" i="24"/>
  <c r="Y277" i="25"/>
  <c r="Q274" i="8"/>
  <c r="X277" i="24" l="1"/>
  <c r="AH277" i="25"/>
  <c r="AI289" i="25" s="1"/>
  <c r="AH276" i="24"/>
  <c r="AI288" i="24" s="1"/>
  <c r="AJ275" i="24"/>
  <c r="R273" i="8"/>
  <c r="AH277" i="24"/>
  <c r="AI289" i="24" s="1"/>
  <c r="AJ275" i="25"/>
  <c r="AA273" i="8"/>
  <c r="W288" i="24"/>
  <c r="Q275" i="8"/>
  <c r="V278" i="25"/>
  <c r="W290" i="25" s="1"/>
  <c r="X276" i="25"/>
  <c r="X277" i="25" s="1"/>
  <c r="Y278" i="8"/>
  <c r="P278" i="8"/>
  <c r="L279" i="8"/>
  <c r="O278" i="8"/>
  <c r="C279" i="24" s="1"/>
  <c r="G279" i="24" s="1"/>
  <c r="P279" i="24" s="1"/>
  <c r="AB279" i="24" s="1"/>
  <c r="V279" i="8"/>
  <c r="W279" i="8"/>
  <c r="U279" i="8"/>
  <c r="M279" i="8"/>
  <c r="N279" i="8"/>
  <c r="J279" i="25"/>
  <c r="S279" i="25" s="1"/>
  <c r="AE279" i="25" s="1"/>
  <c r="G279" i="25"/>
  <c r="P279" i="25" s="1"/>
  <c r="AB279" i="25" s="1"/>
  <c r="H279" i="25"/>
  <c r="Q279" i="25" s="1"/>
  <c r="AC279" i="25" s="1"/>
  <c r="F279" i="25"/>
  <c r="O279" i="25" s="1"/>
  <c r="AA279" i="25" s="1"/>
  <c r="K279" i="25"/>
  <c r="T279" i="25" s="1"/>
  <c r="L279" i="25"/>
  <c r="U279" i="25" s="1"/>
  <c r="AG279" i="25" s="1"/>
  <c r="D279" i="25"/>
  <c r="M279" i="25" s="1"/>
  <c r="I279" i="25"/>
  <c r="R279" i="25" s="1"/>
  <c r="AD279" i="25" s="1"/>
  <c r="E279" i="25"/>
  <c r="N279" i="25" s="1"/>
  <c r="Z279" i="25" s="1"/>
  <c r="Y278" i="25"/>
  <c r="Z275" i="8"/>
  <c r="AF278" i="25"/>
  <c r="G278" i="24"/>
  <c r="P278" i="24" s="1"/>
  <c r="AB278" i="24" s="1"/>
  <c r="K278" i="24"/>
  <c r="T278" i="24" s="1"/>
  <c r="E278" i="24"/>
  <c r="N278" i="24" s="1"/>
  <c r="Z278" i="24" s="1"/>
  <c r="D278" i="24"/>
  <c r="M278" i="24" s="1"/>
  <c r="J278" i="24"/>
  <c r="S278" i="24" s="1"/>
  <c r="AE278" i="24" s="1"/>
  <c r="L278" i="24"/>
  <c r="U278" i="24" s="1"/>
  <c r="AG278" i="24" s="1"/>
  <c r="I278" i="24"/>
  <c r="R278" i="24" s="1"/>
  <c r="AD278" i="24" s="1"/>
  <c r="H278" i="24"/>
  <c r="Q278" i="24" s="1"/>
  <c r="AC278" i="24" s="1"/>
  <c r="F278" i="24"/>
  <c r="O278" i="24" s="1"/>
  <c r="AA278" i="24" s="1"/>
  <c r="AH278" i="25" l="1"/>
  <c r="AI290" i="25" s="1"/>
  <c r="X278" i="25"/>
  <c r="AJ276" i="25"/>
  <c r="AA274" i="8"/>
  <c r="AJ276" i="24"/>
  <c r="R274" i="8"/>
  <c r="V278" i="24"/>
  <c r="X278" i="24" s="1"/>
  <c r="V279" i="25"/>
  <c r="W291" i="25" s="1"/>
  <c r="L279" i="24"/>
  <c r="U279" i="24" s="1"/>
  <c r="AG279" i="24" s="1"/>
  <c r="K279" i="24"/>
  <c r="T279" i="24" s="1"/>
  <c r="J279" i="24"/>
  <c r="S279" i="24" s="1"/>
  <c r="AE279" i="24" s="1"/>
  <c r="E279" i="24"/>
  <c r="N279" i="24" s="1"/>
  <c r="Z279" i="24" s="1"/>
  <c r="I279" i="24"/>
  <c r="R279" i="24" s="1"/>
  <c r="AD279" i="24" s="1"/>
  <c r="H279" i="24"/>
  <c r="Q279" i="24" s="1"/>
  <c r="AC279" i="24" s="1"/>
  <c r="D279" i="24"/>
  <c r="M279" i="24" s="1"/>
  <c r="F279" i="24"/>
  <c r="O279" i="24" s="1"/>
  <c r="AA279" i="24" s="1"/>
  <c r="P279" i="8"/>
  <c r="Y279" i="8"/>
  <c r="M280" i="8"/>
  <c r="N280" i="8"/>
  <c r="X279" i="8"/>
  <c r="C280" i="25" s="1"/>
  <c r="E280" i="25" s="1"/>
  <c r="N280" i="25" s="1"/>
  <c r="Z280" i="25" s="1"/>
  <c r="U280" i="8"/>
  <c r="V280" i="8"/>
  <c r="W280" i="8"/>
  <c r="L280" i="8"/>
  <c r="O279" i="8"/>
  <c r="C280" i="24" s="1"/>
  <c r="E280" i="24" s="1"/>
  <c r="N280" i="24" s="1"/>
  <c r="Z280" i="24" s="1"/>
  <c r="Y278" i="24"/>
  <c r="Z276" i="8"/>
  <c r="Y279" i="25"/>
  <c r="AF278" i="24"/>
  <c r="AF279" i="25"/>
  <c r="Q276" i="8"/>
  <c r="AJ277" i="24" l="1"/>
  <c r="R275" i="8"/>
  <c r="AH279" i="25"/>
  <c r="AI291" i="25" s="1"/>
  <c r="AH278" i="24"/>
  <c r="AI290" i="24" s="1"/>
  <c r="AJ277" i="25"/>
  <c r="AA275" i="8"/>
  <c r="Y279" i="24"/>
  <c r="V279" i="24"/>
  <c r="X279" i="24" s="1"/>
  <c r="W290" i="24"/>
  <c r="Q277" i="8"/>
  <c r="X279" i="25"/>
  <c r="AF279" i="24"/>
  <c r="F280" i="24"/>
  <c r="O280" i="24" s="1"/>
  <c r="AA280" i="24" s="1"/>
  <c r="P280" i="8"/>
  <c r="D280" i="25"/>
  <c r="M280" i="25" s="1"/>
  <c r="J280" i="25"/>
  <c r="S280" i="25" s="1"/>
  <c r="AE280" i="25" s="1"/>
  <c r="I280" i="25"/>
  <c r="R280" i="25" s="1"/>
  <c r="AD280" i="25" s="1"/>
  <c r="F280" i="25"/>
  <c r="O280" i="25" s="1"/>
  <c r="AA280" i="25" s="1"/>
  <c r="Y280" i="8"/>
  <c r="L280" i="25"/>
  <c r="U280" i="25" s="1"/>
  <c r="AG280" i="25" s="1"/>
  <c r="H280" i="25"/>
  <c r="Q280" i="25" s="1"/>
  <c r="AC280" i="25" s="1"/>
  <c r="G280" i="25"/>
  <c r="P280" i="25" s="1"/>
  <c r="AB280" i="25" s="1"/>
  <c r="K280" i="25"/>
  <c r="T280" i="25" s="1"/>
  <c r="AF280" i="25" s="1"/>
  <c r="I280" i="24"/>
  <c r="R280" i="24" s="1"/>
  <c r="AD280" i="24" s="1"/>
  <c r="O280" i="8"/>
  <c r="C281" i="24" s="1"/>
  <c r="F281" i="24" s="1"/>
  <c r="O281" i="24" s="1"/>
  <c r="AA281" i="24" s="1"/>
  <c r="L281" i="8"/>
  <c r="H280" i="24"/>
  <c r="Q280" i="24" s="1"/>
  <c r="AC280" i="24" s="1"/>
  <c r="G280" i="24"/>
  <c r="P280" i="24" s="1"/>
  <c r="AB280" i="24" s="1"/>
  <c r="W281" i="8"/>
  <c r="V281" i="8"/>
  <c r="K280" i="24"/>
  <c r="T280" i="24" s="1"/>
  <c r="X280" i="8"/>
  <c r="C281" i="25" s="1"/>
  <c r="U281" i="8"/>
  <c r="J280" i="24"/>
  <c r="S280" i="24" s="1"/>
  <c r="AE280" i="24" s="1"/>
  <c r="D280" i="24"/>
  <c r="M280" i="24" s="1"/>
  <c r="L280" i="24"/>
  <c r="U280" i="24" s="1"/>
  <c r="AG280" i="24" s="1"/>
  <c r="N281" i="8"/>
  <c r="M281" i="8"/>
  <c r="Z277" i="8"/>
  <c r="AH279" i="24" l="1"/>
  <c r="AI291" i="24" s="1"/>
  <c r="AJ278" i="25"/>
  <c r="AA276" i="8"/>
  <c r="AJ278" i="24"/>
  <c r="R276" i="8"/>
  <c r="Y280" i="24"/>
  <c r="V280" i="24"/>
  <c r="X280" i="24" s="1"/>
  <c r="W291" i="24"/>
  <c r="Q278" i="8"/>
  <c r="Y280" i="25"/>
  <c r="AH280" i="25" s="1"/>
  <c r="AI292" i="25" s="1"/>
  <c r="V280" i="25"/>
  <c r="W292" i="25" s="1"/>
  <c r="J281" i="24"/>
  <c r="S281" i="24" s="1"/>
  <c r="AE281" i="24" s="1"/>
  <c r="E281" i="24"/>
  <c r="N281" i="24" s="1"/>
  <c r="Z281" i="24" s="1"/>
  <c r="K281" i="24"/>
  <c r="T281" i="24" s="1"/>
  <c r="AF281" i="24" s="1"/>
  <c r="G281" i="24"/>
  <c r="P281" i="24" s="1"/>
  <c r="AB281" i="24" s="1"/>
  <c r="D281" i="24"/>
  <c r="M281" i="24" s="1"/>
  <c r="L281" i="24"/>
  <c r="U281" i="24" s="1"/>
  <c r="AG281" i="24" s="1"/>
  <c r="I281" i="24"/>
  <c r="R281" i="24" s="1"/>
  <c r="AD281" i="24" s="1"/>
  <c r="H281" i="24"/>
  <c r="Q281" i="24" s="1"/>
  <c r="AC281" i="24" s="1"/>
  <c r="AF280" i="24"/>
  <c r="V282" i="8"/>
  <c r="W282" i="8"/>
  <c r="M282" i="8"/>
  <c r="N282" i="8"/>
  <c r="P281" i="8"/>
  <c r="Y281" i="8"/>
  <c r="U282" i="8"/>
  <c r="O281" i="8"/>
  <c r="C282" i="24" s="1"/>
  <c r="L282" i="8"/>
  <c r="X281" i="8"/>
  <c r="C282" i="25" s="1"/>
  <c r="K282" i="25" s="1"/>
  <c r="T282" i="25" s="1"/>
  <c r="L281" i="25"/>
  <c r="U281" i="25" s="1"/>
  <c r="AG281" i="25" s="1"/>
  <c r="G281" i="25"/>
  <c r="P281" i="25" s="1"/>
  <c r="AB281" i="25" s="1"/>
  <c r="D281" i="25"/>
  <c r="M281" i="25" s="1"/>
  <c r="F281" i="25"/>
  <c r="O281" i="25" s="1"/>
  <c r="AA281" i="25" s="1"/>
  <c r="J281" i="25"/>
  <c r="S281" i="25" s="1"/>
  <c r="AE281" i="25" s="1"/>
  <c r="E281" i="25"/>
  <c r="N281" i="25" s="1"/>
  <c r="Z281" i="25" s="1"/>
  <c r="H281" i="25"/>
  <c r="Q281" i="25" s="1"/>
  <c r="AC281" i="25" s="1"/>
  <c r="K281" i="25"/>
  <c r="T281" i="25" s="1"/>
  <c r="I281" i="25"/>
  <c r="R281" i="25" s="1"/>
  <c r="AD281" i="25" s="1"/>
  <c r="Z278" i="8"/>
  <c r="AH280" i="24" l="1"/>
  <c r="AI292" i="24" s="1"/>
  <c r="AJ279" i="24"/>
  <c r="R277" i="8"/>
  <c r="AJ279" i="25"/>
  <c r="AA277" i="8"/>
  <c r="Y281" i="24"/>
  <c r="AH281" i="24" s="1"/>
  <c r="AI293" i="24" s="1"/>
  <c r="V281" i="24"/>
  <c r="X281" i="24" s="1"/>
  <c r="W292" i="24"/>
  <c r="Q279" i="8"/>
  <c r="X280" i="25"/>
  <c r="Z279" i="8" s="1"/>
  <c r="V281" i="25"/>
  <c r="W293" i="25" s="1"/>
  <c r="L282" i="25"/>
  <c r="U282" i="25" s="1"/>
  <c r="AG282" i="25" s="1"/>
  <c r="H282" i="25"/>
  <c r="Q282" i="25" s="1"/>
  <c r="AC282" i="25" s="1"/>
  <c r="D282" i="25"/>
  <c r="M282" i="25" s="1"/>
  <c r="J282" i="25"/>
  <c r="S282" i="25" s="1"/>
  <c r="AE282" i="25" s="1"/>
  <c r="F282" i="25"/>
  <c r="O282" i="25" s="1"/>
  <c r="AA282" i="25" s="1"/>
  <c r="E282" i="25"/>
  <c r="N282" i="25" s="1"/>
  <c r="Z282" i="25" s="1"/>
  <c r="I282" i="25"/>
  <c r="R282" i="25" s="1"/>
  <c r="AD282" i="25" s="1"/>
  <c r="G282" i="25"/>
  <c r="P282" i="25" s="1"/>
  <c r="AB282" i="25" s="1"/>
  <c r="Y282" i="8"/>
  <c r="X282" i="8"/>
  <c r="C283" i="25" s="1"/>
  <c r="I283" i="25" s="1"/>
  <c r="R283" i="25" s="1"/>
  <c r="AD283" i="25" s="1"/>
  <c r="U283" i="8"/>
  <c r="P282" i="8"/>
  <c r="N283" i="8"/>
  <c r="M283" i="8"/>
  <c r="O282" i="8"/>
  <c r="C283" i="24" s="1"/>
  <c r="D283" i="24" s="1"/>
  <c r="M283" i="24" s="1"/>
  <c r="L283" i="8"/>
  <c r="O283" i="8" s="1"/>
  <c r="C284" i="24" s="1"/>
  <c r="W283" i="8"/>
  <c r="V283" i="8"/>
  <c r="L282" i="24"/>
  <c r="U282" i="24" s="1"/>
  <c r="AG282" i="24" s="1"/>
  <c r="K282" i="24"/>
  <c r="T282" i="24" s="1"/>
  <c r="J282" i="24"/>
  <c r="S282" i="24" s="1"/>
  <c r="AE282" i="24" s="1"/>
  <c r="H282" i="24"/>
  <c r="Q282" i="24" s="1"/>
  <c r="AC282" i="24" s="1"/>
  <c r="D282" i="24"/>
  <c r="M282" i="24" s="1"/>
  <c r="E282" i="24"/>
  <c r="N282" i="24" s="1"/>
  <c r="Z282" i="24" s="1"/>
  <c r="I282" i="24"/>
  <c r="R282" i="24" s="1"/>
  <c r="AD282" i="24" s="1"/>
  <c r="G282" i="24"/>
  <c r="P282" i="24" s="1"/>
  <c r="AB282" i="24" s="1"/>
  <c r="F282" i="24"/>
  <c r="O282" i="24" s="1"/>
  <c r="AA282" i="24" s="1"/>
  <c r="AF281" i="25"/>
  <c r="AF282" i="25"/>
  <c r="Y281" i="25"/>
  <c r="AJ280" i="25" l="1"/>
  <c r="AA278" i="8"/>
  <c r="AH281" i="25"/>
  <c r="AI293" i="25" s="1"/>
  <c r="AJ280" i="24"/>
  <c r="R278" i="8"/>
  <c r="V282" i="24"/>
  <c r="X282" i="24" s="1"/>
  <c r="W293" i="24"/>
  <c r="Q280" i="8"/>
  <c r="Y282" i="25"/>
  <c r="AH282" i="25" s="1"/>
  <c r="AI294" i="25" s="1"/>
  <c r="V282" i="25"/>
  <c r="W294" i="25" s="1"/>
  <c r="X281" i="25"/>
  <c r="K283" i="25"/>
  <c r="T283" i="25" s="1"/>
  <c r="AF283" i="25" s="1"/>
  <c r="H283" i="25"/>
  <c r="Q283" i="25" s="1"/>
  <c r="AC283" i="25" s="1"/>
  <c r="F283" i="24"/>
  <c r="O283" i="24" s="1"/>
  <c r="AA283" i="24" s="1"/>
  <c r="L283" i="25"/>
  <c r="U283" i="25" s="1"/>
  <c r="AG283" i="25" s="1"/>
  <c r="F283" i="25"/>
  <c r="O283" i="25" s="1"/>
  <c r="AA283" i="25" s="1"/>
  <c r="G283" i="25"/>
  <c r="P283" i="25" s="1"/>
  <c r="AB283" i="25" s="1"/>
  <c r="J283" i="25"/>
  <c r="S283" i="25" s="1"/>
  <c r="AE283" i="25" s="1"/>
  <c r="E283" i="25"/>
  <c r="N283" i="25" s="1"/>
  <c r="Z283" i="25" s="1"/>
  <c r="D283" i="25"/>
  <c r="M283" i="25" s="1"/>
  <c r="G283" i="24"/>
  <c r="P283" i="24" s="1"/>
  <c r="AB283" i="24" s="1"/>
  <c r="L283" i="24"/>
  <c r="U283" i="24" s="1"/>
  <c r="AG283" i="24" s="1"/>
  <c r="J283" i="24"/>
  <c r="S283" i="24" s="1"/>
  <c r="AE283" i="24" s="1"/>
  <c r="H283" i="24"/>
  <c r="Q283" i="24" s="1"/>
  <c r="AC283" i="24" s="1"/>
  <c r="K283" i="24"/>
  <c r="T283" i="24" s="1"/>
  <c r="AF283" i="24" s="1"/>
  <c r="E283" i="24"/>
  <c r="N283" i="24" s="1"/>
  <c r="Z283" i="24" s="1"/>
  <c r="I283" i="24"/>
  <c r="R283" i="24" s="1"/>
  <c r="AD283" i="24" s="1"/>
  <c r="N284" i="8"/>
  <c r="M284" i="8"/>
  <c r="P283" i="8"/>
  <c r="L284" i="8"/>
  <c r="O284" i="8" s="1"/>
  <c r="C285" i="24" s="1"/>
  <c r="W284" i="8"/>
  <c r="V284" i="8"/>
  <c r="X283" i="8"/>
  <c r="C284" i="25" s="1"/>
  <c r="E284" i="25" s="1"/>
  <c r="N284" i="25" s="1"/>
  <c r="Z284" i="25" s="1"/>
  <c r="U284" i="8"/>
  <c r="X284" i="8" s="1"/>
  <c r="C285" i="25" s="1"/>
  <c r="Y283" i="8"/>
  <c r="F284" i="24"/>
  <c r="O284" i="24" s="1"/>
  <c r="AA284" i="24" s="1"/>
  <c r="J284" i="24"/>
  <c r="S284" i="24" s="1"/>
  <c r="AE284" i="24" s="1"/>
  <c r="G284" i="24"/>
  <c r="P284" i="24" s="1"/>
  <c r="AB284" i="24" s="1"/>
  <c r="D284" i="24"/>
  <c r="M284" i="24" s="1"/>
  <c r="H284" i="24"/>
  <c r="Q284" i="24" s="1"/>
  <c r="AC284" i="24" s="1"/>
  <c r="I284" i="24"/>
  <c r="R284" i="24" s="1"/>
  <c r="AD284" i="24" s="1"/>
  <c r="E284" i="24"/>
  <c r="N284" i="24" s="1"/>
  <c r="Z284" i="24" s="1"/>
  <c r="K284" i="24"/>
  <c r="T284" i="24" s="1"/>
  <c r="L284" i="24"/>
  <c r="U284" i="24" s="1"/>
  <c r="AG284" i="24" s="1"/>
  <c r="Z280" i="8"/>
  <c r="Y283" i="24"/>
  <c r="Y282" i="24"/>
  <c r="AF282" i="24"/>
  <c r="AH282" i="24" l="1"/>
  <c r="AI294" i="24" s="1"/>
  <c r="X282" i="25"/>
  <c r="Z281" i="8" s="1"/>
  <c r="AH283" i="24"/>
  <c r="AJ281" i="24"/>
  <c r="R279" i="8"/>
  <c r="AJ281" i="25"/>
  <c r="AA279" i="8"/>
  <c r="V284" i="24"/>
  <c r="Q281" i="8"/>
  <c r="W294" i="24"/>
  <c r="V283" i="24"/>
  <c r="X283" i="24" s="1"/>
  <c r="Y283" i="25"/>
  <c r="AH283" i="25" s="1"/>
  <c r="V283" i="25"/>
  <c r="H284" i="25"/>
  <c r="Q284" i="25" s="1"/>
  <c r="AC284" i="25" s="1"/>
  <c r="P284" i="8"/>
  <c r="L285" i="8"/>
  <c r="O285" i="8" s="1"/>
  <c r="C286" i="24" s="1"/>
  <c r="D284" i="25"/>
  <c r="M284" i="25" s="1"/>
  <c r="V285" i="8"/>
  <c r="W285" i="8"/>
  <c r="F284" i="25"/>
  <c r="O284" i="25" s="1"/>
  <c r="AA284" i="25" s="1"/>
  <c r="K284" i="25"/>
  <c r="T284" i="25" s="1"/>
  <c r="AF284" i="25" s="1"/>
  <c r="Y284" i="8"/>
  <c r="J284" i="25"/>
  <c r="S284" i="25" s="1"/>
  <c r="AE284" i="25" s="1"/>
  <c r="G284" i="25"/>
  <c r="P284" i="25" s="1"/>
  <c r="AB284" i="25" s="1"/>
  <c r="L284" i="25"/>
  <c r="U284" i="25" s="1"/>
  <c r="AG284" i="25" s="1"/>
  <c r="I284" i="25"/>
  <c r="R284" i="25" s="1"/>
  <c r="AD284" i="25" s="1"/>
  <c r="M285" i="8"/>
  <c r="N285" i="8"/>
  <c r="U285" i="8"/>
  <c r="X285" i="8" s="1"/>
  <c r="C286" i="25" s="1"/>
  <c r="E285" i="25"/>
  <c r="N285" i="25" s="1"/>
  <c r="Z285" i="25" s="1"/>
  <c r="G285" i="25"/>
  <c r="P285" i="25" s="1"/>
  <c r="AB285" i="25" s="1"/>
  <c r="J285" i="25"/>
  <c r="S285" i="25" s="1"/>
  <c r="AE285" i="25" s="1"/>
  <c r="L285" i="25"/>
  <c r="U285" i="25" s="1"/>
  <c r="AG285" i="25" s="1"/>
  <c r="H285" i="25"/>
  <c r="Q285" i="25" s="1"/>
  <c r="AC285" i="25" s="1"/>
  <c r="F285" i="25"/>
  <c r="O285" i="25" s="1"/>
  <c r="AA285" i="25" s="1"/>
  <c r="D285" i="25"/>
  <c r="M285" i="25" s="1"/>
  <c r="I285" i="25"/>
  <c r="R285" i="25" s="1"/>
  <c r="AD285" i="25" s="1"/>
  <c r="K285" i="25"/>
  <c r="T285" i="25" s="1"/>
  <c r="Y284" i="24"/>
  <c r="AF284" i="24"/>
  <c r="F285" i="24"/>
  <c r="O285" i="24" s="1"/>
  <c r="AA285" i="24" s="1"/>
  <c r="E285" i="24"/>
  <c r="N285" i="24" s="1"/>
  <c r="Z285" i="24" s="1"/>
  <c r="H285" i="24"/>
  <c r="Q285" i="24" s="1"/>
  <c r="AC285" i="24" s="1"/>
  <c r="J285" i="24"/>
  <c r="S285" i="24" s="1"/>
  <c r="AE285" i="24" s="1"/>
  <c r="L285" i="24"/>
  <c r="U285" i="24" s="1"/>
  <c r="AG285" i="24" s="1"/>
  <c r="G285" i="24"/>
  <c r="P285" i="24" s="1"/>
  <c r="AB285" i="24" s="1"/>
  <c r="I285" i="24"/>
  <c r="R285" i="24" s="1"/>
  <c r="AD285" i="24" s="1"/>
  <c r="D285" i="24"/>
  <c r="M285" i="24" s="1"/>
  <c r="K285" i="24"/>
  <c r="T285" i="24" s="1"/>
  <c r="X284" i="24" l="1"/>
  <c r="X283" i="25"/>
  <c r="Z282" i="8" s="1"/>
  <c r="AH284" i="24"/>
  <c r="AJ282" i="25"/>
  <c r="AA280" i="8"/>
  <c r="AJ282" i="24"/>
  <c r="R280" i="8"/>
  <c r="V285" i="24"/>
  <c r="V285" i="25"/>
  <c r="Y284" i="25"/>
  <c r="AH284" i="25" s="1"/>
  <c r="V284" i="25"/>
  <c r="Y285" i="8"/>
  <c r="P285" i="8"/>
  <c r="U286" i="8"/>
  <c r="X286" i="8" s="1"/>
  <c r="C287" i="25" s="1"/>
  <c r="M286" i="8"/>
  <c r="N286" i="8"/>
  <c r="L286" i="8"/>
  <c r="V286" i="8"/>
  <c r="W286" i="8"/>
  <c r="I286" i="24"/>
  <c r="R286" i="24" s="1"/>
  <c r="AD286" i="24" s="1"/>
  <c r="J286" i="24"/>
  <c r="S286" i="24" s="1"/>
  <c r="AE286" i="24" s="1"/>
  <c r="E286" i="24"/>
  <c r="N286" i="24" s="1"/>
  <c r="Z286" i="24" s="1"/>
  <c r="F286" i="24"/>
  <c r="O286" i="24" s="1"/>
  <c r="AA286" i="24" s="1"/>
  <c r="K286" i="24"/>
  <c r="T286" i="24" s="1"/>
  <c r="G286" i="24"/>
  <c r="P286" i="24" s="1"/>
  <c r="AB286" i="24" s="1"/>
  <c r="L286" i="24"/>
  <c r="U286" i="24" s="1"/>
  <c r="AG286" i="24" s="1"/>
  <c r="D286" i="24"/>
  <c r="M286" i="24" s="1"/>
  <c r="H286" i="24"/>
  <c r="Q286" i="24" s="1"/>
  <c r="AC286" i="24" s="1"/>
  <c r="Y285" i="25"/>
  <c r="AF285" i="24"/>
  <c r="Y285" i="24"/>
  <c r="Q282" i="8"/>
  <c r="AF285" i="25"/>
  <c r="X285" i="24" l="1"/>
  <c r="X284" i="25"/>
  <c r="X285" i="25" s="1"/>
  <c r="AH285" i="24"/>
  <c r="AH285" i="25"/>
  <c r="AJ283" i="24"/>
  <c r="R281" i="8"/>
  <c r="AJ283" i="25"/>
  <c r="AA281" i="8"/>
  <c r="V286" i="24"/>
  <c r="X286" i="24" s="1"/>
  <c r="P286" i="8"/>
  <c r="W287" i="8"/>
  <c r="V287" i="8"/>
  <c r="O286" i="8"/>
  <c r="C287" i="24" s="1"/>
  <c r="L287" i="8"/>
  <c r="N287" i="8"/>
  <c r="M287" i="8"/>
  <c r="U287" i="8"/>
  <c r="Y286" i="8"/>
  <c r="J286" i="25"/>
  <c r="S286" i="25" s="1"/>
  <c r="AE286" i="25" s="1"/>
  <c r="L286" i="25"/>
  <c r="U286" i="25" s="1"/>
  <c r="AG286" i="25" s="1"/>
  <c r="D286" i="25"/>
  <c r="M286" i="25" s="1"/>
  <c r="E286" i="25"/>
  <c r="N286" i="25" s="1"/>
  <c r="Z286" i="25" s="1"/>
  <c r="H286" i="25"/>
  <c r="Q286" i="25" s="1"/>
  <c r="AC286" i="25" s="1"/>
  <c r="G286" i="25"/>
  <c r="P286" i="25" s="1"/>
  <c r="AB286" i="25" s="1"/>
  <c r="I286" i="25"/>
  <c r="R286" i="25" s="1"/>
  <c r="AD286" i="25" s="1"/>
  <c r="F286" i="25"/>
  <c r="O286" i="25" s="1"/>
  <c r="AA286" i="25" s="1"/>
  <c r="K286" i="25"/>
  <c r="T286" i="25" s="1"/>
  <c r="Y286" i="24"/>
  <c r="AF286" i="24"/>
  <c r="Q283" i="8"/>
  <c r="Z283" i="8" l="1"/>
  <c r="AH286" i="24"/>
  <c r="AJ284" i="25"/>
  <c r="AA282" i="8"/>
  <c r="AJ284" i="24"/>
  <c r="R282" i="8"/>
  <c r="V286" i="25"/>
  <c r="X286" i="25" s="1"/>
  <c r="Y287" i="8"/>
  <c r="M288" i="8"/>
  <c r="N288" i="8"/>
  <c r="P287" i="8"/>
  <c r="L288" i="8"/>
  <c r="O288" i="8" s="1"/>
  <c r="C289" i="24" s="1"/>
  <c r="O287" i="8"/>
  <c r="C288" i="24" s="1"/>
  <c r="D288" i="24" s="1"/>
  <c r="M288" i="24" s="1"/>
  <c r="U288" i="8"/>
  <c r="X288" i="8" s="1"/>
  <c r="C289" i="25" s="1"/>
  <c r="W288" i="8"/>
  <c r="V288" i="8"/>
  <c r="X287" i="8"/>
  <c r="C288" i="25" s="1"/>
  <c r="L288" i="25" s="1"/>
  <c r="U288" i="25" s="1"/>
  <c r="AG288" i="25" s="1"/>
  <c r="Q284" i="8"/>
  <c r="G287" i="25"/>
  <c r="P287" i="25" s="1"/>
  <c r="AB287" i="25" s="1"/>
  <c r="J287" i="25"/>
  <c r="S287" i="25" s="1"/>
  <c r="AE287" i="25" s="1"/>
  <c r="L287" i="25"/>
  <c r="U287" i="25" s="1"/>
  <c r="AG287" i="25" s="1"/>
  <c r="H287" i="25"/>
  <c r="Q287" i="25" s="1"/>
  <c r="AC287" i="25" s="1"/>
  <c r="E287" i="25"/>
  <c r="N287" i="25" s="1"/>
  <c r="Z287" i="25" s="1"/>
  <c r="I287" i="25"/>
  <c r="R287" i="25" s="1"/>
  <c r="AD287" i="25" s="1"/>
  <c r="K287" i="25"/>
  <c r="T287" i="25" s="1"/>
  <c r="D287" i="25"/>
  <c r="M287" i="25" s="1"/>
  <c r="F287" i="25"/>
  <c r="O287" i="25" s="1"/>
  <c r="AA287" i="25" s="1"/>
  <c r="Y286" i="25"/>
  <c r="F287" i="24"/>
  <c r="O287" i="24" s="1"/>
  <c r="AA287" i="24" s="1"/>
  <c r="L287" i="24"/>
  <c r="U287" i="24" s="1"/>
  <c r="AG287" i="24" s="1"/>
  <c r="J287" i="24"/>
  <c r="S287" i="24" s="1"/>
  <c r="AE287" i="24" s="1"/>
  <c r="G287" i="24"/>
  <c r="P287" i="24" s="1"/>
  <c r="AB287" i="24" s="1"/>
  <c r="H287" i="24"/>
  <c r="Q287" i="24" s="1"/>
  <c r="AC287" i="24" s="1"/>
  <c r="K287" i="24"/>
  <c r="T287" i="24" s="1"/>
  <c r="E287" i="24"/>
  <c r="N287" i="24" s="1"/>
  <c r="Z287" i="24" s="1"/>
  <c r="I287" i="24"/>
  <c r="R287" i="24" s="1"/>
  <c r="AD287" i="24" s="1"/>
  <c r="D287" i="24"/>
  <c r="M287" i="24" s="1"/>
  <c r="Z284" i="8"/>
  <c r="AF286" i="25"/>
  <c r="AJ285" i="24" l="1"/>
  <c r="R283" i="8"/>
  <c r="AH286" i="25"/>
  <c r="V287" i="24"/>
  <c r="X287" i="24" s="1"/>
  <c r="AJ285" i="25"/>
  <c r="AA283" i="8"/>
  <c r="V287" i="25"/>
  <c r="X287" i="25" s="1"/>
  <c r="H288" i="25"/>
  <c r="Q288" i="25" s="1"/>
  <c r="AC288" i="25" s="1"/>
  <c r="F288" i="25"/>
  <c r="O288" i="25" s="1"/>
  <c r="AA288" i="25" s="1"/>
  <c r="I288" i="25"/>
  <c r="R288" i="25" s="1"/>
  <c r="AD288" i="25" s="1"/>
  <c r="G288" i="25"/>
  <c r="P288" i="25" s="1"/>
  <c r="AB288" i="25" s="1"/>
  <c r="K288" i="25"/>
  <c r="T288" i="25" s="1"/>
  <c r="AF288" i="25" s="1"/>
  <c r="D288" i="25"/>
  <c r="M288" i="25" s="1"/>
  <c r="J288" i="25"/>
  <c r="S288" i="25" s="1"/>
  <c r="AE288" i="25" s="1"/>
  <c r="I288" i="24"/>
  <c r="R288" i="24" s="1"/>
  <c r="AD288" i="24" s="1"/>
  <c r="K288" i="24"/>
  <c r="T288" i="24" s="1"/>
  <c r="AF288" i="24" s="1"/>
  <c r="E288" i="25"/>
  <c r="N288" i="25" s="1"/>
  <c r="Z288" i="25" s="1"/>
  <c r="H288" i="24"/>
  <c r="Q288" i="24" s="1"/>
  <c r="AC288" i="24" s="1"/>
  <c r="U289" i="8"/>
  <c r="L288" i="24"/>
  <c r="U288" i="24" s="1"/>
  <c r="AG288" i="24" s="1"/>
  <c r="E288" i="24"/>
  <c r="N288" i="24" s="1"/>
  <c r="Z288" i="24" s="1"/>
  <c r="J288" i="24"/>
  <c r="S288" i="24" s="1"/>
  <c r="AE288" i="24" s="1"/>
  <c r="L289" i="8"/>
  <c r="O289" i="8" s="1"/>
  <c r="C290" i="24" s="1"/>
  <c r="F288" i="24"/>
  <c r="O288" i="24" s="1"/>
  <c r="AA288" i="24" s="1"/>
  <c r="G288" i="24"/>
  <c r="P288" i="24" s="1"/>
  <c r="AB288" i="24" s="1"/>
  <c r="V289" i="8"/>
  <c r="W289" i="8"/>
  <c r="P288" i="8"/>
  <c r="Y288" i="8"/>
  <c r="N289" i="8"/>
  <c r="M289" i="8"/>
  <c r="I289" i="24"/>
  <c r="R289" i="24" s="1"/>
  <c r="AD289" i="24" s="1"/>
  <c r="E289" i="24"/>
  <c r="N289" i="24" s="1"/>
  <c r="Z289" i="24" s="1"/>
  <c r="G289" i="24"/>
  <c r="P289" i="24" s="1"/>
  <c r="AB289" i="24" s="1"/>
  <c r="H289" i="24"/>
  <c r="Q289" i="24" s="1"/>
  <c r="AC289" i="24" s="1"/>
  <c r="L289" i="24"/>
  <c r="U289" i="24" s="1"/>
  <c r="AG289" i="24" s="1"/>
  <c r="K289" i="24"/>
  <c r="T289" i="24" s="1"/>
  <c r="J289" i="24"/>
  <c r="S289" i="24" s="1"/>
  <c r="AE289" i="24" s="1"/>
  <c r="D289" i="24"/>
  <c r="M289" i="24" s="1"/>
  <c r="F289" i="24"/>
  <c r="O289" i="24" s="1"/>
  <c r="AA289" i="24" s="1"/>
  <c r="E289" i="25"/>
  <c r="N289" i="25" s="1"/>
  <c r="Z289" i="25" s="1"/>
  <c r="K289" i="25"/>
  <c r="T289" i="25" s="1"/>
  <c r="F289" i="25"/>
  <c r="O289" i="25" s="1"/>
  <c r="AA289" i="25" s="1"/>
  <c r="D289" i="25"/>
  <c r="M289" i="25" s="1"/>
  <c r="J289" i="25"/>
  <c r="S289" i="25" s="1"/>
  <c r="AE289" i="25" s="1"/>
  <c r="G289" i="25"/>
  <c r="P289" i="25" s="1"/>
  <c r="AB289" i="25" s="1"/>
  <c r="H289" i="25"/>
  <c r="Q289" i="25" s="1"/>
  <c r="AC289" i="25" s="1"/>
  <c r="I289" i="25"/>
  <c r="R289" i="25" s="1"/>
  <c r="AD289" i="25" s="1"/>
  <c r="L289" i="25"/>
  <c r="U289" i="25" s="1"/>
  <c r="AG289" i="25" s="1"/>
  <c r="Y287" i="24"/>
  <c r="Y287" i="25"/>
  <c r="Y288" i="24"/>
  <c r="AF287" i="25"/>
  <c r="AF287" i="24"/>
  <c r="Q285" i="8"/>
  <c r="Z285" i="8"/>
  <c r="AH287" i="25" l="1"/>
  <c r="AH287" i="24"/>
  <c r="AH288" i="24"/>
  <c r="V289" i="25"/>
  <c r="AJ286" i="25"/>
  <c r="AA284" i="8"/>
  <c r="AJ286" i="24"/>
  <c r="R284" i="8"/>
  <c r="V289" i="24"/>
  <c r="V288" i="24"/>
  <c r="X288" i="24" s="1"/>
  <c r="Y288" i="25"/>
  <c r="AH288" i="25" s="1"/>
  <c r="V288" i="25"/>
  <c r="X288" i="25" s="1"/>
  <c r="P289" i="8"/>
  <c r="Y289" i="8"/>
  <c r="U290" i="8"/>
  <c r="X290" i="8" s="1"/>
  <c r="C291" i="25" s="1"/>
  <c r="M290" i="8"/>
  <c r="N290" i="8"/>
  <c r="L290" i="8"/>
  <c r="V290" i="8"/>
  <c r="W290" i="8"/>
  <c r="X289" i="8"/>
  <c r="C290" i="25" s="1"/>
  <c r="J290" i="25" s="1"/>
  <c r="S290" i="25" s="1"/>
  <c r="AE290" i="25" s="1"/>
  <c r="H290" i="24"/>
  <c r="Q290" i="24" s="1"/>
  <c r="AC290" i="24" s="1"/>
  <c r="L290" i="24"/>
  <c r="U290" i="24" s="1"/>
  <c r="AG290" i="24" s="1"/>
  <c r="K290" i="24"/>
  <c r="T290" i="24" s="1"/>
  <c r="G290" i="24"/>
  <c r="P290" i="24" s="1"/>
  <c r="AB290" i="24" s="1"/>
  <c r="J290" i="24"/>
  <c r="S290" i="24" s="1"/>
  <c r="AE290" i="24" s="1"/>
  <c r="I290" i="24"/>
  <c r="R290" i="24" s="1"/>
  <c r="AD290" i="24" s="1"/>
  <c r="D290" i="24"/>
  <c r="M290" i="24" s="1"/>
  <c r="E290" i="24"/>
  <c r="N290" i="24" s="1"/>
  <c r="Z290" i="24" s="1"/>
  <c r="F290" i="24"/>
  <c r="O290" i="24" s="1"/>
  <c r="AA290" i="24" s="1"/>
  <c r="Y289" i="24"/>
  <c r="Q286" i="8"/>
  <c r="AF289" i="24"/>
  <c r="Y289" i="25"/>
  <c r="Z286" i="8"/>
  <c r="AF289" i="25"/>
  <c r="X289" i="24" l="1"/>
  <c r="AH289" i="24"/>
  <c r="X289" i="25"/>
  <c r="AJ287" i="25"/>
  <c r="AA285" i="8"/>
  <c r="AH289" i="25"/>
  <c r="AJ287" i="24"/>
  <c r="R285" i="8"/>
  <c r="V290" i="24"/>
  <c r="X290" i="24" s="1"/>
  <c r="G290" i="25"/>
  <c r="P290" i="25" s="1"/>
  <c r="AB290" i="25" s="1"/>
  <c r="L290" i="25"/>
  <c r="U290" i="25" s="1"/>
  <c r="AG290" i="25" s="1"/>
  <c r="K290" i="25"/>
  <c r="T290" i="25" s="1"/>
  <c r="AF290" i="25" s="1"/>
  <c r="D290" i="25"/>
  <c r="M290" i="25" s="1"/>
  <c r="H290" i="25"/>
  <c r="Q290" i="25" s="1"/>
  <c r="AC290" i="25" s="1"/>
  <c r="U291" i="8"/>
  <c r="X291" i="8" s="1"/>
  <c r="C292" i="25" s="1"/>
  <c r="E290" i="25"/>
  <c r="N290" i="25" s="1"/>
  <c r="Z290" i="25" s="1"/>
  <c r="F290" i="25"/>
  <c r="O290" i="25" s="1"/>
  <c r="AA290" i="25" s="1"/>
  <c r="L291" i="8"/>
  <c r="O291" i="8" s="1"/>
  <c r="C292" i="24" s="1"/>
  <c r="I290" i="25"/>
  <c r="R290" i="25" s="1"/>
  <c r="AD290" i="25" s="1"/>
  <c r="O290" i="8"/>
  <c r="C291" i="24" s="1"/>
  <c r="K291" i="24" s="1"/>
  <c r="T291" i="24" s="1"/>
  <c r="Y290" i="8"/>
  <c r="P290" i="8"/>
  <c r="W291" i="8"/>
  <c r="V291" i="8"/>
  <c r="M291" i="8"/>
  <c r="N291" i="8"/>
  <c r="Y290" i="24"/>
  <c r="Z287" i="8"/>
  <c r="AF290" i="24"/>
  <c r="Q287" i="8"/>
  <c r="F291" i="25"/>
  <c r="O291" i="25" s="1"/>
  <c r="AA291" i="25" s="1"/>
  <c r="G291" i="25"/>
  <c r="P291" i="25" s="1"/>
  <c r="AB291" i="25" s="1"/>
  <c r="D291" i="25"/>
  <c r="M291" i="25" s="1"/>
  <c r="I291" i="25"/>
  <c r="R291" i="25" s="1"/>
  <c r="AD291" i="25" s="1"/>
  <c r="H291" i="25"/>
  <c r="Q291" i="25" s="1"/>
  <c r="AC291" i="25" s="1"/>
  <c r="J291" i="25"/>
  <c r="S291" i="25" s="1"/>
  <c r="AE291" i="25" s="1"/>
  <c r="L291" i="25"/>
  <c r="U291" i="25" s="1"/>
  <c r="AG291" i="25" s="1"/>
  <c r="K291" i="25"/>
  <c r="T291" i="25" s="1"/>
  <c r="E291" i="25"/>
  <c r="N291" i="25" s="1"/>
  <c r="Z291" i="25" s="1"/>
  <c r="AH290" i="24" l="1"/>
  <c r="AJ288" i="24"/>
  <c r="R286" i="8"/>
  <c r="AJ288" i="25"/>
  <c r="AA286" i="8"/>
  <c r="Y290" i="25"/>
  <c r="AH290" i="25" s="1"/>
  <c r="V290" i="25"/>
  <c r="X290" i="25" s="1"/>
  <c r="V291" i="25"/>
  <c r="L292" i="8"/>
  <c r="O292" i="8" s="1"/>
  <c r="C293" i="24" s="1"/>
  <c r="H291" i="24"/>
  <c r="Q291" i="24" s="1"/>
  <c r="AC291" i="24" s="1"/>
  <c r="F291" i="24"/>
  <c r="O291" i="24" s="1"/>
  <c r="AA291" i="24" s="1"/>
  <c r="D291" i="24"/>
  <c r="M291" i="24" s="1"/>
  <c r="L291" i="24"/>
  <c r="U291" i="24" s="1"/>
  <c r="AG291" i="24" s="1"/>
  <c r="E291" i="24"/>
  <c r="N291" i="24" s="1"/>
  <c r="Z291" i="24" s="1"/>
  <c r="J291" i="24"/>
  <c r="S291" i="24" s="1"/>
  <c r="AE291" i="24" s="1"/>
  <c r="G291" i="24"/>
  <c r="P291" i="24" s="1"/>
  <c r="AB291" i="24" s="1"/>
  <c r="I291" i="24"/>
  <c r="R291" i="24" s="1"/>
  <c r="AD291" i="24" s="1"/>
  <c r="Y291" i="8"/>
  <c r="V292" i="8"/>
  <c r="W292" i="8"/>
  <c r="P291" i="8"/>
  <c r="U292" i="8"/>
  <c r="N292" i="8"/>
  <c r="M292" i="8"/>
  <c r="L292" i="24"/>
  <c r="U292" i="24" s="1"/>
  <c r="AG292" i="24" s="1"/>
  <c r="J292" i="24"/>
  <c r="S292" i="24" s="1"/>
  <c r="AE292" i="24" s="1"/>
  <c r="K292" i="24"/>
  <c r="T292" i="24" s="1"/>
  <c r="D292" i="24"/>
  <c r="M292" i="24" s="1"/>
  <c r="E292" i="24"/>
  <c r="N292" i="24" s="1"/>
  <c r="Z292" i="24" s="1"/>
  <c r="H292" i="24"/>
  <c r="Q292" i="24" s="1"/>
  <c r="AC292" i="24" s="1"/>
  <c r="I292" i="24"/>
  <c r="R292" i="24" s="1"/>
  <c r="AD292" i="24" s="1"/>
  <c r="F292" i="24"/>
  <c r="O292" i="24" s="1"/>
  <c r="AA292" i="24" s="1"/>
  <c r="G292" i="24"/>
  <c r="P292" i="24" s="1"/>
  <c r="AB292" i="24" s="1"/>
  <c r="Q288" i="8"/>
  <c r="Z288" i="8"/>
  <c r="AF291" i="25"/>
  <c r="Y291" i="25"/>
  <c r="AF291" i="24"/>
  <c r="AH291" i="25" l="1"/>
  <c r="AJ289" i="25"/>
  <c r="AA287" i="8"/>
  <c r="AJ289" i="24"/>
  <c r="R287" i="8"/>
  <c r="Y291" i="24"/>
  <c r="AH291" i="24" s="1"/>
  <c r="V291" i="24"/>
  <c r="X291" i="24" s="1"/>
  <c r="V292" i="24"/>
  <c r="X291" i="25"/>
  <c r="L293" i="8"/>
  <c r="O293" i="8" s="1"/>
  <c r="C294" i="24" s="1"/>
  <c r="Y292" i="8"/>
  <c r="P292" i="8"/>
  <c r="X292" i="8"/>
  <c r="C293" i="25" s="1"/>
  <c r="U293" i="8"/>
  <c r="X293" i="8" s="1"/>
  <c r="C294" i="25" s="1"/>
  <c r="W293" i="8"/>
  <c r="V293" i="8"/>
  <c r="M293" i="8"/>
  <c r="N293" i="8"/>
  <c r="Q289" i="8"/>
  <c r="Y292" i="24"/>
  <c r="AF292" i="24"/>
  <c r="Z289" i="8"/>
  <c r="F292" i="25"/>
  <c r="O292" i="25" s="1"/>
  <c r="AA292" i="25" s="1"/>
  <c r="K292" i="25"/>
  <c r="T292" i="25" s="1"/>
  <c r="H292" i="25"/>
  <c r="Q292" i="25" s="1"/>
  <c r="AC292" i="25" s="1"/>
  <c r="E292" i="25"/>
  <c r="N292" i="25" s="1"/>
  <c r="Z292" i="25" s="1"/>
  <c r="L292" i="25"/>
  <c r="U292" i="25" s="1"/>
  <c r="AG292" i="25" s="1"/>
  <c r="I292" i="25"/>
  <c r="R292" i="25" s="1"/>
  <c r="AD292" i="25" s="1"/>
  <c r="J292" i="25"/>
  <c r="S292" i="25" s="1"/>
  <c r="AE292" i="25" s="1"/>
  <c r="G292" i="25"/>
  <c r="P292" i="25" s="1"/>
  <c r="AB292" i="25" s="1"/>
  <c r="D292" i="25"/>
  <c r="M292" i="25" s="1"/>
  <c r="X292" i="24" l="1"/>
  <c r="AJ290" i="24"/>
  <c r="R288" i="8"/>
  <c r="AH292" i="24"/>
  <c r="AJ290" i="25"/>
  <c r="AA288" i="8"/>
  <c r="V292" i="25"/>
  <c r="X292" i="25" s="1"/>
  <c r="P293" i="8"/>
  <c r="Y293" i="8"/>
  <c r="AF292" i="25"/>
  <c r="E294" i="25"/>
  <c r="N294" i="25" s="1"/>
  <c r="Z294" i="25" s="1"/>
  <c r="I294" i="25"/>
  <c r="R294" i="25" s="1"/>
  <c r="AD294" i="25" s="1"/>
  <c r="L294" i="25"/>
  <c r="U294" i="25" s="1"/>
  <c r="AG294" i="25" s="1"/>
  <c r="F294" i="25"/>
  <c r="O294" i="25" s="1"/>
  <c r="AA294" i="25" s="1"/>
  <c r="H294" i="25"/>
  <c r="Q294" i="25" s="1"/>
  <c r="AC294" i="25" s="1"/>
  <c r="D294" i="25"/>
  <c r="M294" i="25" s="1"/>
  <c r="J294" i="25"/>
  <c r="S294" i="25" s="1"/>
  <c r="AE294" i="25" s="1"/>
  <c r="K294" i="25"/>
  <c r="T294" i="25" s="1"/>
  <c r="G294" i="25"/>
  <c r="P294" i="25" s="1"/>
  <c r="AB294" i="25" s="1"/>
  <c r="G293" i="24"/>
  <c r="P293" i="24" s="1"/>
  <c r="AB293" i="24" s="1"/>
  <c r="K293" i="24"/>
  <c r="T293" i="24" s="1"/>
  <c r="E293" i="24"/>
  <c r="N293" i="24" s="1"/>
  <c r="Z293" i="24" s="1"/>
  <c r="I293" i="24"/>
  <c r="R293" i="24" s="1"/>
  <c r="AD293" i="24" s="1"/>
  <c r="F293" i="24"/>
  <c r="O293" i="24" s="1"/>
  <c r="AA293" i="24" s="1"/>
  <c r="L293" i="24"/>
  <c r="U293" i="24" s="1"/>
  <c r="AG293" i="24" s="1"/>
  <c r="D293" i="24"/>
  <c r="M293" i="24" s="1"/>
  <c r="J293" i="24"/>
  <c r="S293" i="24" s="1"/>
  <c r="AE293" i="24" s="1"/>
  <c r="H293" i="24"/>
  <c r="Q293" i="24" s="1"/>
  <c r="AC293" i="24" s="1"/>
  <c r="I293" i="25"/>
  <c r="R293" i="25" s="1"/>
  <c r="AD293" i="25" s="1"/>
  <c r="J293" i="25"/>
  <c r="S293" i="25" s="1"/>
  <c r="AE293" i="25" s="1"/>
  <c r="K293" i="25"/>
  <c r="T293" i="25" s="1"/>
  <c r="F293" i="25"/>
  <c r="O293" i="25" s="1"/>
  <c r="AA293" i="25" s="1"/>
  <c r="G293" i="25"/>
  <c r="P293" i="25" s="1"/>
  <c r="AB293" i="25" s="1"/>
  <c r="L293" i="25"/>
  <c r="U293" i="25" s="1"/>
  <c r="AG293" i="25" s="1"/>
  <c r="H293" i="25"/>
  <c r="Q293" i="25" s="1"/>
  <c r="AC293" i="25" s="1"/>
  <c r="D293" i="25"/>
  <c r="M293" i="25" s="1"/>
  <c r="E293" i="25"/>
  <c r="N293" i="25" s="1"/>
  <c r="Z293" i="25" s="1"/>
  <c r="Z290" i="8"/>
  <c r="Q290" i="8"/>
  <c r="Y292" i="25"/>
  <c r="AH292" i="25" l="1"/>
  <c r="AJ291" i="25"/>
  <c r="AA289" i="8"/>
  <c r="AJ291" i="24"/>
  <c r="R289" i="8"/>
  <c r="V293" i="24"/>
  <c r="X293" i="24" s="1"/>
  <c r="V293" i="25"/>
  <c r="X293" i="25" s="1"/>
  <c r="V294" i="25"/>
  <c r="Q291" i="8"/>
  <c r="Y293" i="24"/>
  <c r="AF294" i="25"/>
  <c r="AF293" i="25"/>
  <c r="Y294" i="25"/>
  <c r="Z291" i="8"/>
  <c r="Y293" i="25"/>
  <c r="F294" i="24"/>
  <c r="O294" i="24" s="1"/>
  <c r="AA294" i="24" s="1"/>
  <c r="I294" i="24"/>
  <c r="R294" i="24" s="1"/>
  <c r="AD294" i="24" s="1"/>
  <c r="L294" i="24"/>
  <c r="U294" i="24" s="1"/>
  <c r="AG294" i="24" s="1"/>
  <c r="K294" i="24"/>
  <c r="T294" i="24" s="1"/>
  <c r="D294" i="24"/>
  <c r="M294" i="24" s="1"/>
  <c r="G294" i="24"/>
  <c r="P294" i="24" s="1"/>
  <c r="AB294" i="24" s="1"/>
  <c r="E294" i="24"/>
  <c r="N294" i="24" s="1"/>
  <c r="Z294" i="24" s="1"/>
  <c r="J294" i="24"/>
  <c r="S294" i="24" s="1"/>
  <c r="AE294" i="24" s="1"/>
  <c r="H294" i="24"/>
  <c r="Q294" i="24" s="1"/>
  <c r="AC294" i="24" s="1"/>
  <c r="AF293" i="24"/>
  <c r="AH294" i="25" l="1"/>
  <c r="X294" i="25"/>
  <c r="AJ292" i="24"/>
  <c r="R290" i="8"/>
  <c r="AH293" i="24"/>
  <c r="AH293" i="25"/>
  <c r="AJ292" i="25"/>
  <c r="AA290" i="8"/>
  <c r="V294" i="24"/>
  <c r="X294" i="24" s="1"/>
  <c r="Y294" i="24"/>
  <c r="AF294" i="24"/>
  <c r="Q292" i="8"/>
  <c r="Z292" i="8"/>
  <c r="AJ293" i="25" l="1"/>
  <c r="AA291" i="8"/>
  <c r="AH294" i="24"/>
  <c r="AJ293" i="24"/>
  <c r="R291" i="8"/>
  <c r="Q293" i="8"/>
  <c r="Z293" i="8"/>
  <c r="AJ294" i="24" l="1"/>
  <c r="R293" i="8" s="1"/>
  <c r="R292" i="8"/>
  <c r="AJ294" i="25"/>
  <c r="AA293" i="8" s="1"/>
  <c r="AA292" i="8"/>
</calcChain>
</file>

<file path=xl/sharedStrings.xml><?xml version="1.0" encoding="utf-8"?>
<sst xmlns="http://schemas.openxmlformats.org/spreadsheetml/2006/main" count="475" uniqueCount="216">
  <si>
    <t>Parámetro</t>
  </si>
  <si>
    <t>Valor</t>
  </si>
  <si>
    <t>Fuente</t>
  </si>
  <si>
    <t>γ</t>
  </si>
  <si>
    <t>Ro</t>
  </si>
  <si>
    <t>g</t>
  </si>
  <si>
    <t>Máximo de casos simultaneos</t>
  </si>
  <si>
    <t>Susceptibles (St)</t>
  </si>
  <si>
    <t>Infectados (It)</t>
  </si>
  <si>
    <t>Recuperados (Rt)</t>
  </si>
  <si>
    <t>β</t>
  </si>
  <si>
    <t>Td</t>
  </si>
  <si>
    <t>Periodo</t>
  </si>
  <si>
    <t>Casos Totales</t>
  </si>
  <si>
    <t>Requrimiento máximo de camas</t>
  </si>
  <si>
    <t>Requerimiento máximo de UTI</t>
  </si>
  <si>
    <t>Población estimada de la Nación/Provincia</t>
  </si>
  <si>
    <t>Tiempo medio de recuperación de COVID-19 (en días)</t>
  </si>
  <si>
    <t>Duración promedio de la hospitalización</t>
  </si>
  <si>
    <t>Tasa de hospitalización</t>
  </si>
  <si>
    <t>Tasa de necesidad de cuidados críticos (UTI)</t>
  </si>
  <si>
    <t>Día</t>
  </si>
  <si>
    <t>Estimación de Ro por periodo y escenarios</t>
  </si>
  <si>
    <t>Escenario optimista</t>
  </si>
  <si>
    <t>Escenario Moderado</t>
  </si>
  <si>
    <t>Escenario Pesimista</t>
  </si>
  <si>
    <t>Escenario Optimista</t>
  </si>
  <si>
    <t>Número de casos iniciales</t>
  </si>
  <si>
    <t>Casos reportados</t>
  </si>
  <si>
    <t>Δ% CR</t>
  </si>
  <si>
    <t>Escenario moderado</t>
  </si>
  <si>
    <t>Escenario pesimista</t>
  </si>
  <si>
    <t>Estimación de Ro a partir de casos reportados</t>
  </si>
  <si>
    <t>Puede modificar los datos de las celdas grises y analizar el impacto en las curvas de infectados y requerimientos hospitalarios</t>
  </si>
  <si>
    <t xml:space="preserve">Se utilizó un modelo epidemiológico para enfermedades infecciosas, SIR (Susceptible - Infectado – Recuperado), para modelar la proyección de casos. </t>
  </si>
  <si>
    <t>La información que no estaba disponible se tomó de otros estudios publicados.</t>
  </si>
  <si>
    <t>METODOLOGÍA</t>
  </si>
  <si>
    <t>Según este modelo hay 3 grupos de personas en la población general, aquellos que están saludables pero susceptibles de enfermarse (S), los infectados (I) y los recuperados (R).</t>
  </si>
  <si>
    <t>El Modelo SIR</t>
  </si>
  <si>
    <t>Para modelar la dinámica del brote de COVID-19, se necesitan resolver tres ecuaciones diferenciales, que describen las tasas de crecimiento en cada grupo,</t>
  </si>
  <si>
    <t xml:space="preserve"> a través de los parámetros β, que controla la transición entre S e I y ϒ, que controla la transición entre I y R.</t>
  </si>
  <si>
    <t>β es la tasa efectiva de contacto, que puede ser modificada a través de políticas de distanciamiento social</t>
  </si>
  <si>
    <t xml:space="preserve">ϒ es la inversa del tiempo medio de recuperación, en días. </t>
  </si>
  <si>
    <t xml:space="preserve">Un parámetro importante es el número básico de reproducción, Ro, que representa el número promedio de personas que serán </t>
  </si>
  <si>
    <t>infectadas por cada individuo infectado. Se define como Ro = β/ ϒ</t>
  </si>
  <si>
    <t xml:space="preserve">El parámetro g es la tasa de nuevas infecciones en el modelo SIR, y se define como g=(2^(1/Td) )-1, donde Td es la tasa de duplicación </t>
  </si>
  <si>
    <t>que muestra cuántos días transcurren hasta que se duplica la cantidad de casos.</t>
  </si>
  <si>
    <t>Proyecciones de Población INDEC</t>
  </si>
  <si>
    <t>Ministerio de Salud de la Nación</t>
  </si>
  <si>
    <t>Imperial College</t>
  </si>
  <si>
    <t>•Ministerio de Salud de la Nación. Reporte diario. Nuevo coronavirus COVID-19. Disponibles en (https://www.argentina.gob.ar/coronavirus/informe-diario)</t>
  </si>
  <si>
    <t>•Ferguson, N. M., Laydon, D., Nedjati-Gilani, G., Imai, N., Ainslie, K., Baguelin, M., ... &amp; Dighe, A. (2020). Impact of non-pharmaceutical interventions (NPIs) to reduce COVID-19 mortality and healthcare demand. London: Imperial College COVID-19 Response Team, March, 16.</t>
  </si>
  <si>
    <t>•Churches Tim “Analysing COVID-19 (2019-nCoV) outbreak data with R (https://timchurches.github.io/blog/posts/2020-02-18-analysing-covid-19-2019-ncov-outbreak-data-with-r-part-1/)</t>
  </si>
  <si>
    <t>•Predictive Healthcare Team – COVID-19 Hospital Impact Model for Epidemics App – Penn Medicine (https://penn-chime.phl.io/)</t>
  </si>
  <si>
    <t>•Pueyo, Tomas (2020). Coronavirus: The Hammer and the Dance. Medium. (https://medium.com/@tomaspueyo/coronavirus-the-hammer-and-the-dance-be9337092b56)</t>
  </si>
  <si>
    <t>•Gabriel Goth (2020). Epidemic calculator, http://gabgoh.github.io/COVID/index.html</t>
  </si>
  <si>
    <t>BIBLIOGRAFÍA</t>
  </si>
  <si>
    <t xml:space="preserve">Por consultas y contactos escribir al mail: </t>
  </si>
  <si>
    <t>cueseb.unco@gmail.com</t>
  </si>
  <si>
    <t>• Joel R Koo, Alex R Cook, Minah Park, Yinxiaohe Sun, Haoyang Sun, Jue Tao Lim, Clarence Tam, Borame L Dickens (2020). Interventions to mitigate early spread of SARS-CoV-2 in Singapore: a modelling study. The Lancet Infectious Diseases, 2020; DOI: 10.1016/S1473-3099(20)30162-6</t>
  </si>
  <si>
    <t>Autores:</t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</si>
  <si>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Facultad de Economía y Administración - CUESEB - Universidad Nacional del Comahue</t>
    </r>
  </si>
  <si>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Facultad de Ciencias Médicas - CUESEB - Universidad Nacional del Comahue</t>
    </r>
  </si>
  <si>
    <t xml:space="preserve">Tasa de mortalidad </t>
  </si>
  <si>
    <t>Chinese Foreign Ministry</t>
  </si>
  <si>
    <t>Incidencia</t>
  </si>
  <si>
    <t>Camas Hospital ocupadas</t>
  </si>
  <si>
    <t>Ingreso UTI</t>
  </si>
  <si>
    <t>Camas UTI ocupadas</t>
  </si>
  <si>
    <t>Infectados diarios</t>
  </si>
  <si>
    <t>Varones</t>
  </si>
  <si>
    <t>Mujeres</t>
  </si>
  <si>
    <t>Grupo de edad</t>
  </si>
  <si>
    <t>Total</t>
  </si>
  <si>
    <r>
      <t>Fuente</t>
    </r>
    <r>
      <rPr>
        <sz val="8"/>
        <rFont val="Arial"/>
        <family val="2"/>
      </rPr>
      <t>: Estimaciones y proyecciones elaboradas en base al Censo Nacional de Población, Hogares y Viviendas 2010.</t>
    </r>
  </si>
  <si>
    <t>0 a 9</t>
  </si>
  <si>
    <t>10 a 19</t>
  </si>
  <si>
    <t>20 a 29</t>
  </si>
  <si>
    <t>30 a 39</t>
  </si>
  <si>
    <t>40 a 49</t>
  </si>
  <si>
    <t>50 a 59</t>
  </si>
  <si>
    <t>60 a 69</t>
  </si>
  <si>
    <t>70 a 79</t>
  </si>
  <si>
    <t>más de 80</t>
  </si>
  <si>
    <t>% de sintomáticos que requieren hospitalización</t>
  </si>
  <si>
    <t>% de hospitalizados que requieren cuidados críticos</t>
  </si>
  <si>
    <t>Ratio de fatalidad de infectados</t>
  </si>
  <si>
    <t>Fuente: Imperial College</t>
  </si>
  <si>
    <t>Ingresos hospitalarios</t>
  </si>
  <si>
    <t>Infectados diarios por grupos de edad</t>
  </si>
  <si>
    <t>0- 9</t>
  </si>
  <si>
    <t>10-19</t>
  </si>
  <si>
    <t>20-29</t>
  </si>
  <si>
    <t>30-39</t>
  </si>
  <si>
    <t>40-49</t>
  </si>
  <si>
    <t>50-59</t>
  </si>
  <si>
    <t>60-69</t>
  </si>
  <si>
    <t>70-79</t>
  </si>
  <si>
    <t>Más de 80</t>
  </si>
  <si>
    <t>Cuadro 2. Población por sexo y grupos quinquenales de edad. Total del país. Año 2020</t>
  </si>
  <si>
    <t>Camas Hospitalarias ocupadas</t>
  </si>
  <si>
    <t>Nuevos Infectados diarios</t>
  </si>
  <si>
    <t>Nro de camas disponibles</t>
  </si>
  <si>
    <t>Nro de camas de uti disponibles</t>
  </si>
  <si>
    <t>Columna1</t>
  </si>
  <si>
    <t>Camas Hospitalarias disponibles</t>
  </si>
  <si>
    <t>Camas UTI disponibles</t>
  </si>
  <si>
    <t>N/A</t>
  </si>
  <si>
    <t>Estructura infectados Mendoza al 15/04</t>
  </si>
  <si>
    <t>Edad</t>
  </si>
  <si>
    <t xml:space="preserve"> 0 - 9 años</t>
  </si>
  <si>
    <t>10 - 19 años</t>
  </si>
  <si>
    <t>20 - 40 años</t>
  </si>
  <si>
    <t>41 - 64 años</t>
  </si>
  <si>
    <t>&gt; 65 años</t>
  </si>
  <si>
    <t>Desconocido</t>
  </si>
  <si>
    <t>Total infectados</t>
  </si>
  <si>
    <t>%</t>
  </si>
  <si>
    <t>21/03 al 28/03</t>
  </si>
  <si>
    <t>29/03 al 05/04</t>
  </si>
  <si>
    <t>06/04 al 13/04</t>
  </si>
  <si>
    <t>14/04 al 21/04</t>
  </si>
  <si>
    <t>% ocupación camas disponibles</t>
  </si>
  <si>
    <t>% ocupación camas uti</t>
  </si>
  <si>
    <t>22/04 al 29/04</t>
  </si>
  <si>
    <t>Infectados acumulados</t>
  </si>
  <si>
    <t>time period</t>
  </si>
  <si>
    <t>Posterior R Moments</t>
  </si>
  <si>
    <t>Main R Quantile</t>
  </si>
  <si>
    <t>mediana</t>
  </si>
  <si>
    <t>Media</t>
  </si>
  <si>
    <t>start</t>
  </si>
  <si>
    <t>end</t>
  </si>
  <si>
    <t>Mean</t>
  </si>
  <si>
    <t>Std</t>
  </si>
  <si>
    <t>0,025Q</t>
  </si>
  <si>
    <t>0,05Q</t>
  </si>
  <si>
    <t>0,25 Q</t>
  </si>
  <si>
    <t>Median</t>
  </si>
  <si>
    <t>0,75Q</t>
  </si>
  <si>
    <t>0,95Q</t>
  </si>
  <si>
    <t>0,975Q</t>
  </si>
  <si>
    <t>0a7</t>
  </si>
  <si>
    <t>8a15</t>
  </si>
  <si>
    <t>16a23</t>
  </si>
  <si>
    <t>24a31</t>
  </si>
  <si>
    <t>32a39</t>
  </si>
  <si>
    <t>40a47</t>
  </si>
  <si>
    <t>Fuente: EpiEstim</t>
  </si>
  <si>
    <r>
      <t>Cori, A., Ferguson, N. M., Fraser, C., &amp; Cauchemez, S. (2013). A new framework and software to estimate time-varying reproduction numbers during epidemics. </t>
    </r>
    <r>
      <rPr>
        <i/>
        <sz val="10"/>
        <color rgb="FF222222"/>
        <rFont val="Arial"/>
        <family val="2"/>
      </rPr>
      <t>American journal of epidemiology</t>
    </r>
    <r>
      <rPr>
        <sz val="10"/>
        <color rgb="FF222222"/>
        <rFont val="Arial"/>
        <family val="2"/>
      </rPr>
      <t>, </t>
    </r>
    <r>
      <rPr>
        <i/>
        <sz val="10"/>
        <color rgb="FF222222"/>
        <rFont val="Arial"/>
        <family val="2"/>
      </rPr>
      <t>178</t>
    </r>
    <r>
      <rPr>
        <sz val="10"/>
        <color rgb="FF222222"/>
        <rFont val="Arial"/>
        <family val="2"/>
      </rPr>
      <t>(9), 1505-1512.</t>
    </r>
  </si>
  <si>
    <t>Author: Anne Cori (a.cori@imperial.ac.uk), Department of Infectious Disease Epidemiology, Imperial College, London</t>
  </si>
  <si>
    <t>Date: July 2012</t>
  </si>
  <si>
    <t>30/04 al 07/05</t>
  </si>
  <si>
    <t>08/05 al 15/05</t>
  </si>
  <si>
    <t>16/05 al 23/05</t>
  </si>
  <si>
    <t>• Cori, A., Ferguson, N. M., Fraser, C., &amp; Cauchemez, S. (2013). A new framework and software to estimate time-varying reproduction numbers during epidemics. American journal of epidemiology, 178(9), 1505-1512.</t>
  </si>
  <si>
    <t>Min</t>
  </si>
  <si>
    <t>Max</t>
  </si>
  <si>
    <t>uno</t>
  </si>
  <si>
    <t>Media Min</t>
  </si>
  <si>
    <t>Media Max</t>
  </si>
  <si>
    <t>valor 1</t>
  </si>
  <si>
    <t>Rt (Cori)</t>
  </si>
  <si>
    <t>El escenario moderado plantea una situación intermedia entre los escenarios optimista y pesimista</t>
  </si>
  <si>
    <t>Tasas de Duplicación semanal (en días)</t>
  </si>
  <si>
    <t>Mendoza</t>
  </si>
  <si>
    <t>24/05 al 31/05</t>
  </si>
  <si>
    <t>01/06 al 08/06</t>
  </si>
  <si>
    <t>Rt</t>
  </si>
  <si>
    <t>Std global</t>
  </si>
  <si>
    <t>www.cueseb.org</t>
  </si>
  <si>
    <t>con una ventana de 7 días y con un intervalo en serie paramétrico, con una media de 7,5 días y una desviación estándar de 3,4 (Li, 2020)</t>
  </si>
  <si>
    <t xml:space="preserve">A patir del 06/04/2020 se ajusta el parámetro β a partir del cálculo de Rt, obtenido de la calculadora EpiEstim (Cori, 2012), </t>
  </si>
  <si>
    <t>Para la etapa inicial de la curva de casos, que asume una conducta exponencial (hasta el 05/04/20202),  se asume que β = (g + ϒ).</t>
  </si>
  <si>
    <t>En el escenario pesimista se supone que el valor del Rt es igual a 2</t>
  </si>
  <si>
    <t>Estimación al día</t>
  </si>
  <si>
    <t>• Li, Q., Guan, X., Wu, P., Wang, X., Zhou, L., Tong, Y., ... &amp; Xing, X. (2020). Early transmission dynamics in Wuhan, China, of novel coronavirus–infected pneumonia. New England Journal of Medicine.</t>
  </si>
  <si>
    <t>Dirección de Planificación - Ministerio de Salud de Mendoza</t>
  </si>
  <si>
    <t>Los datos sobre cantidad de personas infectadas por día se obtuvieron de la Dirección de Planificación del Ministerio de Salud de Mendoza</t>
  </si>
  <si>
    <t>09/06 al 15/06</t>
  </si>
  <si>
    <t>16/06 al 22/06</t>
  </si>
  <si>
    <t>23/06 al 28/06</t>
  </si>
  <si>
    <r>
      <t>Laura Lamfre</t>
    </r>
    <r>
      <rPr>
        <b/>
        <vertAlign val="super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, Patricia Caro</t>
    </r>
    <r>
      <rPr>
        <b/>
        <vertAlign val="superscript"/>
        <sz val="11"/>
        <color theme="1"/>
        <rFont val="Calibri"/>
        <family val="2"/>
        <scheme val="minor"/>
      </rPr>
      <t>1,</t>
    </r>
    <r>
      <rPr>
        <b/>
        <sz val="11"/>
        <color theme="1"/>
        <rFont val="Calibri"/>
        <family val="2"/>
        <scheme val="minor"/>
      </rPr>
      <t xml:space="preserve"> Santiago Hasdeu</t>
    </r>
    <r>
      <rPr>
        <b/>
        <vertAlign val="superscript"/>
        <sz val="11"/>
        <color theme="1"/>
        <rFont val="Calibri"/>
        <family val="2"/>
        <scheme val="minor"/>
      </rPr>
      <t xml:space="preserve">2 </t>
    </r>
    <r>
      <rPr>
        <b/>
        <sz val="11"/>
        <color theme="1"/>
        <rFont val="Calibri"/>
        <family val="2"/>
        <scheme val="minor"/>
      </rPr>
      <t>y Federico Horne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</si>
  <si>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Instituto de Aguas, Tierra y Medio Ambiente  - Univesidad Nacional del Comahue</t>
    </r>
  </si>
  <si>
    <t>29/06 al 05/07</t>
  </si>
  <si>
    <t>06/07 al 12/07</t>
  </si>
  <si>
    <t>13/07 al 19/07</t>
  </si>
  <si>
    <t>20/07 al 26/07</t>
  </si>
  <si>
    <t>27/07 al 02/08</t>
  </si>
  <si>
    <t>03/08 al 09/08</t>
  </si>
  <si>
    <t>10/08 al 16/08</t>
  </si>
  <si>
    <t>Infectados al 16/08/2020</t>
  </si>
  <si>
    <t>Ingresos hosp</t>
  </si>
  <si>
    <t>Egresos Hospitalarios</t>
  </si>
  <si>
    <t>Egreso UTI</t>
  </si>
  <si>
    <t>Internación</t>
  </si>
  <si>
    <t>Media días de internación</t>
  </si>
  <si>
    <t>Internación general</t>
  </si>
  <si>
    <t>Internación UTI</t>
  </si>
  <si>
    <t>Fuente: Lewnard et al. (2020) Incidence, clinical outcomes, and transmission dynamics of severe coronavirus disease 2019 in California and Washington: prospective cohort study BMJ 2020; 369 :m1923</t>
  </si>
  <si>
    <t>• Lewnard Joseph A, Liu Vincent X, Jackson Michael L, Schmidt Mark A, Jewell Britta L, Flores Jean P et al. Incidence, clinical outcomes, and transmission dynamics of severe coronavirus disease 2019 in California and Washington: prospective cohort study BMJ 2020; 369 :m1923</t>
  </si>
  <si>
    <t>17/08 al 23/08</t>
  </si>
  <si>
    <t>24/08 al 30/08</t>
  </si>
  <si>
    <t xml:space="preserve">24/08 al 30/08 </t>
  </si>
  <si>
    <t>31/08 al 06/08</t>
  </si>
  <si>
    <t>31/08 al 06/09</t>
  </si>
  <si>
    <t>07/09 al 13/09</t>
  </si>
  <si>
    <t>14/09 al 20/09</t>
  </si>
  <si>
    <t>21/09 al 27/09</t>
  </si>
  <si>
    <t>En el escenario optimista se supone que el valor del Rt es igual a 0,5</t>
  </si>
  <si>
    <t>28/09 al 04/10</t>
  </si>
  <si>
    <t>05/10 al 11/10</t>
  </si>
  <si>
    <t>12/10 al 18/10</t>
  </si>
  <si>
    <t>19/10 al 25/10</t>
  </si>
  <si>
    <t>26/10 al 30/11</t>
  </si>
  <si>
    <t>A partir del 26/10/2020 se estimaron 3 escenarios, suponiendo distintos valores de Rt, en relación al posible impacto de las políticas establecidas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</si>
</sst>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164" formatCode="0.0000"/>
    <numFmt numFmtId="165" formatCode="0.0%"/>
    <numFmt numFmtId="166" formatCode="0.000%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u/>
      <sz val="11"/>
      <color theme="1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rgb="FF222222"/>
      <name val="Arial"/>
      <family val="2"/>
    </font>
    <font>
      <i/>
      <sz val="10"/>
      <color rgb="FF222222"/>
      <name val="Arial"/>
      <family val="2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FFFFFF"/>
        <bgColor indexed="64"/>
      </patternFill>
    </fill>
  </fills>
  <borders count="5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</borders>
  <cellStyleXfs count="4">
    <xf numFmtId="0" fontId="0" fillId="0" borderId="0"/>
    <xf numFmtId="41" fontId="2" fillId="0" borderId="0" applyFont="0" applyFill="0" applyBorder="0" applyAlignment="0" applyProtection="0"/>
    <xf numFmtId="0" fontId="4" fillId="0" borderId="0" applyNumberFormat="0" applyFill="0" applyBorder="0" applyAlignment="0" applyProtection="0"/>
    <xf numFmtId="9" fontId="2" fillId="0" borderId="0" applyFont="0" applyFill="0" applyBorder="0" applyAlignment="0" applyProtection="0"/>
  </cellStyleXfs>
  <cellXfs count="249">
    <xf numFmtId="0" fontId="0" fillId="0" borderId="0" xfId="0"/>
    <xf numFmtId="0" fontId="1" fillId="0" borderId="0" xfId="0" applyFont="1"/>
    <xf numFmtId="0" fontId="0" fillId="0" borderId="0" xfId="0" applyFont="1"/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0" xfId="0" applyAlignment="1" applyProtection="1">
      <alignment horizontal="center"/>
      <protection locked="0"/>
    </xf>
    <xf numFmtId="14" fontId="0" fillId="2" borderId="6" xfId="0" applyNumberFormat="1" applyFill="1" applyBorder="1" applyAlignment="1">
      <alignment horizontal="center"/>
    </xf>
    <xf numFmtId="14" fontId="0" fillId="2" borderId="10" xfId="0" applyNumberFormat="1" applyFill="1" applyBorder="1" applyAlignment="1">
      <alignment horizontal="center"/>
    </xf>
    <xf numFmtId="14" fontId="0" fillId="3" borderId="3" xfId="0" applyNumberFormat="1" applyFill="1" applyBorder="1" applyAlignment="1">
      <alignment horizontal="center"/>
    </xf>
    <xf numFmtId="14" fontId="0" fillId="3" borderId="6" xfId="0" applyNumberFormat="1" applyFill="1" applyBorder="1" applyAlignment="1">
      <alignment horizontal="center"/>
    </xf>
    <xf numFmtId="14" fontId="0" fillId="3" borderId="11" xfId="0" applyNumberFormat="1" applyFill="1" applyBorder="1" applyAlignment="1">
      <alignment horizontal="center"/>
    </xf>
    <xf numFmtId="14" fontId="0" fillId="4" borderId="3" xfId="0" applyNumberFormat="1" applyFill="1" applyBorder="1" applyAlignment="1">
      <alignment horizontal="center"/>
    </xf>
    <xf numFmtId="14" fontId="0" fillId="4" borderId="6" xfId="0" applyNumberFormat="1" applyFill="1" applyBorder="1" applyAlignment="1">
      <alignment horizontal="center"/>
    </xf>
    <xf numFmtId="14" fontId="0" fillId="4" borderId="11" xfId="0" applyNumberFormat="1" applyFill="1" applyBorder="1" applyAlignment="1">
      <alignment horizontal="center"/>
    </xf>
    <xf numFmtId="14" fontId="0" fillId="4" borderId="12" xfId="0" applyNumberFormat="1" applyFill="1" applyBorder="1" applyAlignment="1">
      <alignment horizontal="center"/>
    </xf>
    <xf numFmtId="14" fontId="0" fillId="4" borderId="13" xfId="0" applyNumberFormat="1" applyFill="1" applyBorder="1" applyAlignment="1">
      <alignment horizontal="center"/>
    </xf>
    <xf numFmtId="14" fontId="0" fillId="4" borderId="10" xfId="0" applyNumberFormat="1" applyFill="1" applyBorder="1" applyAlignment="1">
      <alignment horizontal="center"/>
    </xf>
    <xf numFmtId="14" fontId="0" fillId="5" borderId="3" xfId="0" applyNumberFormat="1" applyFill="1" applyBorder="1" applyAlignment="1">
      <alignment horizontal="center"/>
    </xf>
    <xf numFmtId="14" fontId="0" fillId="5" borderId="6" xfId="0" applyNumberFormat="1" applyFill="1" applyBorder="1" applyAlignment="1">
      <alignment horizontal="center"/>
    </xf>
    <xf numFmtId="14" fontId="0" fillId="5" borderId="10" xfId="0" applyNumberFormat="1" applyFill="1" applyBorder="1" applyAlignment="1">
      <alignment horizontal="center"/>
    </xf>
    <xf numFmtId="14" fontId="0" fillId="6" borderId="3" xfId="0" applyNumberFormat="1" applyFill="1" applyBorder="1" applyAlignment="1">
      <alignment horizontal="center"/>
    </xf>
    <xf numFmtId="14" fontId="0" fillId="6" borderId="6" xfId="0" applyNumberFormat="1" applyFill="1" applyBorder="1" applyAlignment="1">
      <alignment horizontal="center"/>
    </xf>
    <xf numFmtId="12" fontId="0" fillId="0" borderId="0" xfId="0" applyNumberFormat="1" applyAlignment="1" applyProtection="1">
      <alignment horizontal="center"/>
      <protection locked="0"/>
    </xf>
    <xf numFmtId="0" fontId="1" fillId="0" borderId="14" xfId="0" applyFont="1" applyBorder="1" applyAlignment="1">
      <alignment horizontal="center"/>
    </xf>
    <xf numFmtId="0" fontId="0" fillId="0" borderId="0" xfId="0" applyFill="1"/>
    <xf numFmtId="3" fontId="0" fillId="0" borderId="0" xfId="0" applyNumberFormat="1"/>
    <xf numFmtId="0" fontId="1" fillId="0" borderId="0" xfId="0" applyFont="1" applyFill="1" applyBorder="1" applyAlignment="1">
      <alignment horizontal="center" vertical="center" wrapText="1"/>
    </xf>
    <xf numFmtId="0" fontId="0" fillId="0" borderId="8" xfId="0" applyBorder="1"/>
    <xf numFmtId="0" fontId="1" fillId="0" borderId="25" xfId="0" applyFont="1" applyFill="1" applyBorder="1" applyAlignment="1">
      <alignment horizontal="center" vertical="center" wrapText="1"/>
    </xf>
    <xf numFmtId="0" fontId="0" fillId="0" borderId="31" xfId="0" applyBorder="1"/>
    <xf numFmtId="0" fontId="0" fillId="8" borderId="0" xfId="0" applyFill="1"/>
    <xf numFmtId="14" fontId="0" fillId="0" borderId="0" xfId="0" applyNumberFormat="1" applyFill="1" applyBorder="1" applyAlignment="1">
      <alignment horizontal="center"/>
    </xf>
    <xf numFmtId="164" fontId="0" fillId="0" borderId="0" xfId="0" applyNumberFormat="1"/>
    <xf numFmtId="164" fontId="0" fillId="0" borderId="0" xfId="0" applyNumberFormat="1" applyFont="1"/>
    <xf numFmtId="164" fontId="0" fillId="0" borderId="8" xfId="0" applyNumberFormat="1" applyFont="1" applyBorder="1" applyAlignment="1">
      <alignment horizontal="center"/>
    </xf>
    <xf numFmtId="164" fontId="0" fillId="0" borderId="9" xfId="0" applyNumberFormat="1" applyFont="1" applyBorder="1" applyAlignment="1">
      <alignment horizontal="center"/>
    </xf>
    <xf numFmtId="164" fontId="0" fillId="0" borderId="22" xfId="0" applyNumberFormat="1" applyFont="1" applyBorder="1" applyAlignment="1">
      <alignment horizontal="center"/>
    </xf>
    <xf numFmtId="164" fontId="0" fillId="0" borderId="4" xfId="0" applyNumberFormat="1" applyBorder="1" applyAlignment="1">
      <alignment horizontal="center"/>
    </xf>
    <xf numFmtId="164" fontId="0" fillId="0" borderId="41" xfId="0" applyNumberForma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" fillId="0" borderId="16" xfId="0" applyFont="1" applyFill="1" applyBorder="1" applyAlignment="1">
      <alignment horizontal="center"/>
    </xf>
    <xf numFmtId="0" fontId="1" fillId="0" borderId="39" xfId="0" applyFont="1" applyBorder="1" applyAlignment="1">
      <alignment horizontal="center"/>
    </xf>
    <xf numFmtId="0" fontId="1" fillId="0" borderId="23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 vertical="center" wrapText="1"/>
    </xf>
    <xf numFmtId="0" fontId="0" fillId="0" borderId="30" xfId="0" applyBorder="1" applyAlignment="1">
      <alignment horizontal="center"/>
    </xf>
    <xf numFmtId="41" fontId="1" fillId="7" borderId="2" xfId="1" applyFont="1" applyFill="1" applyBorder="1" applyAlignment="1" applyProtection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3" fontId="1" fillId="7" borderId="24" xfId="0" applyNumberFormat="1" applyFont="1" applyFill="1" applyBorder="1" applyAlignment="1">
      <alignment horizontal="center" vertical="center" wrapText="1"/>
    </xf>
    <xf numFmtId="41" fontId="0" fillId="7" borderId="4" xfId="1" applyFont="1" applyFill="1" applyBorder="1" applyAlignment="1" applyProtection="1">
      <alignment horizontal="center"/>
    </xf>
    <xf numFmtId="41" fontId="0" fillId="7" borderId="7" xfId="1" applyFont="1" applyFill="1" applyBorder="1" applyAlignment="1" applyProtection="1">
      <alignment horizontal="center"/>
    </xf>
    <xf numFmtId="41" fontId="0" fillId="7" borderId="8" xfId="1" applyFont="1" applyFill="1" applyBorder="1" applyAlignment="1" applyProtection="1">
      <alignment horizontal="center"/>
    </xf>
    <xf numFmtId="3" fontId="0" fillId="7" borderId="8" xfId="0" applyNumberFormat="1" applyFill="1" applyBorder="1"/>
    <xf numFmtId="41" fontId="0" fillId="7" borderId="14" xfId="1" applyFont="1" applyFill="1" applyBorder="1" applyAlignment="1" applyProtection="1">
      <alignment horizontal="center"/>
    </xf>
    <xf numFmtId="41" fontId="1" fillId="6" borderId="2" xfId="1" applyFont="1" applyFill="1" applyBorder="1" applyAlignment="1" applyProtection="1">
      <alignment horizontal="center" vertical="center" wrapText="1"/>
    </xf>
    <xf numFmtId="0" fontId="1" fillId="6" borderId="2" xfId="0" applyFont="1" applyFill="1" applyBorder="1" applyAlignment="1">
      <alignment horizontal="center" vertical="center" wrapText="1"/>
    </xf>
    <xf numFmtId="3" fontId="1" fillId="6" borderId="24" xfId="0" applyNumberFormat="1" applyFont="1" applyFill="1" applyBorder="1" applyAlignment="1">
      <alignment horizontal="center" vertical="center" wrapText="1"/>
    </xf>
    <xf numFmtId="41" fontId="0" fillId="6" borderId="4" xfId="1" applyFont="1" applyFill="1" applyBorder="1" applyAlignment="1" applyProtection="1">
      <alignment horizontal="center"/>
    </xf>
    <xf numFmtId="41" fontId="0" fillId="6" borderId="5" xfId="1" applyFont="1" applyFill="1" applyBorder="1" applyAlignment="1" applyProtection="1">
      <alignment horizontal="center"/>
    </xf>
    <xf numFmtId="41" fontId="0" fillId="6" borderId="7" xfId="1" applyFont="1" applyFill="1" applyBorder="1" applyAlignment="1" applyProtection="1">
      <alignment horizontal="center"/>
    </xf>
    <xf numFmtId="41" fontId="0" fillId="6" borderId="8" xfId="1" applyFont="1" applyFill="1" applyBorder="1" applyAlignment="1" applyProtection="1">
      <alignment horizontal="center"/>
    </xf>
    <xf numFmtId="3" fontId="0" fillId="6" borderId="8" xfId="0" applyNumberFormat="1" applyFill="1" applyBorder="1"/>
    <xf numFmtId="41" fontId="0" fillId="6" borderId="14" xfId="1" applyFont="1" applyFill="1" applyBorder="1" applyAlignment="1" applyProtection="1">
      <alignment horizontal="center"/>
    </xf>
    <xf numFmtId="14" fontId="0" fillId="2" borderId="27" xfId="0" applyNumberFormat="1" applyFill="1" applyBorder="1" applyAlignment="1">
      <alignment horizontal="center"/>
    </xf>
    <xf numFmtId="14" fontId="0" fillId="2" borderId="42" xfId="0" applyNumberFormat="1" applyFill="1" applyBorder="1" applyAlignment="1">
      <alignment horizontal="center"/>
    </xf>
    <xf numFmtId="14" fontId="0" fillId="3" borderId="26" xfId="0" applyNumberFormat="1" applyFill="1" applyBorder="1" applyAlignment="1">
      <alignment horizontal="center"/>
    </xf>
    <xf numFmtId="14" fontId="0" fillId="3" borderId="27" xfId="0" applyNumberFormat="1" applyFill="1" applyBorder="1" applyAlignment="1">
      <alignment horizontal="center"/>
    </xf>
    <xf numFmtId="14" fontId="0" fillId="3" borderId="43" xfId="0" applyNumberFormat="1" applyFill="1" applyBorder="1" applyAlignment="1">
      <alignment horizontal="center"/>
    </xf>
    <xf numFmtId="14" fontId="0" fillId="4" borderId="26" xfId="0" applyNumberFormat="1" applyFill="1" applyBorder="1" applyAlignment="1">
      <alignment horizontal="center"/>
    </xf>
    <xf numFmtId="14" fontId="0" fillId="4" borderId="27" xfId="0" applyNumberFormat="1" applyFill="1" applyBorder="1" applyAlignment="1">
      <alignment horizontal="center"/>
    </xf>
    <xf numFmtId="14" fontId="0" fillId="4" borderId="43" xfId="0" applyNumberFormat="1" applyFill="1" applyBorder="1" applyAlignment="1">
      <alignment horizontal="center"/>
    </xf>
    <xf numFmtId="14" fontId="0" fillId="4" borderId="19" xfId="0" applyNumberFormat="1" applyFill="1" applyBorder="1" applyAlignment="1">
      <alignment horizontal="center"/>
    </xf>
    <xf numFmtId="14" fontId="0" fillId="4" borderId="44" xfId="0" applyNumberFormat="1" applyFill="1" applyBorder="1" applyAlignment="1">
      <alignment horizontal="center"/>
    </xf>
    <xf numFmtId="14" fontId="0" fillId="4" borderId="42" xfId="0" applyNumberFormat="1" applyFill="1" applyBorder="1" applyAlignment="1">
      <alignment horizontal="center"/>
    </xf>
    <xf numFmtId="14" fontId="0" fillId="5" borderId="26" xfId="0" applyNumberFormat="1" applyFill="1" applyBorder="1" applyAlignment="1">
      <alignment horizontal="center"/>
    </xf>
    <xf numFmtId="14" fontId="0" fillId="5" borderId="27" xfId="0" applyNumberFormat="1" applyFill="1" applyBorder="1" applyAlignment="1">
      <alignment horizontal="center"/>
    </xf>
    <xf numFmtId="41" fontId="1" fillId="5" borderId="2" xfId="1" applyFont="1" applyFill="1" applyBorder="1" applyAlignment="1" applyProtection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3" fontId="1" fillId="5" borderId="24" xfId="0" applyNumberFormat="1" applyFont="1" applyFill="1" applyBorder="1" applyAlignment="1">
      <alignment horizontal="center" vertical="center" wrapText="1"/>
    </xf>
    <xf numFmtId="41" fontId="0" fillId="5" borderId="4" xfId="1" applyFont="1" applyFill="1" applyBorder="1" applyAlignment="1" applyProtection="1">
      <alignment horizontal="center"/>
    </xf>
    <xf numFmtId="41" fontId="0" fillId="5" borderId="5" xfId="1" applyFont="1" applyFill="1" applyBorder="1" applyAlignment="1" applyProtection="1">
      <alignment horizontal="center"/>
    </xf>
    <xf numFmtId="41" fontId="0" fillId="5" borderId="7" xfId="1" applyFont="1" applyFill="1" applyBorder="1" applyAlignment="1" applyProtection="1">
      <alignment horizontal="center"/>
    </xf>
    <xf numFmtId="41" fontId="0" fillId="5" borderId="8" xfId="1" applyFont="1" applyFill="1" applyBorder="1" applyAlignment="1" applyProtection="1">
      <alignment horizontal="center"/>
    </xf>
    <xf numFmtId="3" fontId="0" fillId="5" borderId="8" xfId="0" applyNumberFormat="1" applyFill="1" applyBorder="1"/>
    <xf numFmtId="41" fontId="0" fillId="5" borderId="14" xfId="1" applyFont="1" applyFill="1" applyBorder="1" applyAlignment="1" applyProtection="1">
      <alignment horizontal="center"/>
    </xf>
    <xf numFmtId="17" fontId="0" fillId="5" borderId="9" xfId="0" applyNumberFormat="1" applyFill="1" applyBorder="1" applyAlignment="1">
      <alignment horizontal="center"/>
    </xf>
    <xf numFmtId="17" fontId="0" fillId="5" borderId="16" xfId="0" applyNumberFormat="1" applyFill="1" applyBorder="1" applyAlignment="1">
      <alignment horizontal="center"/>
    </xf>
    <xf numFmtId="17" fontId="0" fillId="6" borderId="9" xfId="0" applyNumberFormat="1" applyFill="1" applyBorder="1" applyAlignment="1">
      <alignment horizontal="center"/>
    </xf>
    <xf numFmtId="17" fontId="0" fillId="6" borderId="16" xfId="0" applyNumberFormat="1" applyFill="1" applyBorder="1" applyAlignment="1">
      <alignment horizontal="center"/>
    </xf>
    <xf numFmtId="17" fontId="0" fillId="7" borderId="22" xfId="0" applyNumberFormat="1" applyFill="1" applyBorder="1" applyAlignment="1">
      <alignment horizontal="center"/>
    </xf>
    <xf numFmtId="17" fontId="0" fillId="7" borderId="23" xfId="0" applyNumberFormat="1" applyFill="1" applyBorder="1" applyAlignment="1">
      <alignment horizontal="center"/>
    </xf>
    <xf numFmtId="0" fontId="1" fillId="0" borderId="30" xfId="0" applyFont="1" applyBorder="1" applyAlignment="1">
      <alignment horizontal="left" wrapText="1"/>
    </xf>
    <xf numFmtId="0" fontId="1" fillId="0" borderId="30" xfId="0" applyFont="1" applyBorder="1" applyAlignment="1">
      <alignment horizontal="left"/>
    </xf>
    <xf numFmtId="0" fontId="1" fillId="0" borderId="32" xfId="0" applyFont="1" applyBorder="1" applyAlignment="1">
      <alignment horizontal="left" wrapText="1"/>
    </xf>
    <xf numFmtId="164" fontId="0" fillId="8" borderId="7" xfId="0" applyNumberFormat="1" applyFill="1" applyBorder="1" applyAlignment="1">
      <alignment horizontal="center"/>
    </xf>
    <xf numFmtId="164" fontId="0" fillId="8" borderId="38" xfId="0" applyNumberFormat="1" applyFill="1" applyBorder="1" applyAlignment="1">
      <alignment horizontal="center"/>
    </xf>
    <xf numFmtId="41" fontId="0" fillId="8" borderId="0" xfId="1" applyFont="1" applyFill="1" applyBorder="1" applyAlignment="1" applyProtection="1">
      <alignment horizontal="center" vertical="center"/>
    </xf>
    <xf numFmtId="9" fontId="0" fillId="8" borderId="0" xfId="0" applyNumberFormat="1" applyFill="1"/>
    <xf numFmtId="0" fontId="1" fillId="0" borderId="0" xfId="0" applyFont="1" applyFill="1"/>
    <xf numFmtId="0" fontId="5" fillId="0" borderId="0" xfId="0" applyFont="1" applyFill="1"/>
    <xf numFmtId="0" fontId="4" fillId="0" borderId="0" xfId="2"/>
    <xf numFmtId="0" fontId="0" fillId="9" borderId="0" xfId="0" applyFill="1"/>
    <xf numFmtId="0" fontId="0" fillId="0" borderId="0" xfId="0" applyFill="1" applyBorder="1"/>
    <xf numFmtId="0" fontId="1" fillId="9" borderId="0" xfId="0" applyFont="1" applyFill="1"/>
    <xf numFmtId="165" fontId="0" fillId="8" borderId="0" xfId="0" applyNumberFormat="1" applyFill="1"/>
    <xf numFmtId="0" fontId="1" fillId="7" borderId="36" xfId="0" applyFont="1" applyFill="1" applyBorder="1" applyAlignment="1">
      <alignment horizontal="center" vertical="center" wrapText="1"/>
    </xf>
    <xf numFmtId="3" fontId="1" fillId="7" borderId="46" xfId="0" applyNumberFormat="1" applyFont="1" applyFill="1" applyBorder="1" applyAlignment="1">
      <alignment horizontal="center" vertical="center" wrapText="1"/>
    </xf>
    <xf numFmtId="3" fontId="0" fillId="7" borderId="21" xfId="0" applyNumberFormat="1" applyFill="1" applyBorder="1"/>
    <xf numFmtId="3" fontId="0" fillId="7" borderId="22" xfId="0" applyNumberFormat="1" applyFill="1" applyBorder="1"/>
    <xf numFmtId="0" fontId="1" fillId="6" borderId="36" xfId="0" applyFont="1" applyFill="1" applyBorder="1" applyAlignment="1">
      <alignment horizontal="center" vertical="center" wrapText="1"/>
    </xf>
    <xf numFmtId="3" fontId="1" fillId="6" borderId="46" xfId="0" applyNumberFormat="1" applyFont="1" applyFill="1" applyBorder="1" applyAlignment="1">
      <alignment horizontal="center" vertical="center" wrapText="1"/>
    </xf>
    <xf numFmtId="0" fontId="8" fillId="10" borderId="0" xfId="0" applyFont="1" applyFill="1" applyAlignment="1">
      <alignment horizontal="left" vertical="center"/>
    </xf>
    <xf numFmtId="0" fontId="8" fillId="10" borderId="0" xfId="0" applyFont="1" applyFill="1" applyAlignment="1">
      <alignment horizontal="left" vertical="center" wrapText="1"/>
    </xf>
    <xf numFmtId="0" fontId="9" fillId="0" borderId="0" xfId="0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9" fillId="0" borderId="0" xfId="0" applyFont="1" applyAlignment="1">
      <alignment horizontal="left" vertical="center" indent="1"/>
    </xf>
    <xf numFmtId="0" fontId="10" fillId="0" borderId="0" xfId="0" applyFont="1"/>
    <xf numFmtId="17" fontId="9" fillId="0" borderId="0" xfId="0" applyNumberFormat="1" applyFont="1" applyAlignment="1">
      <alignment vertical="center"/>
    </xf>
    <xf numFmtId="16" fontId="9" fillId="0" borderId="0" xfId="0" applyNumberFormat="1" applyFont="1" applyAlignment="1">
      <alignment vertical="center"/>
    </xf>
    <xf numFmtId="0" fontId="0" fillId="0" borderId="0" xfId="0" applyAlignment="1">
      <alignment wrapText="1"/>
    </xf>
    <xf numFmtId="10" fontId="0" fillId="0" borderId="0" xfId="0" applyNumberFormat="1"/>
    <xf numFmtId="9" fontId="0" fillId="0" borderId="0" xfId="0" applyNumberFormat="1"/>
    <xf numFmtId="166" fontId="0" fillId="0" borderId="0" xfId="0" applyNumberFormat="1"/>
    <xf numFmtId="0" fontId="1" fillId="0" borderId="47" xfId="0" applyFont="1" applyBorder="1" applyAlignment="1">
      <alignment horizontal="center" vertical="center" wrapText="1"/>
    </xf>
    <xf numFmtId="41" fontId="1" fillId="7" borderId="47" xfId="1" applyFont="1" applyFill="1" applyBorder="1" applyAlignment="1" applyProtection="1">
      <alignment horizontal="center" vertical="center" wrapText="1"/>
    </xf>
    <xf numFmtId="3" fontId="1" fillId="7" borderId="45" xfId="0" applyNumberFormat="1" applyFont="1" applyFill="1" applyBorder="1" applyAlignment="1">
      <alignment horizontal="center" vertical="center" wrapText="1"/>
    </xf>
    <xf numFmtId="3" fontId="1" fillId="7" borderId="48" xfId="0" applyNumberFormat="1" applyFont="1" applyFill="1" applyBorder="1" applyAlignment="1">
      <alignment horizontal="center" vertical="center" wrapText="1"/>
    </xf>
    <xf numFmtId="41" fontId="0" fillId="7" borderId="38" xfId="1" applyFont="1" applyFill="1" applyBorder="1" applyAlignment="1" applyProtection="1">
      <alignment horizontal="center"/>
    </xf>
    <xf numFmtId="10" fontId="0" fillId="0" borderId="0" xfId="3" applyNumberFormat="1" applyFont="1"/>
    <xf numFmtId="0" fontId="1" fillId="6" borderId="1" xfId="0" applyFont="1" applyFill="1" applyBorder="1" applyAlignment="1"/>
    <xf numFmtId="0" fontId="1" fillId="6" borderId="36" xfId="0" applyFont="1" applyFill="1" applyBorder="1" applyAlignment="1"/>
    <xf numFmtId="0" fontId="1" fillId="5" borderId="36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6" borderId="47" xfId="0" applyFont="1" applyFill="1" applyBorder="1" applyAlignment="1">
      <alignment horizontal="center" vertical="center" wrapText="1"/>
    </xf>
    <xf numFmtId="41" fontId="1" fillId="6" borderId="47" xfId="1" applyFont="1" applyFill="1" applyBorder="1" applyAlignment="1" applyProtection="1">
      <alignment horizontal="center" vertical="center" wrapText="1"/>
    </xf>
    <xf numFmtId="0" fontId="0" fillId="6" borderId="0" xfId="0" applyFill="1"/>
    <xf numFmtId="3" fontId="1" fillId="6" borderId="45" xfId="0" applyNumberFormat="1" applyFont="1" applyFill="1" applyBorder="1" applyAlignment="1">
      <alignment horizontal="center" vertical="center" wrapText="1"/>
    </xf>
    <xf numFmtId="3" fontId="0" fillId="6" borderId="0" xfId="0" applyNumberFormat="1" applyFill="1"/>
    <xf numFmtId="3" fontId="1" fillId="6" borderId="48" xfId="0" applyNumberFormat="1" applyFont="1" applyFill="1" applyBorder="1" applyAlignment="1">
      <alignment horizontal="center" vertical="center" wrapText="1"/>
    </xf>
    <xf numFmtId="0" fontId="0" fillId="6" borderId="30" xfId="0" applyFill="1" applyBorder="1" applyAlignment="1">
      <alignment horizontal="center"/>
    </xf>
    <xf numFmtId="41" fontId="0" fillId="6" borderId="38" xfId="1" applyFont="1" applyFill="1" applyBorder="1" applyAlignment="1" applyProtection="1">
      <alignment horizontal="center"/>
    </xf>
    <xf numFmtId="3" fontId="0" fillId="6" borderId="22" xfId="0" applyNumberFormat="1" applyFill="1" applyBorder="1"/>
    <xf numFmtId="0" fontId="1" fillId="5" borderId="0" xfId="0" applyFont="1" applyFill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3" fontId="1" fillId="5" borderId="46" xfId="0" applyNumberFormat="1" applyFont="1" applyFill="1" applyBorder="1" applyAlignment="1">
      <alignment horizontal="center" vertical="center" wrapText="1"/>
    </xf>
    <xf numFmtId="0" fontId="1" fillId="5" borderId="47" xfId="0" applyFont="1" applyFill="1" applyBorder="1" applyAlignment="1">
      <alignment horizontal="center" vertical="center" wrapText="1"/>
    </xf>
    <xf numFmtId="41" fontId="1" fillId="5" borderId="47" xfId="1" applyFont="1" applyFill="1" applyBorder="1" applyAlignment="1" applyProtection="1">
      <alignment horizontal="center" vertical="center" wrapText="1"/>
    </xf>
    <xf numFmtId="0" fontId="0" fillId="5" borderId="0" xfId="0" applyFill="1"/>
    <xf numFmtId="3" fontId="1" fillId="5" borderId="45" xfId="0" applyNumberFormat="1" applyFont="1" applyFill="1" applyBorder="1" applyAlignment="1">
      <alignment horizontal="center" vertical="center" wrapText="1"/>
    </xf>
    <xf numFmtId="3" fontId="0" fillId="5" borderId="0" xfId="0" applyNumberFormat="1" applyFill="1"/>
    <xf numFmtId="3" fontId="1" fillId="5" borderId="48" xfId="0" applyNumberFormat="1" applyFont="1" applyFill="1" applyBorder="1" applyAlignment="1">
      <alignment horizontal="center" vertical="center" wrapText="1"/>
    </xf>
    <xf numFmtId="0" fontId="0" fillId="5" borderId="30" xfId="0" applyFill="1" applyBorder="1" applyAlignment="1">
      <alignment horizontal="center"/>
    </xf>
    <xf numFmtId="41" fontId="0" fillId="5" borderId="38" xfId="1" applyFont="1" applyFill="1" applyBorder="1" applyAlignment="1" applyProtection="1">
      <alignment horizontal="center"/>
    </xf>
    <xf numFmtId="3" fontId="0" fillId="5" borderId="22" xfId="0" applyNumberFormat="1" applyFill="1" applyBorder="1"/>
    <xf numFmtId="14" fontId="0" fillId="5" borderId="11" xfId="0" applyNumberFormat="1" applyFill="1" applyBorder="1" applyAlignment="1">
      <alignment horizontal="center"/>
    </xf>
    <xf numFmtId="14" fontId="0" fillId="5" borderId="12" xfId="0" applyNumberFormat="1" applyFill="1" applyBorder="1" applyAlignment="1">
      <alignment horizontal="center"/>
    </xf>
    <xf numFmtId="14" fontId="0" fillId="5" borderId="13" xfId="0" applyNumberFormat="1" applyFill="1" applyBorder="1" applyAlignment="1">
      <alignment horizontal="center"/>
    </xf>
    <xf numFmtId="3" fontId="1" fillId="7" borderId="46" xfId="0" applyNumberFormat="1" applyFont="1" applyFill="1" applyBorder="1" applyAlignment="1">
      <alignment horizontal="center" vertical="center" wrapText="1"/>
    </xf>
    <xf numFmtId="3" fontId="1" fillId="6" borderId="46" xfId="0" applyNumberFormat="1" applyFont="1" applyFill="1" applyBorder="1" applyAlignment="1">
      <alignment horizontal="center" vertical="center" wrapText="1"/>
    </xf>
    <xf numFmtId="0" fontId="1" fillId="5" borderId="36" xfId="0" applyFont="1" applyFill="1" applyBorder="1" applyAlignment="1">
      <alignment horizontal="center" vertical="center" wrapText="1"/>
    </xf>
    <xf numFmtId="41" fontId="0" fillId="0" borderId="0" xfId="0" applyNumberFormat="1"/>
    <xf numFmtId="0" fontId="0" fillId="0" borderId="50" xfId="0" applyFont="1" applyBorder="1"/>
    <xf numFmtId="0" fontId="0" fillId="0" borderId="51" xfId="0" applyFont="1" applyBorder="1"/>
    <xf numFmtId="9" fontId="0" fillId="8" borderId="0" xfId="1" applyNumberFormat="1" applyFont="1" applyFill="1" applyBorder="1" applyAlignment="1" applyProtection="1">
      <alignment horizontal="center" vertical="center"/>
    </xf>
    <xf numFmtId="0" fontId="1" fillId="7" borderId="36" xfId="0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1" fillId="6" borderId="36" xfId="0" applyFont="1" applyFill="1" applyBorder="1" applyAlignment="1">
      <alignment horizontal="center" vertical="center" wrapText="1"/>
    </xf>
    <xf numFmtId="0" fontId="1" fillId="5" borderId="36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2" fontId="0" fillId="0" borderId="0" xfId="0" applyNumberFormat="1"/>
    <xf numFmtId="1" fontId="0" fillId="9" borderId="0" xfId="0" applyNumberFormat="1" applyFill="1" applyAlignment="1" applyProtection="1">
      <alignment horizontal="center" vertical="center"/>
      <protection locked="0"/>
    </xf>
    <xf numFmtId="2" fontId="0" fillId="9" borderId="0" xfId="0" applyNumberFormat="1" applyFill="1" applyAlignment="1" applyProtection="1">
      <alignment horizontal="center" vertical="center"/>
      <protection locked="0"/>
    </xf>
    <xf numFmtId="0" fontId="0" fillId="9" borderId="0" xfId="0" applyFill="1" applyAlignment="1" applyProtection="1">
      <alignment horizontal="center" vertical="center"/>
      <protection locked="0"/>
    </xf>
    <xf numFmtId="2" fontId="0" fillId="9" borderId="0" xfId="0" applyNumberFormat="1" applyFill="1" applyAlignment="1" applyProtection="1">
      <alignment horizontal="center"/>
      <protection locked="0"/>
    </xf>
    <xf numFmtId="0" fontId="11" fillId="0" borderId="0" xfId="0" applyFont="1"/>
    <xf numFmtId="0" fontId="1" fillId="9" borderId="0" xfId="0" applyFont="1" applyFill="1" applyAlignment="1">
      <alignment horizontal="left" vertical="center"/>
    </xf>
    <xf numFmtId="0" fontId="0" fillId="0" borderId="52" xfId="0" applyFill="1" applyBorder="1"/>
    <xf numFmtId="164" fontId="0" fillId="8" borderId="8" xfId="0" applyNumberFormat="1" applyFont="1" applyFill="1" applyBorder="1" applyAlignment="1">
      <alignment horizontal="center"/>
    </xf>
    <xf numFmtId="164" fontId="0" fillId="8" borderId="9" xfId="0" applyNumberFormat="1" applyFont="1" applyFill="1" applyBorder="1" applyAlignment="1">
      <alignment horizontal="center"/>
    </xf>
    <xf numFmtId="0" fontId="0" fillId="8" borderId="30" xfId="0" applyFill="1" applyBorder="1"/>
    <xf numFmtId="164" fontId="0" fillId="8" borderId="22" xfId="0" applyNumberFormat="1" applyFont="1" applyFill="1" applyBorder="1" applyAlignment="1">
      <alignment horizontal="center"/>
    </xf>
    <xf numFmtId="0" fontId="13" fillId="11" borderId="0" xfId="0" applyFont="1" applyFill="1"/>
    <xf numFmtId="0" fontId="3" fillId="0" borderId="0" xfId="0" applyFont="1" applyAlignment="1">
      <alignment horizontal="center" vertical="center" wrapText="1"/>
    </xf>
    <xf numFmtId="2" fontId="0" fillId="0" borderId="53" xfId="0" applyNumberFormat="1" applyBorder="1"/>
    <xf numFmtId="0" fontId="0" fillId="0" borderId="54" xfId="0" applyBorder="1"/>
    <xf numFmtId="0" fontId="2" fillId="0" borderId="53" xfId="0" applyFont="1" applyBorder="1"/>
    <xf numFmtId="164" fontId="0" fillId="0" borderId="4" xfId="0" applyNumberFormat="1" applyFill="1" applyBorder="1" applyAlignment="1">
      <alignment horizontal="center"/>
    </xf>
    <xf numFmtId="164" fontId="0" fillId="0" borderId="8" xfId="0" applyNumberFormat="1" applyFont="1" applyFill="1" applyBorder="1" applyAlignment="1">
      <alignment horizontal="center"/>
    </xf>
    <xf numFmtId="164" fontId="0" fillId="0" borderId="9" xfId="0" applyNumberFormat="1" applyFont="1" applyFill="1" applyBorder="1" applyAlignment="1">
      <alignment horizontal="center"/>
    </xf>
    <xf numFmtId="164" fontId="0" fillId="0" borderId="41" xfId="0" applyNumberFormat="1" applyFill="1" applyBorder="1" applyAlignment="1">
      <alignment horizontal="center"/>
    </xf>
    <xf numFmtId="0" fontId="0" fillId="0" borderId="34" xfId="0" applyBorder="1"/>
    <xf numFmtId="0" fontId="0" fillId="0" borderId="35" xfId="0" applyBorder="1"/>
    <xf numFmtId="0" fontId="0" fillId="0" borderId="0" xfId="0" applyBorder="1"/>
    <xf numFmtId="0" fontId="0" fillId="0" borderId="22" xfId="0" applyBorder="1" applyAlignment="1" applyProtection="1">
      <alignment horizontal="center"/>
      <protection locked="0"/>
    </xf>
    <xf numFmtId="0" fontId="1" fillId="0" borderId="8" xfId="0" applyFont="1" applyFill="1" applyBorder="1" applyAlignment="1">
      <alignment horizontal="center" vertical="center" wrapText="1"/>
    </xf>
    <xf numFmtId="0" fontId="11" fillId="12" borderId="8" xfId="0" applyFont="1" applyFill="1" applyBorder="1" applyAlignment="1">
      <alignment horizontal="center" vertical="center" wrapText="1"/>
    </xf>
    <xf numFmtId="0" fontId="1" fillId="0" borderId="31" xfId="0" applyFont="1" applyBorder="1" applyAlignment="1">
      <alignment wrapText="1"/>
    </xf>
    <xf numFmtId="14" fontId="1" fillId="0" borderId="30" xfId="0" applyNumberFormat="1" applyFont="1" applyBorder="1" applyAlignment="1">
      <alignment horizontal="left" wrapText="1"/>
    </xf>
    <xf numFmtId="164" fontId="0" fillId="0" borderId="38" xfId="0" applyNumberFormat="1" applyFill="1" applyBorder="1" applyAlignment="1">
      <alignment horizontal="center"/>
    </xf>
    <xf numFmtId="164" fontId="0" fillId="0" borderId="22" xfId="0" applyNumberFormat="1" applyFont="1" applyFill="1" applyBorder="1" applyAlignment="1">
      <alignment horizontal="center"/>
    </xf>
    <xf numFmtId="164" fontId="0" fillId="0" borderId="7" xfId="0" applyNumberFormat="1" applyFill="1" applyBorder="1" applyAlignment="1">
      <alignment horizontal="center"/>
    </xf>
    <xf numFmtId="0" fontId="14" fillId="0" borderId="53" xfId="0" applyFont="1" applyBorder="1"/>
    <xf numFmtId="2" fontId="14" fillId="0" borderId="53" xfId="0" applyNumberFormat="1" applyFont="1" applyBorder="1"/>
    <xf numFmtId="0" fontId="0" fillId="0" borderId="53" xfId="0" applyFont="1" applyBorder="1"/>
    <xf numFmtId="0" fontId="0" fillId="0" borderId="48" xfId="0" applyFill="1" applyBorder="1" applyAlignment="1" applyProtection="1">
      <alignment horizontal="center"/>
      <protection locked="0"/>
    </xf>
    <xf numFmtId="0" fontId="15" fillId="0" borderId="53" xfId="0" applyFont="1" applyBorder="1"/>
    <xf numFmtId="0" fontId="16" fillId="0" borderId="53" xfId="0" applyFont="1" applyBorder="1"/>
    <xf numFmtId="0" fontId="4" fillId="9" borderId="0" xfId="2" applyFill="1" applyAlignment="1">
      <alignment horizontal="center"/>
    </xf>
    <xf numFmtId="0" fontId="1" fillId="0" borderId="28" xfId="0" applyFont="1" applyBorder="1" applyAlignment="1">
      <alignment horizontal="center"/>
    </xf>
    <xf numFmtId="0" fontId="1" fillId="0" borderId="32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1" fillId="0" borderId="37" xfId="0" applyFont="1" applyBorder="1" applyAlignment="1">
      <alignment horizontal="center"/>
    </xf>
    <xf numFmtId="0" fontId="1" fillId="0" borderId="40" xfId="0" applyFont="1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0" fontId="1" fillId="7" borderId="36" xfId="0" applyFont="1" applyFill="1" applyBorder="1" applyAlignment="1">
      <alignment horizontal="center"/>
    </xf>
    <xf numFmtId="41" fontId="0" fillId="5" borderId="30" xfId="1" applyFont="1" applyFill="1" applyBorder="1" applyAlignment="1" applyProtection="1">
      <alignment horizontal="center"/>
    </xf>
    <xf numFmtId="41" fontId="0" fillId="5" borderId="27" xfId="1" applyFont="1" applyFill="1" applyBorder="1" applyAlignment="1" applyProtection="1">
      <alignment horizontal="center"/>
    </xf>
    <xf numFmtId="0" fontId="1" fillId="5" borderId="1" xfId="0" applyFont="1" applyFill="1" applyBorder="1" applyAlignment="1">
      <alignment horizontal="center"/>
    </xf>
    <xf numFmtId="0" fontId="1" fillId="5" borderId="36" xfId="0" applyFont="1" applyFill="1" applyBorder="1" applyAlignment="1">
      <alignment horizontal="center"/>
    </xf>
    <xf numFmtId="0" fontId="1" fillId="5" borderId="17" xfId="0" applyFont="1" applyFill="1" applyBorder="1" applyAlignment="1">
      <alignment horizontal="center" wrapText="1"/>
    </xf>
    <xf numFmtId="0" fontId="1" fillId="5" borderId="18" xfId="0" applyFont="1" applyFill="1" applyBorder="1" applyAlignment="1">
      <alignment horizontal="center" wrapText="1"/>
    </xf>
    <xf numFmtId="41" fontId="0" fillId="7" borderId="30" xfId="1" applyFont="1" applyFill="1" applyBorder="1" applyAlignment="1" applyProtection="1">
      <alignment horizontal="center"/>
    </xf>
    <xf numFmtId="41" fontId="0" fillId="7" borderId="27" xfId="1" applyFont="1" applyFill="1" applyBorder="1" applyAlignment="1" applyProtection="1">
      <alignment horizontal="center"/>
    </xf>
    <xf numFmtId="41" fontId="0" fillId="6" borderId="30" xfId="1" applyFont="1" applyFill="1" applyBorder="1" applyAlignment="1" applyProtection="1">
      <alignment horizontal="center"/>
    </xf>
    <xf numFmtId="41" fontId="0" fillId="6" borderId="27" xfId="1" applyFont="1" applyFill="1" applyBorder="1" applyAlignment="1" applyProtection="1">
      <alignment horizontal="center"/>
    </xf>
    <xf numFmtId="0" fontId="1" fillId="7" borderId="28" xfId="0" applyFont="1" applyFill="1" applyBorder="1" applyAlignment="1">
      <alignment horizontal="center" wrapText="1"/>
    </xf>
    <xf numFmtId="0" fontId="1" fillId="7" borderId="29" xfId="0" applyFont="1" applyFill="1" applyBorder="1" applyAlignment="1">
      <alignment horizontal="center" wrapText="1"/>
    </xf>
    <xf numFmtId="0" fontId="1" fillId="6" borderId="17" xfId="0" applyFont="1" applyFill="1" applyBorder="1" applyAlignment="1">
      <alignment horizontal="center" wrapText="1"/>
    </xf>
    <xf numFmtId="0" fontId="1" fillId="6" borderId="18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1" fillId="7" borderId="1" xfId="0" applyFont="1" applyFill="1" applyBorder="1" applyAlignment="1">
      <alignment horizontal="center" vertical="center" wrapText="1"/>
    </xf>
    <xf numFmtId="0" fontId="1" fillId="7" borderId="36" xfId="0" applyFont="1" applyFill="1" applyBorder="1" applyAlignment="1">
      <alignment horizontal="center" vertical="center" wrapText="1"/>
    </xf>
    <xf numFmtId="0" fontId="1" fillId="7" borderId="33" xfId="0" applyFont="1" applyFill="1" applyBorder="1" applyAlignment="1">
      <alignment horizontal="center" vertical="center" wrapText="1"/>
    </xf>
    <xf numFmtId="3" fontId="1" fillId="7" borderId="46" xfId="0" applyNumberFormat="1" applyFont="1" applyFill="1" applyBorder="1" applyAlignment="1">
      <alignment horizontal="center" vertical="center" wrapText="1"/>
    </xf>
    <xf numFmtId="3" fontId="1" fillId="7" borderId="36" xfId="0" applyNumberFormat="1" applyFont="1" applyFill="1" applyBorder="1" applyAlignment="1">
      <alignment horizontal="center" vertical="center" wrapText="1"/>
    </xf>
    <xf numFmtId="3" fontId="1" fillId="7" borderId="49" xfId="0" applyNumberFormat="1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6" borderId="36" xfId="0" applyFont="1" applyFill="1" applyBorder="1" applyAlignment="1">
      <alignment horizontal="center" vertical="center" wrapText="1"/>
    </xf>
    <xf numFmtId="0" fontId="1" fillId="6" borderId="33" xfId="0" applyFont="1" applyFill="1" applyBorder="1" applyAlignment="1">
      <alignment horizontal="center" vertical="center" wrapText="1"/>
    </xf>
    <xf numFmtId="3" fontId="1" fillId="6" borderId="46" xfId="0" applyNumberFormat="1" applyFont="1" applyFill="1" applyBorder="1" applyAlignment="1">
      <alignment horizontal="center" vertical="center" wrapText="1"/>
    </xf>
    <xf numFmtId="3" fontId="1" fillId="6" borderId="36" xfId="0" applyNumberFormat="1" applyFont="1" applyFill="1" applyBorder="1" applyAlignment="1">
      <alignment horizontal="center" vertical="center" wrapText="1"/>
    </xf>
    <xf numFmtId="3" fontId="1" fillId="6" borderId="49" xfId="0" applyNumberFormat="1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36" xfId="0" applyFont="1" applyFill="1" applyBorder="1" applyAlignment="1">
      <alignment horizontal="center" vertical="center" wrapText="1"/>
    </xf>
    <xf numFmtId="0" fontId="1" fillId="5" borderId="33" xfId="0" applyFont="1" applyFill="1" applyBorder="1" applyAlignment="1">
      <alignment horizontal="center" vertical="center" wrapText="1"/>
    </xf>
    <xf numFmtId="3" fontId="1" fillId="5" borderId="46" xfId="0" applyNumberFormat="1" applyFont="1" applyFill="1" applyBorder="1" applyAlignment="1">
      <alignment horizontal="center" vertical="center" wrapText="1"/>
    </xf>
    <xf numFmtId="3" fontId="1" fillId="5" borderId="36" xfId="0" applyNumberFormat="1" applyFont="1" applyFill="1" applyBorder="1" applyAlignment="1">
      <alignment horizontal="center" vertical="center" wrapText="1"/>
    </xf>
    <xf numFmtId="3" fontId="1" fillId="5" borderId="49" xfId="0" applyNumberFormat="1" applyFont="1" applyFill="1" applyBorder="1" applyAlignment="1">
      <alignment horizontal="center" vertical="center" wrapText="1"/>
    </xf>
  </cellXfs>
  <cellStyles count="4">
    <cellStyle name="Hipervínculo" xfId="2" builtinId="8"/>
    <cellStyle name="Millares [0]" xfId="1" builtinId="6"/>
    <cellStyle name="Normal" xfId="0" builtinId="0"/>
    <cellStyle name="Porcentaje" xfId="3" builtinId="5"/>
  </cellStyles>
  <dxfs count="1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  <top style="thin">
          <color theme="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numFmt numFmtId="14" formatCode="0.00%"/>
    </dxf>
    <dxf>
      <numFmt numFmtId="14" formatCode="0.00%"/>
    </dxf>
    <dxf>
      <numFmt numFmtId="14" formatCode="0.00%"/>
    </dxf>
    <dxf>
      <alignment horizontal="general" vertical="bottom" textRotation="0" wrapText="1" indent="0" justifyLastLine="0" shrinkToFit="0" readingOrder="0"/>
    </dxf>
    <dxf>
      <numFmt numFmtId="2" formatCode="0.00"/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ill>
        <patternFill patternType="solid">
          <fgColor indexed="64"/>
          <bgColor theme="0" tint="-0.249977111117893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</dxfs>
  <tableStyles count="0" defaultTableStyle="TableStyleMedium2" defaultPivotStyle="PivotStyleLight16"/>
  <colors>
    <mruColors>
      <color rgb="FFF02ECB"/>
      <color rgb="FF66FFFF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worksheet" Target="worksheets/sheet1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6.xml"/><Relationship Id="rId12" Type="http://schemas.openxmlformats.org/officeDocument/2006/relationships/worksheet" Target="worksheets/sheet1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worksheet" Target="worksheets/sheet10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9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8.xml"/><Relationship Id="rId1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 sz="1800" b="1"/>
              <a:t>Número Reproductivo Efectivo (Rt) basado en 7 días y 95% IC</a:t>
            </a:r>
          </a:p>
        </c:rich>
      </c:tx>
      <c:layout>
        <c:manualLayout>
          <c:xMode val="edge"/>
          <c:yMode val="edge"/>
          <c:x val="9.3860941773161091E-3"/>
          <c:y val="2.08722736825116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>
        <c:manualLayout>
          <c:layoutTarget val="inner"/>
          <c:xMode val="edge"/>
          <c:yMode val="edge"/>
          <c:x val="9.5959579688209118E-2"/>
          <c:y val="0.14092959190431889"/>
          <c:w val="0.88903787621537256"/>
          <c:h val="0.68173579087099345"/>
        </c:manualLayout>
      </c:layout>
      <c:lineChart>
        <c:grouping val="standard"/>
        <c:varyColors val="0"/>
        <c:ser>
          <c:idx val="2"/>
          <c:order val="0"/>
          <c:tx>
            <c:strRef>
              <c:f>Rt_Calc!$Y$3</c:f>
              <c:strCache>
                <c:ptCount val="1"/>
                <c:pt idx="0">
                  <c:v>Media Min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Rt_Calc!$S$4:$S$33</c:f>
              <c:strCache>
                <c:ptCount val="30"/>
                <c:pt idx="0">
                  <c:v>21/03 al 28/03</c:v>
                </c:pt>
                <c:pt idx="1">
                  <c:v>29/03 al 05/04</c:v>
                </c:pt>
                <c:pt idx="2">
                  <c:v>06/04 al 13/04</c:v>
                </c:pt>
                <c:pt idx="3">
                  <c:v>14/04 al 21/04</c:v>
                </c:pt>
                <c:pt idx="4">
                  <c:v>22/04 al 29/04</c:v>
                </c:pt>
                <c:pt idx="5">
                  <c:v>30/04 al 07/05</c:v>
                </c:pt>
                <c:pt idx="6">
                  <c:v>08/05 al 15/05</c:v>
                </c:pt>
                <c:pt idx="7">
                  <c:v>16/05 al 23/05</c:v>
                </c:pt>
                <c:pt idx="8">
                  <c:v>24/05 al 31/05</c:v>
                </c:pt>
                <c:pt idx="9">
                  <c:v>01/06 al 08/06</c:v>
                </c:pt>
                <c:pt idx="10">
                  <c:v>09/06 al 15/06</c:v>
                </c:pt>
                <c:pt idx="11">
                  <c:v>16/06 al 22/06</c:v>
                </c:pt>
                <c:pt idx="12">
                  <c:v>23/06 al 28/06</c:v>
                </c:pt>
                <c:pt idx="13">
                  <c:v>29/06 al 05/07</c:v>
                </c:pt>
                <c:pt idx="14">
                  <c:v>06/07 al 12/07</c:v>
                </c:pt>
                <c:pt idx="15">
                  <c:v>13/07 al 19/07</c:v>
                </c:pt>
                <c:pt idx="16">
                  <c:v>20/07 al 26/07</c:v>
                </c:pt>
                <c:pt idx="17">
                  <c:v>27/07 al 02/08</c:v>
                </c:pt>
                <c:pt idx="18">
                  <c:v>03/08 al 09/08</c:v>
                </c:pt>
                <c:pt idx="19">
                  <c:v>10/08 al 16/08</c:v>
                </c:pt>
                <c:pt idx="20">
                  <c:v>17/08 al 23/08</c:v>
                </c:pt>
                <c:pt idx="21">
                  <c:v>24/08 al 30/08</c:v>
                </c:pt>
                <c:pt idx="22">
                  <c:v>31/08 al 06/08</c:v>
                </c:pt>
                <c:pt idx="23">
                  <c:v>07/09 al 13/09</c:v>
                </c:pt>
                <c:pt idx="24">
                  <c:v>14/09 al 20/09</c:v>
                </c:pt>
                <c:pt idx="25">
                  <c:v>21/09 al 27/09</c:v>
                </c:pt>
                <c:pt idx="26">
                  <c:v>28/09 al 04/10</c:v>
                </c:pt>
                <c:pt idx="27">
                  <c:v>05/10 al 11/10</c:v>
                </c:pt>
                <c:pt idx="28">
                  <c:v>12/10 al 18/10</c:v>
                </c:pt>
                <c:pt idx="29">
                  <c:v>19/10 al 25/10</c:v>
                </c:pt>
              </c:strCache>
            </c:strRef>
          </c:cat>
          <c:val>
            <c:numRef>
              <c:f>Rt_Calc!$Y$4:$Y$33</c:f>
              <c:numCache>
                <c:formatCode>0.00</c:formatCode>
                <c:ptCount val="30"/>
                <c:pt idx="0">
                  <c:v>1.7285156002508248</c:v>
                </c:pt>
                <c:pt idx="1">
                  <c:v>2.2868318548980304</c:v>
                </c:pt>
                <c:pt idx="2">
                  <c:v>1.2394557441136478</c:v>
                </c:pt>
                <c:pt idx="3">
                  <c:v>0.4917195307704425</c:v>
                </c:pt>
                <c:pt idx="4">
                  <c:v>6.5214463830506358E-2</c:v>
                </c:pt>
                <c:pt idx="5">
                  <c:v>0.1737111810149099</c:v>
                </c:pt>
                <c:pt idx="6">
                  <c:v>0.14052905787503436</c:v>
                </c:pt>
                <c:pt idx="7">
                  <c:v>0.15241043482608263</c:v>
                </c:pt>
                <c:pt idx="8">
                  <c:v>0.82142140851665024</c:v>
                </c:pt>
                <c:pt idx="9">
                  <c:v>0.71417764406787287</c:v>
                </c:pt>
                <c:pt idx="10">
                  <c:v>0.83393505022286751</c:v>
                </c:pt>
                <c:pt idx="11">
                  <c:v>2.4771871870685285</c:v>
                </c:pt>
                <c:pt idx="12">
                  <c:v>1.5577565181777213</c:v>
                </c:pt>
                <c:pt idx="13">
                  <c:v>1.7453810041483513</c:v>
                </c:pt>
                <c:pt idx="14">
                  <c:v>2.1127046241200516</c:v>
                </c:pt>
                <c:pt idx="15">
                  <c:v>2.1489981415652744</c:v>
                </c:pt>
                <c:pt idx="16">
                  <c:v>2.0276158845101713</c:v>
                </c:pt>
                <c:pt idx="17">
                  <c:v>2.0179857543455175</c:v>
                </c:pt>
                <c:pt idx="18">
                  <c:v>1.770145097802047</c:v>
                </c:pt>
                <c:pt idx="19">
                  <c:v>1.8667744085969589</c:v>
                </c:pt>
                <c:pt idx="20">
                  <c:v>1.3789862522682454</c:v>
                </c:pt>
                <c:pt idx="21">
                  <c:v>1.6908755329914171</c:v>
                </c:pt>
                <c:pt idx="22">
                  <c:v>1.7970957205083853</c:v>
                </c:pt>
                <c:pt idx="23">
                  <c:v>1.3912398896366456</c:v>
                </c:pt>
                <c:pt idx="24">
                  <c:v>1.4637969946739731</c:v>
                </c:pt>
                <c:pt idx="25">
                  <c:v>0.90616825538771317</c:v>
                </c:pt>
                <c:pt idx="26">
                  <c:v>1.059933454423077</c:v>
                </c:pt>
                <c:pt idx="27">
                  <c:v>1.2736960199324416</c:v>
                </c:pt>
                <c:pt idx="28">
                  <c:v>1.1591090008743805</c:v>
                </c:pt>
                <c:pt idx="29">
                  <c:v>1.2680415466169186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C6-4A27-A61E-4DC34F2BA9EC}"/>
            </c:ext>
          </c:extLst>
        </c:ser>
        <c:ser>
          <c:idx val="3"/>
          <c:order val="1"/>
          <c:tx>
            <c:strRef>
              <c:f>Rt_Calc!$Z$3</c:f>
              <c:strCache>
                <c:ptCount val="1"/>
                <c:pt idx="0">
                  <c:v>Media Max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Rt_Calc!$S$4:$S$33</c:f>
              <c:strCache>
                <c:ptCount val="30"/>
                <c:pt idx="0">
                  <c:v>21/03 al 28/03</c:v>
                </c:pt>
                <c:pt idx="1">
                  <c:v>29/03 al 05/04</c:v>
                </c:pt>
                <c:pt idx="2">
                  <c:v>06/04 al 13/04</c:v>
                </c:pt>
                <c:pt idx="3">
                  <c:v>14/04 al 21/04</c:v>
                </c:pt>
                <c:pt idx="4">
                  <c:v>22/04 al 29/04</c:v>
                </c:pt>
                <c:pt idx="5">
                  <c:v>30/04 al 07/05</c:v>
                </c:pt>
                <c:pt idx="6">
                  <c:v>08/05 al 15/05</c:v>
                </c:pt>
                <c:pt idx="7">
                  <c:v>16/05 al 23/05</c:v>
                </c:pt>
                <c:pt idx="8">
                  <c:v>24/05 al 31/05</c:v>
                </c:pt>
                <c:pt idx="9">
                  <c:v>01/06 al 08/06</c:v>
                </c:pt>
                <c:pt idx="10">
                  <c:v>09/06 al 15/06</c:v>
                </c:pt>
                <c:pt idx="11">
                  <c:v>16/06 al 22/06</c:v>
                </c:pt>
                <c:pt idx="12">
                  <c:v>23/06 al 28/06</c:v>
                </c:pt>
                <c:pt idx="13">
                  <c:v>29/06 al 05/07</c:v>
                </c:pt>
                <c:pt idx="14">
                  <c:v>06/07 al 12/07</c:v>
                </c:pt>
                <c:pt idx="15">
                  <c:v>13/07 al 19/07</c:v>
                </c:pt>
                <c:pt idx="16">
                  <c:v>20/07 al 26/07</c:v>
                </c:pt>
                <c:pt idx="17">
                  <c:v>27/07 al 02/08</c:v>
                </c:pt>
                <c:pt idx="18">
                  <c:v>03/08 al 09/08</c:v>
                </c:pt>
                <c:pt idx="19">
                  <c:v>10/08 al 16/08</c:v>
                </c:pt>
                <c:pt idx="20">
                  <c:v>17/08 al 23/08</c:v>
                </c:pt>
                <c:pt idx="21">
                  <c:v>24/08 al 30/08</c:v>
                </c:pt>
                <c:pt idx="22">
                  <c:v>31/08 al 06/08</c:v>
                </c:pt>
                <c:pt idx="23">
                  <c:v>07/09 al 13/09</c:v>
                </c:pt>
                <c:pt idx="24">
                  <c:v>14/09 al 20/09</c:v>
                </c:pt>
                <c:pt idx="25">
                  <c:v>21/09 al 27/09</c:v>
                </c:pt>
                <c:pt idx="26">
                  <c:v>28/09 al 04/10</c:v>
                </c:pt>
                <c:pt idx="27">
                  <c:v>05/10 al 11/10</c:v>
                </c:pt>
                <c:pt idx="28">
                  <c:v>12/10 al 18/10</c:v>
                </c:pt>
                <c:pt idx="29">
                  <c:v>19/10 al 25/10</c:v>
                </c:pt>
              </c:strCache>
            </c:strRef>
          </c:cat>
          <c:val>
            <c:numRef>
              <c:f>Rt_Calc!$Z$4:$Z$33</c:f>
              <c:numCache>
                <c:formatCode>0.00</c:formatCode>
                <c:ptCount val="30"/>
                <c:pt idx="0">
                  <c:v>2.7241653228729534</c:v>
                </c:pt>
                <c:pt idx="1">
                  <c:v>3.6107262877157376</c:v>
                </c:pt>
                <c:pt idx="2">
                  <c:v>1.889064829659189</c:v>
                </c:pt>
                <c:pt idx="3">
                  <c:v>0.78661560858297874</c:v>
                </c:pt>
                <c:pt idx="4">
                  <c:v>0.22197634392717699</c:v>
                </c:pt>
                <c:pt idx="5">
                  <c:v>0.3422721565993998</c:v>
                </c:pt>
                <c:pt idx="6">
                  <c:v>0.6042468095959016</c:v>
                </c:pt>
                <c:pt idx="7">
                  <c:v>1.0528554572672846</c:v>
                </c:pt>
                <c:pt idx="8">
                  <c:v>2.3923177492920269</c:v>
                </c:pt>
                <c:pt idx="9">
                  <c:v>1.3281828039650085</c:v>
                </c:pt>
                <c:pt idx="10">
                  <c:v>1.7211495869542106</c:v>
                </c:pt>
                <c:pt idx="11">
                  <c:v>3.9928866582980076</c:v>
                </c:pt>
                <c:pt idx="12">
                  <c:v>2.2287645734973576</c:v>
                </c:pt>
                <c:pt idx="13">
                  <c:v>2.533134932476715</c:v>
                </c:pt>
                <c:pt idx="14">
                  <c:v>2.6578061574550009</c:v>
                </c:pt>
                <c:pt idx="15">
                  <c:v>2.5275254022554559</c:v>
                </c:pt>
                <c:pt idx="16">
                  <c:v>2.2723205182983439</c:v>
                </c:pt>
                <c:pt idx="17">
                  <c:v>2.2079888678908834</c:v>
                </c:pt>
                <c:pt idx="18">
                  <c:v>1.9086391094676045</c:v>
                </c:pt>
                <c:pt idx="19">
                  <c:v>1.9880496758308666</c:v>
                </c:pt>
                <c:pt idx="20">
                  <c:v>1.4554567063834154</c:v>
                </c:pt>
                <c:pt idx="21">
                  <c:v>1.7705880150886115</c:v>
                </c:pt>
                <c:pt idx="22">
                  <c:v>1.8664170736853263</c:v>
                </c:pt>
                <c:pt idx="23">
                  <c:v>1.4362215353306362</c:v>
                </c:pt>
                <c:pt idx="24">
                  <c:v>1.5048685694708117</c:v>
                </c:pt>
                <c:pt idx="25">
                  <c:v>0.93610263085036005</c:v>
                </c:pt>
                <c:pt idx="26">
                  <c:v>1.0935429807719061</c:v>
                </c:pt>
                <c:pt idx="27">
                  <c:v>1.3144395065563401</c:v>
                </c:pt>
                <c:pt idx="28">
                  <c:v>1.1935925116042507</c:v>
                </c:pt>
                <c:pt idx="29">
                  <c:v>1.3026397947173103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C6-4A27-A61E-4DC34F2BA9EC}"/>
            </c:ext>
          </c:extLst>
        </c:ser>
        <c:ser>
          <c:idx val="0"/>
          <c:order val="2"/>
          <c:tx>
            <c:v>Rt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Rt_Calc!$S$4:$S$33</c:f>
              <c:strCache>
                <c:ptCount val="30"/>
                <c:pt idx="0">
                  <c:v>21/03 al 28/03</c:v>
                </c:pt>
                <c:pt idx="1">
                  <c:v>29/03 al 05/04</c:v>
                </c:pt>
                <c:pt idx="2">
                  <c:v>06/04 al 13/04</c:v>
                </c:pt>
                <c:pt idx="3">
                  <c:v>14/04 al 21/04</c:v>
                </c:pt>
                <c:pt idx="4">
                  <c:v>22/04 al 29/04</c:v>
                </c:pt>
                <c:pt idx="5">
                  <c:v>30/04 al 07/05</c:v>
                </c:pt>
                <c:pt idx="6">
                  <c:v>08/05 al 15/05</c:v>
                </c:pt>
                <c:pt idx="7">
                  <c:v>16/05 al 23/05</c:v>
                </c:pt>
                <c:pt idx="8">
                  <c:v>24/05 al 31/05</c:v>
                </c:pt>
                <c:pt idx="9">
                  <c:v>01/06 al 08/06</c:v>
                </c:pt>
                <c:pt idx="10">
                  <c:v>09/06 al 15/06</c:v>
                </c:pt>
                <c:pt idx="11">
                  <c:v>16/06 al 22/06</c:v>
                </c:pt>
                <c:pt idx="12">
                  <c:v>23/06 al 28/06</c:v>
                </c:pt>
                <c:pt idx="13">
                  <c:v>29/06 al 05/07</c:v>
                </c:pt>
                <c:pt idx="14">
                  <c:v>06/07 al 12/07</c:v>
                </c:pt>
                <c:pt idx="15">
                  <c:v>13/07 al 19/07</c:v>
                </c:pt>
                <c:pt idx="16">
                  <c:v>20/07 al 26/07</c:v>
                </c:pt>
                <c:pt idx="17">
                  <c:v>27/07 al 02/08</c:v>
                </c:pt>
                <c:pt idx="18">
                  <c:v>03/08 al 09/08</c:v>
                </c:pt>
                <c:pt idx="19">
                  <c:v>10/08 al 16/08</c:v>
                </c:pt>
                <c:pt idx="20">
                  <c:v>17/08 al 23/08</c:v>
                </c:pt>
                <c:pt idx="21">
                  <c:v>24/08 al 30/08</c:v>
                </c:pt>
                <c:pt idx="22">
                  <c:v>31/08 al 06/08</c:v>
                </c:pt>
                <c:pt idx="23">
                  <c:v>07/09 al 13/09</c:v>
                </c:pt>
                <c:pt idx="24">
                  <c:v>14/09 al 20/09</c:v>
                </c:pt>
                <c:pt idx="25">
                  <c:v>21/09 al 27/09</c:v>
                </c:pt>
                <c:pt idx="26">
                  <c:v>28/09 al 04/10</c:v>
                </c:pt>
                <c:pt idx="27">
                  <c:v>05/10 al 11/10</c:v>
                </c:pt>
                <c:pt idx="28">
                  <c:v>12/10 al 18/10</c:v>
                </c:pt>
                <c:pt idx="29">
                  <c:v>19/10 al 25/10</c:v>
                </c:pt>
              </c:strCache>
            </c:strRef>
          </c:cat>
          <c:val>
            <c:numRef>
              <c:f>Rt_Calc!$X$4:$X$33</c:f>
              <c:numCache>
                <c:formatCode>0.00</c:formatCode>
                <c:ptCount val="30"/>
                <c:pt idx="0">
                  <c:v>2.2263404615618891</c:v>
                </c:pt>
                <c:pt idx="1">
                  <c:v>2.948779071306884</c:v>
                </c:pt>
                <c:pt idx="2">
                  <c:v>1.5642602868864184</c:v>
                </c:pt>
                <c:pt idx="3">
                  <c:v>0.63916756967671062</c:v>
                </c:pt>
                <c:pt idx="4">
                  <c:v>0.14359540387884168</c:v>
                </c:pt>
                <c:pt idx="5">
                  <c:v>0.25799166880715485</c:v>
                </c:pt>
                <c:pt idx="6">
                  <c:v>0.37238793373546797</c:v>
                </c:pt>
                <c:pt idx="7">
                  <c:v>0.6026329460466836</c:v>
                </c:pt>
                <c:pt idx="8">
                  <c:v>1.6068695789043386</c:v>
                </c:pt>
                <c:pt idx="9">
                  <c:v>1.0211802240164407</c:v>
                </c:pt>
                <c:pt idx="10">
                  <c:v>1.2775423185885391</c:v>
                </c:pt>
                <c:pt idx="11">
                  <c:v>3.235036922683268</c:v>
                </c:pt>
                <c:pt idx="12">
                  <c:v>1.8932605458375393</c:v>
                </c:pt>
                <c:pt idx="13">
                  <c:v>2.139257968312533</c:v>
                </c:pt>
                <c:pt idx="14">
                  <c:v>2.3852553907875262</c:v>
                </c:pt>
                <c:pt idx="15">
                  <c:v>2.3382617719103651</c:v>
                </c:pt>
                <c:pt idx="16">
                  <c:v>2.1499682014042576</c:v>
                </c:pt>
                <c:pt idx="17">
                  <c:v>2.1129873111182005</c:v>
                </c:pt>
                <c:pt idx="18">
                  <c:v>1.8393921036348257</c:v>
                </c:pt>
                <c:pt idx="19">
                  <c:v>1.9274120422139127</c:v>
                </c:pt>
                <c:pt idx="20">
                  <c:v>1.4172214793258304</c:v>
                </c:pt>
                <c:pt idx="21">
                  <c:v>1.7307317740400143</c:v>
                </c:pt>
                <c:pt idx="22">
                  <c:v>1.8317563970968558</c:v>
                </c:pt>
                <c:pt idx="23">
                  <c:v>1.4137307124836409</c:v>
                </c:pt>
                <c:pt idx="24">
                  <c:v>1.4843327820723924</c:v>
                </c:pt>
                <c:pt idx="25">
                  <c:v>0.92113544311903661</c:v>
                </c:pt>
                <c:pt idx="26">
                  <c:v>1.0767382175974916</c:v>
                </c:pt>
                <c:pt idx="27">
                  <c:v>1.2940677632443909</c:v>
                </c:pt>
                <c:pt idx="28">
                  <c:v>1.1763507562393156</c:v>
                </c:pt>
                <c:pt idx="29">
                  <c:v>1.2853406706671144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C6-4A27-A61E-4DC34F2BA9EC}"/>
            </c:ext>
          </c:extLst>
        </c:ser>
        <c:ser>
          <c:idx val="1"/>
          <c:order val="3"/>
          <c:tx>
            <c:strRef>
              <c:f>Rt_Calc!$AA$3</c:f>
              <c:strCache>
                <c:ptCount val="1"/>
                <c:pt idx="0">
                  <c:v>valor 1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Rt_Calc!$S$4:$S$33</c:f>
              <c:strCache>
                <c:ptCount val="30"/>
                <c:pt idx="0">
                  <c:v>21/03 al 28/03</c:v>
                </c:pt>
                <c:pt idx="1">
                  <c:v>29/03 al 05/04</c:v>
                </c:pt>
                <c:pt idx="2">
                  <c:v>06/04 al 13/04</c:v>
                </c:pt>
                <c:pt idx="3">
                  <c:v>14/04 al 21/04</c:v>
                </c:pt>
                <c:pt idx="4">
                  <c:v>22/04 al 29/04</c:v>
                </c:pt>
                <c:pt idx="5">
                  <c:v>30/04 al 07/05</c:v>
                </c:pt>
                <c:pt idx="6">
                  <c:v>08/05 al 15/05</c:v>
                </c:pt>
                <c:pt idx="7">
                  <c:v>16/05 al 23/05</c:v>
                </c:pt>
                <c:pt idx="8">
                  <c:v>24/05 al 31/05</c:v>
                </c:pt>
                <c:pt idx="9">
                  <c:v>01/06 al 08/06</c:v>
                </c:pt>
                <c:pt idx="10">
                  <c:v>09/06 al 15/06</c:v>
                </c:pt>
                <c:pt idx="11">
                  <c:v>16/06 al 22/06</c:v>
                </c:pt>
                <c:pt idx="12">
                  <c:v>23/06 al 28/06</c:v>
                </c:pt>
                <c:pt idx="13">
                  <c:v>29/06 al 05/07</c:v>
                </c:pt>
                <c:pt idx="14">
                  <c:v>06/07 al 12/07</c:v>
                </c:pt>
                <c:pt idx="15">
                  <c:v>13/07 al 19/07</c:v>
                </c:pt>
                <c:pt idx="16">
                  <c:v>20/07 al 26/07</c:v>
                </c:pt>
                <c:pt idx="17">
                  <c:v>27/07 al 02/08</c:v>
                </c:pt>
                <c:pt idx="18">
                  <c:v>03/08 al 09/08</c:v>
                </c:pt>
                <c:pt idx="19">
                  <c:v>10/08 al 16/08</c:v>
                </c:pt>
                <c:pt idx="20">
                  <c:v>17/08 al 23/08</c:v>
                </c:pt>
                <c:pt idx="21">
                  <c:v>24/08 al 30/08</c:v>
                </c:pt>
                <c:pt idx="22">
                  <c:v>31/08 al 06/08</c:v>
                </c:pt>
                <c:pt idx="23">
                  <c:v>07/09 al 13/09</c:v>
                </c:pt>
                <c:pt idx="24">
                  <c:v>14/09 al 20/09</c:v>
                </c:pt>
                <c:pt idx="25">
                  <c:v>21/09 al 27/09</c:v>
                </c:pt>
                <c:pt idx="26">
                  <c:v>28/09 al 04/10</c:v>
                </c:pt>
                <c:pt idx="27">
                  <c:v>05/10 al 11/10</c:v>
                </c:pt>
                <c:pt idx="28">
                  <c:v>12/10 al 18/10</c:v>
                </c:pt>
                <c:pt idx="29">
                  <c:v>19/10 al 25/10</c:v>
                </c:pt>
              </c:strCache>
            </c:strRef>
          </c:cat>
          <c:val>
            <c:numRef>
              <c:f>Rt_Calc!$AA$4:$AA$33</c:f>
              <c:numCache>
                <c:formatCode>General</c:formatCode>
                <c:ptCount val="3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C6-4A27-A61E-4DC34F2BA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086592"/>
        <c:axId val="303101056"/>
      </c:lineChart>
      <c:catAx>
        <c:axId val="303086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AR"/>
                  <a:t>Fecha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A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03101056"/>
        <c:crosses val="autoZero"/>
        <c:auto val="1"/>
        <c:lblAlgn val="ctr"/>
        <c:lblOffset val="100"/>
        <c:noMultiLvlLbl val="1"/>
      </c:catAx>
      <c:valAx>
        <c:axId val="303101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AR"/>
                  <a:t>Rt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AR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03086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AR"/>
    </a:p>
  </c:txPr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Tempo de duplicación (en días) de casos infectados</a:t>
            </a:r>
            <a:r>
              <a:rPr lang="en-US" baseline="0"/>
              <a:t> con Covid-19 en Mendoza por semana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Td!$B$9</c:f>
              <c:strCache>
                <c:ptCount val="1"/>
                <c:pt idx="0">
                  <c:v>Td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Td!$A$10:$A$39</c:f>
              <c:strCache>
                <c:ptCount val="30"/>
                <c:pt idx="0">
                  <c:v>21/03 al 28/03</c:v>
                </c:pt>
                <c:pt idx="1">
                  <c:v>29/03 al 05/04</c:v>
                </c:pt>
                <c:pt idx="2">
                  <c:v>06/04 al 13/04</c:v>
                </c:pt>
                <c:pt idx="3">
                  <c:v>14/04 al 21/04</c:v>
                </c:pt>
                <c:pt idx="4">
                  <c:v>22/04 al 29/04</c:v>
                </c:pt>
                <c:pt idx="5">
                  <c:v>30/04 al 07/05</c:v>
                </c:pt>
                <c:pt idx="6">
                  <c:v>08/05 al 15/05</c:v>
                </c:pt>
                <c:pt idx="7">
                  <c:v>16/05 al 23/05</c:v>
                </c:pt>
                <c:pt idx="8">
                  <c:v>24/05 al 31/05</c:v>
                </c:pt>
                <c:pt idx="9">
                  <c:v>01/06 al 08/06</c:v>
                </c:pt>
                <c:pt idx="10">
                  <c:v>09/06 al 15/06</c:v>
                </c:pt>
                <c:pt idx="11">
                  <c:v>16/06 al 22/06</c:v>
                </c:pt>
                <c:pt idx="12">
                  <c:v>23/06 al 28/06</c:v>
                </c:pt>
                <c:pt idx="13">
                  <c:v>29/06 al 05/07</c:v>
                </c:pt>
                <c:pt idx="14">
                  <c:v>06/07 al 12/07</c:v>
                </c:pt>
                <c:pt idx="15">
                  <c:v>13/07 al 19/07</c:v>
                </c:pt>
                <c:pt idx="16">
                  <c:v>20/07 al 26/07</c:v>
                </c:pt>
                <c:pt idx="17">
                  <c:v>27/07 al 02/08</c:v>
                </c:pt>
                <c:pt idx="18">
                  <c:v>03/08 al 09/08</c:v>
                </c:pt>
                <c:pt idx="19">
                  <c:v>10/08 al 16/08</c:v>
                </c:pt>
                <c:pt idx="20">
                  <c:v>17/08 al 23/08</c:v>
                </c:pt>
                <c:pt idx="21">
                  <c:v>24/08 al 30/08 </c:v>
                </c:pt>
                <c:pt idx="22">
                  <c:v>31/08 al 06/09</c:v>
                </c:pt>
                <c:pt idx="23">
                  <c:v>07/09 al 13/09</c:v>
                </c:pt>
                <c:pt idx="24">
                  <c:v>14/09 al 20/09</c:v>
                </c:pt>
                <c:pt idx="25">
                  <c:v>21/09 al 27/09</c:v>
                </c:pt>
                <c:pt idx="26">
                  <c:v>28/09 al 04/10</c:v>
                </c:pt>
                <c:pt idx="27">
                  <c:v>05/10 al 11/10</c:v>
                </c:pt>
                <c:pt idx="28">
                  <c:v>12/10 al 18/10</c:v>
                </c:pt>
                <c:pt idx="29">
                  <c:v>19/10 al 25/10</c:v>
                </c:pt>
              </c:strCache>
            </c:strRef>
          </c:cat>
          <c:val>
            <c:numRef>
              <c:f>Td!$B$10:$B$39</c:f>
              <c:numCache>
                <c:formatCode>0.00</c:formatCode>
                <c:ptCount val="30"/>
                <c:pt idx="0">
                  <c:v>8.2547470938756238</c:v>
                </c:pt>
                <c:pt idx="1">
                  <c:v>5.3186069404189835</c:v>
                </c:pt>
                <c:pt idx="2">
                  <c:v>7.5394739473458756</c:v>
                </c:pt>
                <c:pt idx="3">
                  <c:v>39.980191172751901</c:v>
                </c:pt>
                <c:pt idx="4">
                  <c:v>87.314077023572523</c:v>
                </c:pt>
                <c:pt idx="5">
                  <c:v>194.07110173918977</c:v>
                </c:pt>
                <c:pt idx="6">
                  <c:v>395.43550528351585</c:v>
                </c:pt>
                <c:pt idx="7">
                  <c:v>400.28759568468257</c:v>
                </c:pt>
                <c:pt idx="8">
                  <c:v>38.986480641968363</c:v>
                </c:pt>
                <c:pt idx="9">
                  <c:v>458.51258122219116</c:v>
                </c:pt>
                <c:pt idx="10">
                  <c:v>35.309695154170342</c:v>
                </c:pt>
                <c:pt idx="11">
                  <c:v>27.210839681657859</c:v>
                </c:pt>
                <c:pt idx="12">
                  <c:v>25.433816218847475</c:v>
                </c:pt>
                <c:pt idx="13">
                  <c:v>23.214273357026702</c:v>
                </c:pt>
                <c:pt idx="14">
                  <c:v>11.548690441825585</c:v>
                </c:pt>
                <c:pt idx="15">
                  <c:v>7.5925434424396734</c:v>
                </c:pt>
                <c:pt idx="16">
                  <c:v>8.780561083190209</c:v>
                </c:pt>
                <c:pt idx="17">
                  <c:v>9.0610872346316089</c:v>
                </c:pt>
                <c:pt idx="18">
                  <c:v>11.904029816607204</c:v>
                </c:pt>
                <c:pt idx="19">
                  <c:v>10.806460108901334</c:v>
                </c:pt>
                <c:pt idx="20">
                  <c:v>13.980917512493397</c:v>
                </c:pt>
                <c:pt idx="21">
                  <c:v>13.623556260730915</c:v>
                </c:pt>
                <c:pt idx="22">
                  <c:v>12.01019040440141</c:v>
                </c:pt>
                <c:pt idx="23">
                  <c:v>13.431685782226237</c:v>
                </c:pt>
                <c:pt idx="24">
                  <c:v>20.380544920606166</c:v>
                </c:pt>
                <c:pt idx="25">
                  <c:v>26.687887232582579</c:v>
                </c:pt>
                <c:pt idx="26">
                  <c:v>28.602828728616391</c:v>
                </c:pt>
                <c:pt idx="27">
                  <c:v>33.344775535879521</c:v>
                </c:pt>
                <c:pt idx="28">
                  <c:v>31.51153241515296</c:v>
                </c:pt>
                <c:pt idx="29">
                  <c:v>34.354091547644501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F-4342-8E90-6088A0711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3496192"/>
        <c:axId val="220771072"/>
      </c:barChart>
      <c:catAx>
        <c:axId val="303496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20771072"/>
        <c:crosses val="autoZero"/>
        <c:auto val="1"/>
        <c:lblAlgn val="ctr"/>
        <c:lblOffset val="100"/>
        <c:noMultiLvlLbl val="0"/>
      </c:catAx>
      <c:valAx>
        <c:axId val="220771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03496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 sz="1400" b="0" i="0" baseline="0">
                <a:effectLst/>
              </a:rPr>
              <a:t>Población infectada por COVID-19 en Mendoza, según escenario</a:t>
            </a:r>
            <a:endParaRPr lang="es-AR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Infectados (Optimista)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'Modelo predictivo'!$A$8:$A$262</c:f>
              <c:numCache>
                <c:formatCode>m/d/yyyy</c:formatCode>
                <c:ptCount val="255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  <c:pt idx="114">
                  <c:v>44025</c:v>
                </c:pt>
                <c:pt idx="115">
                  <c:v>44026</c:v>
                </c:pt>
                <c:pt idx="116">
                  <c:v>44027</c:v>
                </c:pt>
                <c:pt idx="117">
                  <c:v>44028</c:v>
                </c:pt>
                <c:pt idx="118">
                  <c:v>44029</c:v>
                </c:pt>
                <c:pt idx="119">
                  <c:v>44030</c:v>
                </c:pt>
                <c:pt idx="120">
                  <c:v>44031</c:v>
                </c:pt>
                <c:pt idx="121">
                  <c:v>44032</c:v>
                </c:pt>
                <c:pt idx="122">
                  <c:v>44033</c:v>
                </c:pt>
                <c:pt idx="123">
                  <c:v>44034</c:v>
                </c:pt>
                <c:pt idx="124">
                  <c:v>44035</c:v>
                </c:pt>
                <c:pt idx="125">
                  <c:v>44036</c:v>
                </c:pt>
                <c:pt idx="126">
                  <c:v>44037</c:v>
                </c:pt>
                <c:pt idx="127">
                  <c:v>44038</c:v>
                </c:pt>
                <c:pt idx="128">
                  <c:v>44039</c:v>
                </c:pt>
                <c:pt idx="129">
                  <c:v>44040</c:v>
                </c:pt>
                <c:pt idx="130">
                  <c:v>44041</c:v>
                </c:pt>
                <c:pt idx="131">
                  <c:v>44042</c:v>
                </c:pt>
                <c:pt idx="132">
                  <c:v>44043</c:v>
                </c:pt>
                <c:pt idx="133">
                  <c:v>44044</c:v>
                </c:pt>
                <c:pt idx="134">
                  <c:v>44045</c:v>
                </c:pt>
                <c:pt idx="135">
                  <c:v>44046</c:v>
                </c:pt>
                <c:pt idx="136">
                  <c:v>44047</c:v>
                </c:pt>
                <c:pt idx="137">
                  <c:v>44048</c:v>
                </c:pt>
                <c:pt idx="138">
                  <c:v>44049</c:v>
                </c:pt>
                <c:pt idx="139">
                  <c:v>44050</c:v>
                </c:pt>
                <c:pt idx="140">
                  <c:v>44051</c:v>
                </c:pt>
                <c:pt idx="141">
                  <c:v>44052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44058</c:v>
                </c:pt>
                <c:pt idx="148">
                  <c:v>44059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44065</c:v>
                </c:pt>
                <c:pt idx="155">
                  <c:v>44066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44072</c:v>
                </c:pt>
                <c:pt idx="162">
                  <c:v>44073</c:v>
                </c:pt>
                <c:pt idx="163">
                  <c:v>44074</c:v>
                </c:pt>
                <c:pt idx="164">
                  <c:v>44075</c:v>
                </c:pt>
                <c:pt idx="165">
                  <c:v>44076</c:v>
                </c:pt>
                <c:pt idx="166">
                  <c:v>44077</c:v>
                </c:pt>
                <c:pt idx="167">
                  <c:v>44078</c:v>
                </c:pt>
                <c:pt idx="168">
                  <c:v>44079</c:v>
                </c:pt>
                <c:pt idx="169">
                  <c:v>44080</c:v>
                </c:pt>
                <c:pt idx="170">
                  <c:v>44081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44086</c:v>
                </c:pt>
                <c:pt idx="176">
                  <c:v>44087</c:v>
                </c:pt>
                <c:pt idx="177">
                  <c:v>44088</c:v>
                </c:pt>
                <c:pt idx="178">
                  <c:v>44089</c:v>
                </c:pt>
                <c:pt idx="179">
                  <c:v>44090</c:v>
                </c:pt>
                <c:pt idx="180">
                  <c:v>44091</c:v>
                </c:pt>
                <c:pt idx="181">
                  <c:v>44092</c:v>
                </c:pt>
                <c:pt idx="182">
                  <c:v>44093</c:v>
                </c:pt>
                <c:pt idx="183">
                  <c:v>44094</c:v>
                </c:pt>
                <c:pt idx="184">
                  <c:v>44095</c:v>
                </c:pt>
                <c:pt idx="185">
                  <c:v>44096</c:v>
                </c:pt>
                <c:pt idx="186">
                  <c:v>44097</c:v>
                </c:pt>
                <c:pt idx="187">
                  <c:v>44098</c:v>
                </c:pt>
                <c:pt idx="188">
                  <c:v>44099</c:v>
                </c:pt>
                <c:pt idx="189">
                  <c:v>44100</c:v>
                </c:pt>
                <c:pt idx="190">
                  <c:v>44101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44107</c:v>
                </c:pt>
                <c:pt idx="197">
                  <c:v>44108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44114</c:v>
                </c:pt>
                <c:pt idx="204">
                  <c:v>44115</c:v>
                </c:pt>
                <c:pt idx="205">
                  <c:v>44116</c:v>
                </c:pt>
                <c:pt idx="206">
                  <c:v>44117</c:v>
                </c:pt>
                <c:pt idx="207">
                  <c:v>44118</c:v>
                </c:pt>
                <c:pt idx="208">
                  <c:v>44119</c:v>
                </c:pt>
                <c:pt idx="209">
                  <c:v>44120</c:v>
                </c:pt>
                <c:pt idx="210">
                  <c:v>44121</c:v>
                </c:pt>
                <c:pt idx="211">
                  <c:v>44122</c:v>
                </c:pt>
                <c:pt idx="212">
                  <c:v>44123</c:v>
                </c:pt>
                <c:pt idx="213">
                  <c:v>44124</c:v>
                </c:pt>
                <c:pt idx="214">
                  <c:v>44125</c:v>
                </c:pt>
                <c:pt idx="215">
                  <c:v>44126</c:v>
                </c:pt>
                <c:pt idx="216">
                  <c:v>44127</c:v>
                </c:pt>
                <c:pt idx="217">
                  <c:v>44128</c:v>
                </c:pt>
                <c:pt idx="218">
                  <c:v>44129</c:v>
                </c:pt>
                <c:pt idx="219">
                  <c:v>44130</c:v>
                </c:pt>
                <c:pt idx="220">
                  <c:v>44131</c:v>
                </c:pt>
                <c:pt idx="221">
                  <c:v>44132</c:v>
                </c:pt>
                <c:pt idx="222">
                  <c:v>44133</c:v>
                </c:pt>
                <c:pt idx="223">
                  <c:v>44134</c:v>
                </c:pt>
                <c:pt idx="224">
                  <c:v>44135</c:v>
                </c:pt>
                <c:pt idx="225">
                  <c:v>44136</c:v>
                </c:pt>
                <c:pt idx="226">
                  <c:v>44137</c:v>
                </c:pt>
                <c:pt idx="227">
                  <c:v>44138</c:v>
                </c:pt>
                <c:pt idx="228">
                  <c:v>44139</c:v>
                </c:pt>
                <c:pt idx="229">
                  <c:v>44140</c:v>
                </c:pt>
                <c:pt idx="230">
                  <c:v>44141</c:v>
                </c:pt>
                <c:pt idx="231">
                  <c:v>44142</c:v>
                </c:pt>
                <c:pt idx="232">
                  <c:v>44143</c:v>
                </c:pt>
                <c:pt idx="233">
                  <c:v>44144</c:v>
                </c:pt>
                <c:pt idx="234">
                  <c:v>44145</c:v>
                </c:pt>
                <c:pt idx="235">
                  <c:v>44146</c:v>
                </c:pt>
                <c:pt idx="236">
                  <c:v>44147</c:v>
                </c:pt>
                <c:pt idx="237">
                  <c:v>44148</c:v>
                </c:pt>
                <c:pt idx="238">
                  <c:v>44149</c:v>
                </c:pt>
                <c:pt idx="239">
                  <c:v>44150</c:v>
                </c:pt>
                <c:pt idx="240">
                  <c:v>44151</c:v>
                </c:pt>
                <c:pt idx="241">
                  <c:v>44152</c:v>
                </c:pt>
                <c:pt idx="242">
                  <c:v>44153</c:v>
                </c:pt>
                <c:pt idx="243">
                  <c:v>44154</c:v>
                </c:pt>
                <c:pt idx="244">
                  <c:v>44155</c:v>
                </c:pt>
                <c:pt idx="245">
                  <c:v>44156</c:v>
                </c:pt>
                <c:pt idx="246">
                  <c:v>44157</c:v>
                </c:pt>
                <c:pt idx="247">
                  <c:v>44158</c:v>
                </c:pt>
                <c:pt idx="248">
                  <c:v>44159</c:v>
                </c:pt>
                <c:pt idx="249">
                  <c:v>44160</c:v>
                </c:pt>
                <c:pt idx="250">
                  <c:v>44161</c:v>
                </c:pt>
                <c:pt idx="251">
                  <c:v>44162</c:v>
                </c:pt>
                <c:pt idx="252">
                  <c:v>44163</c:v>
                </c:pt>
                <c:pt idx="253">
                  <c:v>44164</c:v>
                </c:pt>
                <c:pt idx="254">
                  <c:v>44165</c:v>
                </c:pt>
              </c:numCache>
            </c:numRef>
          </c:cat>
          <c:val>
            <c:numRef>
              <c:f>'Modelo predictivo'!$D$8:$D$262</c:f>
              <c:numCache>
                <c:formatCode>_(* #,##0_);_(* \(#,##0\);_(* "-"_);_(@_)</c:formatCode>
                <c:ptCount val="255"/>
                <c:pt idx="0">
                  <c:v>5</c:v>
                </c:pt>
                <c:pt idx="1">
                  <c:v>5.4379766466864945</c:v>
                </c:pt>
                <c:pt idx="2">
                  <c:v>5.9143176405800766</c:v>
                </c:pt>
                <c:pt idx="3">
                  <c:v>6.4323834215651372</c:v>
                </c:pt>
                <c:pt idx="4">
                  <c:v>6.9958287677178266</c:v>
                </c:pt>
                <c:pt idx="5">
                  <c:v>7.6086285739385566</c:v>
                </c:pt>
                <c:pt idx="6">
                  <c:v>8.2751058879162667</c:v>
                </c:pt>
                <c:pt idx="7">
                  <c:v>8.9999624010160328</c:v>
                </c:pt>
                <c:pt idx="8">
                  <c:v>10.252731496206739</c:v>
                </c:pt>
                <c:pt idx="9">
                  <c:v>11.679880324508977</c:v>
                </c:pt>
                <c:pt idx="10">
                  <c:v>13.305681107202926</c:v>
                </c:pt>
                <c:pt idx="11">
                  <c:v>15.15778436789703</c:v>
                </c:pt>
                <c:pt idx="12">
                  <c:v>17.267689081001105</c:v>
                </c:pt>
                <c:pt idx="13">
                  <c:v>19.67127823247397</c:v>
                </c:pt>
                <c:pt idx="14">
                  <c:v>22.409428888689799</c:v>
                </c:pt>
                <c:pt idx="15">
                  <c:v>25.528707132581328</c:v>
                </c:pt>
                <c:pt idx="16">
                  <c:v>26.557568082561176</c:v>
                </c:pt>
                <c:pt idx="17">
                  <c:v>27.627889858617522</c:v>
                </c:pt>
                <c:pt idx="18">
                  <c:v>28.74134287474147</c:v>
                </c:pt>
                <c:pt idx="19">
                  <c:v>29.899664814102152</c:v>
                </c:pt>
                <c:pt idx="20">
                  <c:v>31.104663335567373</c:v>
                </c:pt>
                <c:pt idx="21">
                  <c:v>32.358218888915431</c:v>
                </c:pt>
                <c:pt idx="22">
                  <c:v>33.662287643086252</c:v>
                </c:pt>
                <c:pt idx="23">
                  <c:v>35.018904531992668</c:v>
                </c:pt>
                <c:pt idx="24">
                  <c:v>34.116282785886</c:v>
                </c:pt>
                <c:pt idx="25">
                  <c:v>33.236925050861558</c:v>
                </c:pt>
                <c:pt idx="26">
                  <c:v>32.380231791071822</c:v>
                </c:pt>
                <c:pt idx="27">
                  <c:v>31.545618917892845</c:v>
                </c:pt>
                <c:pt idx="28">
                  <c:v>30.732517392094323</c:v>
                </c:pt>
                <c:pt idx="29">
                  <c:v>29.940372836246684</c:v>
                </c:pt>
                <c:pt idx="30">
                  <c:v>29.168645157102144</c:v>
                </c:pt>
                <c:pt idx="31">
                  <c:v>28.416808177693586</c:v>
                </c:pt>
                <c:pt idx="32">
                  <c:v>26.678490565045387</c:v>
                </c:pt>
                <c:pt idx="33">
                  <c:v>25.046509558266873</c:v>
                </c:pt>
                <c:pt idx="34">
                  <c:v>23.514360324740913</c:v>
                </c:pt>
                <c:pt idx="35">
                  <c:v>22.075935945478804</c:v>
                </c:pt>
                <c:pt idx="36">
                  <c:v>20.725503074017254</c:v>
                </c:pt>
                <c:pt idx="37">
                  <c:v>19.457679084296796</c:v>
                </c:pt>
                <c:pt idx="38">
                  <c:v>18.267410616439378</c:v>
                </c:pt>
                <c:pt idx="39">
                  <c:v>17.149953434914377</c:v>
                </c:pt>
                <c:pt idx="40">
                  <c:v>16.240982879253369</c:v>
                </c:pt>
                <c:pt idx="41">
                  <c:v>15.380188933611713</c:v>
                </c:pt>
                <c:pt idx="42">
                  <c:v>14.565018180746764</c:v>
                </c:pt>
                <c:pt idx="43">
                  <c:v>13.793052537016735</c:v>
                </c:pt>
                <c:pt idx="44">
                  <c:v>13.062002079622658</c:v>
                </c:pt>
                <c:pt idx="45">
                  <c:v>12.369698254004994</c:v>
                </c:pt>
                <c:pt idx="46">
                  <c:v>11.714087441247322</c:v>
                </c:pt>
                <c:pt idx="47">
                  <c:v>11.093224866407335</c:v>
                </c:pt>
                <c:pt idx="48">
                  <c:v>10.595909588066601</c:v>
                </c:pt>
                <c:pt idx="49">
                  <c:v>10.120889179268049</c:v>
                </c:pt>
                <c:pt idx="50">
                  <c:v>9.667164154726871</c:v>
                </c:pt>
                <c:pt idx="51">
                  <c:v>9.233779836029445</c:v>
                </c:pt>
                <c:pt idx="52">
                  <c:v>8.8198243429731686</c:v>
                </c:pt>
                <c:pt idx="53">
                  <c:v>8.4244266749505012</c:v>
                </c:pt>
                <c:pt idx="54">
                  <c:v>8.0467548783409821</c:v>
                </c:pt>
                <c:pt idx="55">
                  <c:v>7.6860142960558004</c:v>
                </c:pt>
                <c:pt idx="56">
                  <c:v>7.4678452414836869</c:v>
                </c:pt>
                <c:pt idx="57">
                  <c:v>7.2558689033076895</c:v>
                </c:pt>
                <c:pt idx="58">
                  <c:v>7.0499095047479621</c:v>
                </c:pt>
                <c:pt idx="59">
                  <c:v>6.8497962581748411</c:v>
                </c:pt>
                <c:pt idx="60">
                  <c:v>6.6553632235093874</c:v>
                </c:pt>
                <c:pt idx="61">
                  <c:v>6.4664491706421785</c:v>
                </c:pt>
                <c:pt idx="62">
                  <c:v>6.2828974457563582</c:v>
                </c:pt>
                <c:pt idx="63">
                  <c:v>6.1045558414441734</c:v>
                </c:pt>
                <c:pt idx="64">
                  <c:v>6.3691442519058121</c:v>
                </c:pt>
                <c:pt idx="65">
                  <c:v>6.6452003899813628</c:v>
                </c:pt>
                <c:pt idx="66">
                  <c:v>6.9332212633369661</c:v>
                </c:pt>
                <c:pt idx="67">
                  <c:v>7.2337254176813408</c:v>
                </c:pt>
                <c:pt idx="68">
                  <c:v>7.5472538699391771</c:v>
                </c:pt>
                <c:pt idx="69">
                  <c:v>7.8743710818393406</c:v>
                </c:pt>
                <c:pt idx="70">
                  <c:v>8.2156659756667416</c:v>
                </c:pt>
                <c:pt idx="71">
                  <c:v>8.5717529940022725</c:v>
                </c:pt>
                <c:pt idx="72">
                  <c:v>8.5846913191813741</c:v>
                </c:pt>
                <c:pt idx="73">
                  <c:v>8.597648967882872</c:v>
                </c:pt>
                <c:pt idx="74">
                  <c:v>8.6106259683418021</c:v>
                </c:pt>
                <c:pt idx="75">
                  <c:v>8.623622348832555</c:v>
                </c:pt>
                <c:pt idx="76">
                  <c:v>8.6366381376689247</c:v>
                </c:pt>
                <c:pt idx="77">
                  <c:v>8.6496733632041547</c:v>
                </c:pt>
                <c:pt idx="78">
                  <c:v>8.6627280538309908</c:v>
                </c:pt>
                <c:pt idx="79">
                  <c:v>8.6758022379817294</c:v>
                </c:pt>
                <c:pt idx="80">
                  <c:v>8.847755621495196</c:v>
                </c:pt>
                <c:pt idx="81">
                  <c:v>9.0231167649681119</c:v>
                </c:pt>
                <c:pt idx="82">
                  <c:v>9.2019531896963151</c:v>
                </c:pt>
                <c:pt idx="83">
                  <c:v>9.3843337543029683</c:v>
                </c:pt>
                <c:pt idx="84">
                  <c:v>9.5703286812041188</c:v>
                </c:pt>
                <c:pt idx="85">
                  <c:v>9.7600095835971441</c:v>
                </c:pt>
                <c:pt idx="86">
                  <c:v>9.9534494929823758</c:v>
                </c:pt>
                <c:pt idx="87">
                  <c:v>11.542350600804411</c:v>
                </c:pt>
                <c:pt idx="88">
                  <c:v>13.384889871119508</c:v>
                </c:pt>
                <c:pt idx="89">
                  <c:v>15.521554752204564</c:v>
                </c:pt>
                <c:pt idx="90">
                  <c:v>17.999295190966031</c:v>
                </c:pt>
                <c:pt idx="91">
                  <c:v>20.872555027651078</c:v>
                </c:pt>
                <c:pt idx="92">
                  <c:v>24.204467952408034</c:v>
                </c:pt>
                <c:pt idx="93">
                  <c:v>28.068244264287195</c:v>
                </c:pt>
                <c:pt idx="94">
                  <c:v>29.858865556724894</c:v>
                </c:pt>
                <c:pt idx="95">
                  <c:v>31.763711967238994</c:v>
                </c:pt>
                <c:pt idx="96">
                  <c:v>33.790068943939687</c:v>
                </c:pt>
                <c:pt idx="97">
                  <c:v>35.945686472027511</c:v>
                </c:pt>
                <c:pt idx="98">
                  <c:v>38.238808675371132</c:v>
                </c:pt>
                <c:pt idx="99">
                  <c:v>40.678205301957711</c:v>
                </c:pt>
                <c:pt idx="100">
                  <c:v>43.987914016084581</c:v>
                </c:pt>
                <c:pt idx="101">
                  <c:v>47.566889245074805</c:v>
                </c:pt>
                <c:pt idx="102">
                  <c:v>51.437033867746855</c:v>
                </c:pt>
                <c:pt idx="103">
                  <c:v>55.622031773595623</c:v>
                </c:pt>
                <c:pt idx="104">
                  <c:v>60.147492577246766</c:v>
                </c:pt>
                <c:pt idx="105">
                  <c:v>65.041108073492452</c:v>
                </c:pt>
                <c:pt idx="106">
                  <c:v>70.33282138235262</c:v>
                </c:pt>
                <c:pt idx="107">
                  <c:v>77.290708749165887</c:v>
                </c:pt>
                <c:pt idx="108">
                  <c:v>84.936843267301057</c:v>
                </c:pt>
                <c:pt idx="109">
                  <c:v>93.339286447769766</c:v>
                </c:pt>
                <c:pt idx="110">
                  <c:v>102.57282690299758</c:v>
                </c:pt>
                <c:pt idx="111">
                  <c:v>112.7196445013121</c:v>
                </c:pt>
                <c:pt idx="112">
                  <c:v>123.87003993797713</c:v>
                </c:pt>
                <c:pt idx="113">
                  <c:v>136.12323613398709</c:v>
                </c:pt>
                <c:pt idx="114">
                  <c:v>149.13141297745139</c:v>
                </c:pt>
                <c:pt idx="115">
                  <c:v>163.38237658564304</c:v>
                </c:pt>
                <c:pt idx="116">
                  <c:v>178.99480183061996</c:v>
                </c:pt>
                <c:pt idx="117">
                  <c:v>196.09868402470792</c:v>
                </c:pt>
                <c:pt idx="118">
                  <c:v>214.8364163912579</c:v>
                </c:pt>
                <c:pt idx="119">
                  <c:v>235.36396960929275</c:v>
                </c:pt>
                <c:pt idx="120">
                  <c:v>257.8521830058952</c:v>
                </c:pt>
                <c:pt idx="121">
                  <c:v>279.02116103646978</c:v>
                </c:pt>
                <c:pt idx="122">
                  <c:v>301.92716426929957</c:v>
                </c:pt>
                <c:pt idx="123">
                  <c:v>326.71257228555839</c:v>
                </c:pt>
                <c:pt idx="124">
                  <c:v>353.53140910840455</c:v>
                </c:pt>
                <c:pt idx="125">
                  <c:v>382.55029108273908</c:v>
                </c:pt>
                <c:pt idx="126">
                  <c:v>413.94945115163375</c:v>
                </c:pt>
                <c:pt idx="127">
                  <c:v>447.92384555592059</c:v>
                </c:pt>
                <c:pt idx="128">
                  <c:v>483.50171636889792</c:v>
                </c:pt>
                <c:pt idx="129">
                  <c:v>521.90288850351533</c:v>
                </c:pt>
                <c:pt idx="130">
                  <c:v>563.35097845370024</c:v>
                </c:pt>
                <c:pt idx="131">
                  <c:v>608.0872432925587</c:v>
                </c:pt>
                <c:pt idx="132">
                  <c:v>656.37196060796612</c:v>
                </c:pt>
                <c:pt idx="133">
                  <c:v>708.48591444846568</c:v>
                </c:pt>
                <c:pt idx="134">
                  <c:v>764.73199510141887</c:v>
                </c:pt>
                <c:pt idx="135">
                  <c:v>810.50386253363922</c:v>
                </c:pt>
                <c:pt idx="136">
                  <c:v>859.00971611843875</c:v>
                </c:pt>
                <c:pt idx="137">
                  <c:v>910.4121657296497</c:v>
                </c:pt>
                <c:pt idx="138">
                  <c:v>964.88340733051325</c:v>
                </c:pt>
                <c:pt idx="139">
                  <c:v>1022.6057775280749</c:v>
                </c:pt>
                <c:pt idx="140">
                  <c:v>1083.7723388985742</c:v>
                </c:pt>
                <c:pt idx="141">
                  <c:v>1148.5874976267892</c:v>
                </c:pt>
                <c:pt idx="142">
                  <c:v>1224.4801204456567</c:v>
                </c:pt>
                <c:pt idx="143">
                  <c:v>1305.373335067045</c:v>
                </c:pt>
                <c:pt idx="144">
                  <c:v>1391.594720975166</c:v>
                </c:pt>
                <c:pt idx="145">
                  <c:v>1483.4930556947479</c:v>
                </c:pt>
                <c:pt idx="146">
                  <c:v>1581.4396508146585</c:v>
                </c:pt>
                <c:pt idx="147">
                  <c:v>1685.8297672977678</c:v>
                </c:pt>
                <c:pt idx="148">
                  <c:v>1797.0841140938151</c:v>
                </c:pt>
                <c:pt idx="149">
                  <c:v>1850.2876144512629</c:v>
                </c:pt>
                <c:pt idx="150">
                  <c:v>1905.0483540478738</c:v>
                </c:pt>
                <c:pt idx="151">
                  <c:v>1961.4108345850684</c:v>
                </c:pt>
                <c:pt idx="152">
                  <c:v>2019.4207643849816</c:v>
                </c:pt>
                <c:pt idx="153">
                  <c:v>2079.1250871351945</c:v>
                </c:pt>
                <c:pt idx="154">
                  <c:v>2140.5720110682187</c:v>
                </c:pt>
                <c:pt idx="155">
                  <c:v>2203.8110385648747</c:v>
                </c:pt>
                <c:pt idx="156">
                  <c:v>2318.112621348585</c:v>
                </c:pt>
                <c:pt idx="157">
                  <c:v>2438.3015766816211</c:v>
                </c:pt>
                <c:pt idx="158">
                  <c:v>2564.6767854034883</c:v>
                </c:pt>
                <c:pt idx="159">
                  <c:v>2697.551836231688</c:v>
                </c:pt>
                <c:pt idx="160">
                  <c:v>2837.2556996735266</c:v>
                </c:pt>
                <c:pt idx="161">
                  <c:v>2984.1334273826196</c:v>
                </c:pt>
                <c:pt idx="162">
                  <c:v>3138.5468772977511</c:v>
                </c:pt>
                <c:pt idx="163">
                  <c:v>3323.4364872147985</c:v>
                </c:pt>
                <c:pt idx="164">
                  <c:v>3519.1243214127903</c:v>
                </c:pt>
                <c:pt idx="165">
                  <c:v>3726.2296763817521</c:v>
                </c:pt>
                <c:pt idx="166">
                  <c:v>3945.4059853512204</c:v>
                </c:pt>
                <c:pt idx="167">
                  <c:v>4177.3425310693056</c:v>
                </c:pt>
                <c:pt idx="168">
                  <c:v>4422.7662234137661</c:v>
                </c:pt>
                <c:pt idx="169">
                  <c:v>4682.443441464583</c:v>
                </c:pt>
                <c:pt idx="170">
                  <c:v>4818.1565085977145</c:v>
                </c:pt>
                <c:pt idx="171">
                  <c:v>4957.6827640846377</c:v>
                </c:pt>
                <c:pt idx="172">
                  <c:v>5101.1222092292837</c:v>
                </c:pt>
                <c:pt idx="173">
                  <c:v>5248.5770414444169</c:v>
                </c:pt>
                <c:pt idx="174">
                  <c:v>5400.151676170768</c:v>
                </c:pt>
                <c:pt idx="175">
                  <c:v>5555.9527671650194</c:v>
                </c:pt>
                <c:pt idx="176">
                  <c:v>5716.0892249998351</c:v>
                </c:pt>
                <c:pt idx="177">
                  <c:v>5909.2817609016083</c:v>
                </c:pt>
                <c:pt idx="178">
                  <c:v>6108.8057531025052</c:v>
                </c:pt>
                <c:pt idx="179">
                  <c:v>6314.8549638607101</c:v>
                </c:pt>
                <c:pt idx="180">
                  <c:v>6527.6281272863707</c:v>
                </c:pt>
                <c:pt idx="181">
                  <c:v>6747.3290079947756</c:v>
                </c:pt>
                <c:pt idx="182">
                  <c:v>6974.1664548118106</c:v>
                </c:pt>
                <c:pt idx="183">
                  <c:v>7208.3544489744527</c:v>
                </c:pt>
                <c:pt idx="184">
                  <c:v>7163.0217251217628</c:v>
                </c:pt>
                <c:pt idx="185">
                  <c:v>7117.8577814357486</c:v>
                </c:pt>
                <c:pt idx="186">
                  <c:v>7072.8637787243433</c:v>
                </c:pt>
                <c:pt idx="187">
                  <c:v>7028.0408446567708</c:v>
                </c:pt>
                <c:pt idx="188">
                  <c:v>6983.3900740775016</c:v>
                </c:pt>
                <c:pt idx="189">
                  <c:v>6938.912529322155</c:v>
                </c:pt>
                <c:pt idx="190">
                  <c:v>6894.6092405352147</c:v>
                </c:pt>
                <c:pt idx="191">
                  <c:v>6926.2177105983737</c:v>
                </c:pt>
                <c:pt idx="192">
                  <c:v>6957.8243555838098</c:v>
                </c:pt>
                <c:pt idx="193">
                  <c:v>6989.4271934183325</c:v>
                </c:pt>
                <c:pt idx="194">
                  <c:v>7021.0242251348145</c:v>
                </c:pt>
                <c:pt idx="195">
                  <c:v>7052.6134350230805</c:v>
                </c:pt>
                <c:pt idx="196">
                  <c:v>7084.1927907864101</c:v>
                </c:pt>
                <c:pt idx="197">
                  <c:v>7115.7602437036758</c:v>
                </c:pt>
                <c:pt idx="198">
                  <c:v>7256.2717690522995</c:v>
                </c:pt>
                <c:pt idx="199">
                  <c:v>7399.3291924439209</c:v>
                </c:pt>
                <c:pt idx="200">
                  <c:v>7544.9692450700841</c:v>
                </c:pt>
                <c:pt idx="201">
                  <c:v>7693.22879201449</c:v>
                </c:pt>
                <c:pt idx="202">
                  <c:v>7844.1448133129461</c:v>
                </c:pt>
                <c:pt idx="203">
                  <c:v>7997.7543840155213</c:v>
                </c:pt>
                <c:pt idx="204">
                  <c:v>8154.0946532221587</c:v>
                </c:pt>
                <c:pt idx="205">
                  <c:v>8245.7470952405984</c:v>
                </c:pt>
                <c:pt idx="206">
                  <c:v>8338.1842378017936</c:v>
                </c:pt>
                <c:pt idx="207">
                  <c:v>8431.4066975180267</c:v>
                </c:pt>
                <c:pt idx="208">
                  <c:v>8525.4149161446676</c:v>
                </c:pt>
                <c:pt idx="209">
                  <c:v>8620.2091561438774</c:v>
                </c:pt>
                <c:pt idx="210">
                  <c:v>8715.7894962138271</c:v>
                </c:pt>
                <c:pt idx="211">
                  <c:v>8812.155826785307</c:v>
                </c:pt>
                <c:pt idx="212">
                  <c:v>8976.6271964839452</c:v>
                </c:pt>
                <c:pt idx="213">
                  <c:v>9143.8243842017255</c:v>
                </c:pt>
                <c:pt idx="214">
                  <c:v>9313.7790677597641</c:v>
                </c:pt>
                <c:pt idx="215">
                  <c:v>9486.5227414418187</c:v>
                </c:pt>
                <c:pt idx="216">
                  <c:v>9662.0866875547981</c:v>
                </c:pt>
                <c:pt idx="217">
                  <c:v>9840.5019469037979</c:v>
                </c:pt>
                <c:pt idx="218">
                  <c:v>10021.799288163282</c:v>
                </c:pt>
                <c:pt idx="219">
                  <c:v>9656.0787159167903</c:v>
                </c:pt>
                <c:pt idx="220">
                  <c:v>9303.6407411282344</c:v>
                </c:pt>
                <c:pt idx="221">
                  <c:v>8964.0075236641787</c:v>
                </c:pt>
                <c:pt idx="222">
                  <c:v>8636.718083677566</c:v>
                </c:pt>
                <c:pt idx="223">
                  <c:v>8321.3277306766322</c:v>
                </c:pt>
                <c:pt idx="224">
                  <c:v>8017.4075101593435</c:v>
                </c:pt>
                <c:pt idx="225">
                  <c:v>7724.5436674078528</c:v>
                </c:pt>
                <c:pt idx="226">
                  <c:v>7442.3371280355868</c:v>
                </c:pt>
                <c:pt idx="227">
                  <c:v>7170.4029948789275</c:v>
                </c:pt>
                <c:pt idx="228">
                  <c:v>6908.3700608259214</c:v>
                </c:pt>
                <c:pt idx="229">
                  <c:v>6655.8803371758668</c:v>
                </c:pt>
                <c:pt idx="230">
                  <c:v>6412.5885971259813</c:v>
                </c:pt>
                <c:pt idx="231">
                  <c:v>6178.1619339844829</c:v>
                </c:pt>
                <c:pt idx="232">
                  <c:v>5952.2793337132043</c:v>
                </c:pt>
                <c:pt idx="233">
                  <c:v>5734.6312614073504</c:v>
                </c:pt>
                <c:pt idx="234">
                  <c:v>5524.9192613249534</c:v>
                </c:pt>
                <c:pt idx="235">
                  <c:v>5322.8555700840689</c:v>
                </c:pt>
                <c:pt idx="236">
                  <c:v>5128.162742651617</c:v>
                </c:pt>
                <c:pt idx="237">
                  <c:v>4940.5732907540059</c:v>
                </c:pt>
                <c:pt idx="238">
                  <c:v>4759.8293333462107</c:v>
                </c:pt>
                <c:pt idx="239">
                  <c:v>4585.6822587827592</c:v>
                </c:pt>
                <c:pt idx="240">
                  <c:v>4417.8923983410905</c:v>
                </c:pt>
                <c:pt idx="241">
                  <c:v>4256.2287107548946</c:v>
                </c:pt>
                <c:pt idx="242">
                  <c:v>4100.4684774223797</c:v>
                </c:pt>
                <c:pt idx="243">
                  <c:v>3950.3970079617934</c:v>
                </c:pt>
                <c:pt idx="244">
                  <c:v>3805.807355794012</c:v>
                </c:pt>
                <c:pt idx="245">
                  <c:v>3666.5000434395524</c:v>
                </c:pt>
                <c:pt idx="246">
                  <c:v>3532.2827972248847</c:v>
                </c:pt>
                <c:pt idx="247">
                  <c:v>3402.9702911004929</c:v>
                </c:pt>
                <c:pt idx="248">
                  <c:v>3278.3838992806495</c:v>
                </c:pt>
                <c:pt idx="249">
                  <c:v>3158.3514574223709</c:v>
                </c:pt>
                <c:pt idx="250">
                  <c:v>3042.7070320684479</c:v>
                </c:pt>
                <c:pt idx="251">
                  <c:v>2931.2906980868379</c:v>
                </c:pt>
                <c:pt idx="252">
                  <c:v>2823.9483238459911</c:v>
                </c:pt>
                <c:pt idx="253">
                  <c:v>2720.5313638728958</c:v>
                </c:pt>
                <c:pt idx="254">
                  <c:v>2620.8966587477357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876-49CD-A6E8-2AD66E0723F5}"/>
            </c:ext>
          </c:extLst>
        </c:ser>
        <c:ser>
          <c:idx val="2"/>
          <c:order val="1"/>
          <c:tx>
            <c:v>Infectados (moderado)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'Modelo predictivo'!$A$8:$A$262</c:f>
              <c:numCache>
                <c:formatCode>m/d/yyyy</c:formatCode>
                <c:ptCount val="255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  <c:pt idx="114">
                  <c:v>44025</c:v>
                </c:pt>
                <c:pt idx="115">
                  <c:v>44026</c:v>
                </c:pt>
                <c:pt idx="116">
                  <c:v>44027</c:v>
                </c:pt>
                <c:pt idx="117">
                  <c:v>44028</c:v>
                </c:pt>
                <c:pt idx="118">
                  <c:v>44029</c:v>
                </c:pt>
                <c:pt idx="119">
                  <c:v>44030</c:v>
                </c:pt>
                <c:pt idx="120">
                  <c:v>44031</c:v>
                </c:pt>
                <c:pt idx="121">
                  <c:v>44032</c:v>
                </c:pt>
                <c:pt idx="122">
                  <c:v>44033</c:v>
                </c:pt>
                <c:pt idx="123">
                  <c:v>44034</c:v>
                </c:pt>
                <c:pt idx="124">
                  <c:v>44035</c:v>
                </c:pt>
                <c:pt idx="125">
                  <c:v>44036</c:v>
                </c:pt>
                <c:pt idx="126">
                  <c:v>44037</c:v>
                </c:pt>
                <c:pt idx="127">
                  <c:v>44038</c:v>
                </c:pt>
                <c:pt idx="128">
                  <c:v>44039</c:v>
                </c:pt>
                <c:pt idx="129">
                  <c:v>44040</c:v>
                </c:pt>
                <c:pt idx="130">
                  <c:v>44041</c:v>
                </c:pt>
                <c:pt idx="131">
                  <c:v>44042</c:v>
                </c:pt>
                <c:pt idx="132">
                  <c:v>44043</c:v>
                </c:pt>
                <c:pt idx="133">
                  <c:v>44044</c:v>
                </c:pt>
                <c:pt idx="134">
                  <c:v>44045</c:v>
                </c:pt>
                <c:pt idx="135">
                  <c:v>44046</c:v>
                </c:pt>
                <c:pt idx="136">
                  <c:v>44047</c:v>
                </c:pt>
                <c:pt idx="137">
                  <c:v>44048</c:v>
                </c:pt>
                <c:pt idx="138">
                  <c:v>44049</c:v>
                </c:pt>
                <c:pt idx="139">
                  <c:v>44050</c:v>
                </c:pt>
                <c:pt idx="140">
                  <c:v>44051</c:v>
                </c:pt>
                <c:pt idx="141">
                  <c:v>44052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44058</c:v>
                </c:pt>
                <c:pt idx="148">
                  <c:v>44059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44065</c:v>
                </c:pt>
                <c:pt idx="155">
                  <c:v>44066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44072</c:v>
                </c:pt>
                <c:pt idx="162">
                  <c:v>44073</c:v>
                </c:pt>
                <c:pt idx="163">
                  <c:v>44074</c:v>
                </c:pt>
                <c:pt idx="164">
                  <c:v>44075</c:v>
                </c:pt>
                <c:pt idx="165">
                  <c:v>44076</c:v>
                </c:pt>
                <c:pt idx="166">
                  <c:v>44077</c:v>
                </c:pt>
                <c:pt idx="167">
                  <c:v>44078</c:v>
                </c:pt>
                <c:pt idx="168">
                  <c:v>44079</c:v>
                </c:pt>
                <c:pt idx="169">
                  <c:v>44080</c:v>
                </c:pt>
                <c:pt idx="170">
                  <c:v>44081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44086</c:v>
                </c:pt>
                <c:pt idx="176">
                  <c:v>44087</c:v>
                </c:pt>
                <c:pt idx="177">
                  <c:v>44088</c:v>
                </c:pt>
                <c:pt idx="178">
                  <c:v>44089</c:v>
                </c:pt>
                <c:pt idx="179">
                  <c:v>44090</c:v>
                </c:pt>
                <c:pt idx="180">
                  <c:v>44091</c:v>
                </c:pt>
                <c:pt idx="181">
                  <c:v>44092</c:v>
                </c:pt>
                <c:pt idx="182">
                  <c:v>44093</c:v>
                </c:pt>
                <c:pt idx="183">
                  <c:v>44094</c:v>
                </c:pt>
                <c:pt idx="184">
                  <c:v>44095</c:v>
                </c:pt>
                <c:pt idx="185">
                  <c:v>44096</c:v>
                </c:pt>
                <c:pt idx="186">
                  <c:v>44097</c:v>
                </c:pt>
                <c:pt idx="187">
                  <c:v>44098</c:v>
                </c:pt>
                <c:pt idx="188">
                  <c:v>44099</c:v>
                </c:pt>
                <c:pt idx="189">
                  <c:v>44100</c:v>
                </c:pt>
                <c:pt idx="190">
                  <c:v>44101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44107</c:v>
                </c:pt>
                <c:pt idx="197">
                  <c:v>44108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44114</c:v>
                </c:pt>
                <c:pt idx="204">
                  <c:v>44115</c:v>
                </c:pt>
                <c:pt idx="205">
                  <c:v>44116</c:v>
                </c:pt>
                <c:pt idx="206">
                  <c:v>44117</c:v>
                </c:pt>
                <c:pt idx="207">
                  <c:v>44118</c:v>
                </c:pt>
                <c:pt idx="208">
                  <c:v>44119</c:v>
                </c:pt>
                <c:pt idx="209">
                  <c:v>44120</c:v>
                </c:pt>
                <c:pt idx="210">
                  <c:v>44121</c:v>
                </c:pt>
                <c:pt idx="211">
                  <c:v>44122</c:v>
                </c:pt>
                <c:pt idx="212">
                  <c:v>44123</c:v>
                </c:pt>
                <c:pt idx="213">
                  <c:v>44124</c:v>
                </c:pt>
                <c:pt idx="214">
                  <c:v>44125</c:v>
                </c:pt>
                <c:pt idx="215">
                  <c:v>44126</c:v>
                </c:pt>
                <c:pt idx="216">
                  <c:v>44127</c:v>
                </c:pt>
                <c:pt idx="217">
                  <c:v>44128</c:v>
                </c:pt>
                <c:pt idx="218">
                  <c:v>44129</c:v>
                </c:pt>
                <c:pt idx="219">
                  <c:v>44130</c:v>
                </c:pt>
                <c:pt idx="220">
                  <c:v>44131</c:v>
                </c:pt>
                <c:pt idx="221">
                  <c:v>44132</c:v>
                </c:pt>
                <c:pt idx="222">
                  <c:v>44133</c:v>
                </c:pt>
                <c:pt idx="223">
                  <c:v>44134</c:v>
                </c:pt>
                <c:pt idx="224">
                  <c:v>44135</c:v>
                </c:pt>
                <c:pt idx="225">
                  <c:v>44136</c:v>
                </c:pt>
                <c:pt idx="226">
                  <c:v>44137</c:v>
                </c:pt>
                <c:pt idx="227">
                  <c:v>44138</c:v>
                </c:pt>
                <c:pt idx="228">
                  <c:v>44139</c:v>
                </c:pt>
                <c:pt idx="229">
                  <c:v>44140</c:v>
                </c:pt>
                <c:pt idx="230">
                  <c:v>44141</c:v>
                </c:pt>
                <c:pt idx="231">
                  <c:v>44142</c:v>
                </c:pt>
                <c:pt idx="232">
                  <c:v>44143</c:v>
                </c:pt>
                <c:pt idx="233">
                  <c:v>44144</c:v>
                </c:pt>
                <c:pt idx="234">
                  <c:v>44145</c:v>
                </c:pt>
                <c:pt idx="235">
                  <c:v>44146</c:v>
                </c:pt>
                <c:pt idx="236">
                  <c:v>44147</c:v>
                </c:pt>
                <c:pt idx="237">
                  <c:v>44148</c:v>
                </c:pt>
                <c:pt idx="238">
                  <c:v>44149</c:v>
                </c:pt>
                <c:pt idx="239">
                  <c:v>44150</c:v>
                </c:pt>
                <c:pt idx="240">
                  <c:v>44151</c:v>
                </c:pt>
                <c:pt idx="241">
                  <c:v>44152</c:v>
                </c:pt>
                <c:pt idx="242">
                  <c:v>44153</c:v>
                </c:pt>
                <c:pt idx="243">
                  <c:v>44154</c:v>
                </c:pt>
                <c:pt idx="244">
                  <c:v>44155</c:v>
                </c:pt>
                <c:pt idx="245">
                  <c:v>44156</c:v>
                </c:pt>
                <c:pt idx="246">
                  <c:v>44157</c:v>
                </c:pt>
                <c:pt idx="247">
                  <c:v>44158</c:v>
                </c:pt>
                <c:pt idx="248">
                  <c:v>44159</c:v>
                </c:pt>
                <c:pt idx="249">
                  <c:v>44160</c:v>
                </c:pt>
                <c:pt idx="250">
                  <c:v>44161</c:v>
                </c:pt>
                <c:pt idx="251">
                  <c:v>44162</c:v>
                </c:pt>
                <c:pt idx="252">
                  <c:v>44163</c:v>
                </c:pt>
                <c:pt idx="253">
                  <c:v>44164</c:v>
                </c:pt>
                <c:pt idx="254">
                  <c:v>44165</c:v>
                </c:pt>
              </c:numCache>
            </c:numRef>
          </c:cat>
          <c:val>
            <c:numRef>
              <c:f>'Modelo predictivo'!$M$8:$M$262</c:f>
              <c:numCache>
                <c:formatCode>_(* #,##0_);_(* \(#,##0\);_(* "-"_);_(@_)</c:formatCode>
                <c:ptCount val="255"/>
                <c:pt idx="0">
                  <c:v>5</c:v>
                </c:pt>
                <c:pt idx="1">
                  <c:v>5.4379766466864945</c:v>
                </c:pt>
                <c:pt idx="2">
                  <c:v>5.9143176405800766</c:v>
                </c:pt>
                <c:pt idx="3">
                  <c:v>6.4323834215651372</c:v>
                </c:pt>
                <c:pt idx="4">
                  <c:v>6.9958287677178266</c:v>
                </c:pt>
                <c:pt idx="5">
                  <c:v>7.6086285739385566</c:v>
                </c:pt>
                <c:pt idx="6">
                  <c:v>8.2751058879162667</c:v>
                </c:pt>
                <c:pt idx="7">
                  <c:v>8.9999624010160328</c:v>
                </c:pt>
                <c:pt idx="8">
                  <c:v>10.252731496206739</c:v>
                </c:pt>
                <c:pt idx="9">
                  <c:v>11.679880324508977</c:v>
                </c:pt>
                <c:pt idx="10">
                  <c:v>13.305681107202926</c:v>
                </c:pt>
                <c:pt idx="11">
                  <c:v>15.15778436789703</c:v>
                </c:pt>
                <c:pt idx="12">
                  <c:v>17.267689081001105</c:v>
                </c:pt>
                <c:pt idx="13">
                  <c:v>19.67127823247397</c:v>
                </c:pt>
                <c:pt idx="14">
                  <c:v>22.409428888689799</c:v>
                </c:pt>
                <c:pt idx="15">
                  <c:v>25.528707132581328</c:v>
                </c:pt>
                <c:pt idx="16">
                  <c:v>26.557568082561176</c:v>
                </c:pt>
                <c:pt idx="17">
                  <c:v>27.627889858617522</c:v>
                </c:pt>
                <c:pt idx="18">
                  <c:v>28.74134287474147</c:v>
                </c:pt>
                <c:pt idx="19">
                  <c:v>29.899664814102152</c:v>
                </c:pt>
                <c:pt idx="20">
                  <c:v>31.104663335567373</c:v>
                </c:pt>
                <c:pt idx="21">
                  <c:v>32.358218888915431</c:v>
                </c:pt>
                <c:pt idx="22">
                  <c:v>33.662287643086252</c:v>
                </c:pt>
                <c:pt idx="23">
                  <c:v>35.018904531992668</c:v>
                </c:pt>
                <c:pt idx="24">
                  <c:v>34.116282785886</c:v>
                </c:pt>
                <c:pt idx="25">
                  <c:v>33.236925050861558</c:v>
                </c:pt>
                <c:pt idx="26">
                  <c:v>32.380231791071822</c:v>
                </c:pt>
                <c:pt idx="27">
                  <c:v>31.545618917892845</c:v>
                </c:pt>
                <c:pt idx="28">
                  <c:v>30.732517392094323</c:v>
                </c:pt>
                <c:pt idx="29">
                  <c:v>29.940372836246684</c:v>
                </c:pt>
                <c:pt idx="30">
                  <c:v>29.168645157102144</c:v>
                </c:pt>
                <c:pt idx="31">
                  <c:v>28.416808177693586</c:v>
                </c:pt>
                <c:pt idx="32">
                  <c:v>26.678490565045387</c:v>
                </c:pt>
                <c:pt idx="33">
                  <c:v>25.046509558266873</c:v>
                </c:pt>
                <c:pt idx="34">
                  <c:v>23.514360324740913</c:v>
                </c:pt>
                <c:pt idx="35">
                  <c:v>22.075935945478804</c:v>
                </c:pt>
                <c:pt idx="36">
                  <c:v>20.725503074017254</c:v>
                </c:pt>
                <c:pt idx="37">
                  <c:v>19.457679084296796</c:v>
                </c:pt>
                <c:pt idx="38">
                  <c:v>18.267410616439378</c:v>
                </c:pt>
                <c:pt idx="39">
                  <c:v>17.149953434914377</c:v>
                </c:pt>
                <c:pt idx="40">
                  <c:v>16.240982879253369</c:v>
                </c:pt>
                <c:pt idx="41">
                  <c:v>15.380188933611713</c:v>
                </c:pt>
                <c:pt idx="42">
                  <c:v>14.565018180746764</c:v>
                </c:pt>
                <c:pt idx="43">
                  <c:v>13.793052537016735</c:v>
                </c:pt>
                <c:pt idx="44">
                  <c:v>13.062002079622658</c:v>
                </c:pt>
                <c:pt idx="45">
                  <c:v>12.369698254004994</c:v>
                </c:pt>
                <c:pt idx="46">
                  <c:v>11.714087441247322</c:v>
                </c:pt>
                <c:pt idx="47">
                  <c:v>11.093224866407335</c:v>
                </c:pt>
                <c:pt idx="48">
                  <c:v>10.595909588066601</c:v>
                </c:pt>
                <c:pt idx="49">
                  <c:v>10.120889179268049</c:v>
                </c:pt>
                <c:pt idx="50">
                  <c:v>9.667164154726871</c:v>
                </c:pt>
                <c:pt idx="51">
                  <c:v>9.233779836029445</c:v>
                </c:pt>
                <c:pt idx="52">
                  <c:v>8.8198243429731686</c:v>
                </c:pt>
                <c:pt idx="53">
                  <c:v>8.4244266749505012</c:v>
                </c:pt>
                <c:pt idx="54">
                  <c:v>8.0467548783409821</c:v>
                </c:pt>
                <c:pt idx="55">
                  <c:v>7.6860142960558004</c:v>
                </c:pt>
                <c:pt idx="56">
                  <c:v>7.4678452414836869</c:v>
                </c:pt>
                <c:pt idx="57">
                  <c:v>7.2558689033076895</c:v>
                </c:pt>
                <c:pt idx="58">
                  <c:v>7.0499095047479621</c:v>
                </c:pt>
                <c:pt idx="59">
                  <c:v>6.8497962581748411</c:v>
                </c:pt>
                <c:pt idx="60">
                  <c:v>6.6553632235093874</c:v>
                </c:pt>
                <c:pt idx="61">
                  <c:v>6.4664491706421785</c:v>
                </c:pt>
                <c:pt idx="62">
                  <c:v>6.2828974457563582</c:v>
                </c:pt>
                <c:pt idx="63">
                  <c:v>6.1045558414441734</c:v>
                </c:pt>
                <c:pt idx="64">
                  <c:v>6.3691442519058121</c:v>
                </c:pt>
                <c:pt idx="65">
                  <c:v>6.6452003899813628</c:v>
                </c:pt>
                <c:pt idx="66">
                  <c:v>6.9332212633369661</c:v>
                </c:pt>
                <c:pt idx="67">
                  <c:v>7.2337254176813408</c:v>
                </c:pt>
                <c:pt idx="68">
                  <c:v>7.5472538699391771</c:v>
                </c:pt>
                <c:pt idx="69">
                  <c:v>7.8743710818393406</c:v>
                </c:pt>
                <c:pt idx="70">
                  <c:v>8.2156659756667416</c:v>
                </c:pt>
                <c:pt idx="71">
                  <c:v>8.5717529940022725</c:v>
                </c:pt>
                <c:pt idx="72">
                  <c:v>8.5846913191813741</c:v>
                </c:pt>
                <c:pt idx="73">
                  <c:v>8.597648967882872</c:v>
                </c:pt>
                <c:pt idx="74">
                  <c:v>8.6106259683418021</c:v>
                </c:pt>
                <c:pt idx="75">
                  <c:v>8.623622348832555</c:v>
                </c:pt>
                <c:pt idx="76">
                  <c:v>8.6366381376689247</c:v>
                </c:pt>
                <c:pt idx="77">
                  <c:v>8.6496733632041547</c:v>
                </c:pt>
                <c:pt idx="78">
                  <c:v>8.6627280538309908</c:v>
                </c:pt>
                <c:pt idx="79">
                  <c:v>8.6758022379817294</c:v>
                </c:pt>
                <c:pt idx="80">
                  <c:v>8.847755621495196</c:v>
                </c:pt>
                <c:pt idx="81">
                  <c:v>9.0231167649681119</c:v>
                </c:pt>
                <c:pt idx="82">
                  <c:v>9.2019531896963151</c:v>
                </c:pt>
                <c:pt idx="83">
                  <c:v>9.3843337543029683</c:v>
                </c:pt>
                <c:pt idx="84">
                  <c:v>9.5703286812041188</c:v>
                </c:pt>
                <c:pt idx="85">
                  <c:v>9.7600095835971441</c:v>
                </c:pt>
                <c:pt idx="86">
                  <c:v>9.9534494929823758</c:v>
                </c:pt>
                <c:pt idx="87">
                  <c:v>11.542350600804411</c:v>
                </c:pt>
                <c:pt idx="88">
                  <c:v>13.384889871119508</c:v>
                </c:pt>
                <c:pt idx="89">
                  <c:v>15.521554752204564</c:v>
                </c:pt>
                <c:pt idx="90">
                  <c:v>17.999295190966031</c:v>
                </c:pt>
                <c:pt idx="91">
                  <c:v>20.872555027651078</c:v>
                </c:pt>
                <c:pt idx="92">
                  <c:v>24.204467952408034</c:v>
                </c:pt>
                <c:pt idx="93">
                  <c:v>28.068244264287195</c:v>
                </c:pt>
                <c:pt idx="94">
                  <c:v>29.858865556724894</c:v>
                </c:pt>
                <c:pt idx="95">
                  <c:v>31.763711967238994</c:v>
                </c:pt>
                <c:pt idx="96">
                  <c:v>33.790068943939687</c:v>
                </c:pt>
                <c:pt idx="97">
                  <c:v>35.945686472027511</c:v>
                </c:pt>
                <c:pt idx="98">
                  <c:v>38.238808675371132</c:v>
                </c:pt>
                <c:pt idx="99">
                  <c:v>40.678205301957711</c:v>
                </c:pt>
                <c:pt idx="100">
                  <c:v>43.987914016084581</c:v>
                </c:pt>
                <c:pt idx="101">
                  <c:v>47.566889245074805</c:v>
                </c:pt>
                <c:pt idx="102">
                  <c:v>51.437033867746855</c:v>
                </c:pt>
                <c:pt idx="103">
                  <c:v>55.622031773595623</c:v>
                </c:pt>
                <c:pt idx="104">
                  <c:v>60.147492577246766</c:v>
                </c:pt>
                <c:pt idx="105">
                  <c:v>65.041108073492452</c:v>
                </c:pt>
                <c:pt idx="106">
                  <c:v>70.33282138235262</c:v>
                </c:pt>
                <c:pt idx="107">
                  <c:v>77.290708749165887</c:v>
                </c:pt>
                <c:pt idx="108">
                  <c:v>84.936843267301057</c:v>
                </c:pt>
                <c:pt idx="109">
                  <c:v>93.339286447769766</c:v>
                </c:pt>
                <c:pt idx="110">
                  <c:v>102.57282690299758</c:v>
                </c:pt>
                <c:pt idx="111">
                  <c:v>112.7196445013121</c:v>
                </c:pt>
                <c:pt idx="112">
                  <c:v>123.87003993797713</c:v>
                </c:pt>
                <c:pt idx="113">
                  <c:v>136.12323613398709</c:v>
                </c:pt>
                <c:pt idx="114">
                  <c:v>149.13141297745139</c:v>
                </c:pt>
                <c:pt idx="115">
                  <c:v>163.38237658564304</c:v>
                </c:pt>
                <c:pt idx="116">
                  <c:v>178.99480183061996</c:v>
                </c:pt>
                <c:pt idx="117">
                  <c:v>196.09868402470792</c:v>
                </c:pt>
                <c:pt idx="118">
                  <c:v>214.8364163912579</c:v>
                </c:pt>
                <c:pt idx="119">
                  <c:v>235.36396960929275</c:v>
                </c:pt>
                <c:pt idx="120">
                  <c:v>257.8521830058952</c:v>
                </c:pt>
                <c:pt idx="121">
                  <c:v>279.02116103646978</c:v>
                </c:pt>
                <c:pt idx="122">
                  <c:v>301.92716426929957</c:v>
                </c:pt>
                <c:pt idx="123">
                  <c:v>326.71257228555839</c:v>
                </c:pt>
                <c:pt idx="124">
                  <c:v>353.53140910840455</c:v>
                </c:pt>
                <c:pt idx="125">
                  <c:v>382.55029108273908</c:v>
                </c:pt>
                <c:pt idx="126">
                  <c:v>413.94945115163375</c:v>
                </c:pt>
                <c:pt idx="127">
                  <c:v>447.92384555592059</c:v>
                </c:pt>
                <c:pt idx="128">
                  <c:v>483.50171636889792</c:v>
                </c:pt>
                <c:pt idx="129">
                  <c:v>521.90288850351533</c:v>
                </c:pt>
                <c:pt idx="130">
                  <c:v>563.35097845370024</c:v>
                </c:pt>
                <c:pt idx="131">
                  <c:v>608.0872432925587</c:v>
                </c:pt>
                <c:pt idx="132">
                  <c:v>656.37196060796612</c:v>
                </c:pt>
                <c:pt idx="133">
                  <c:v>708.48591444846568</c:v>
                </c:pt>
                <c:pt idx="134">
                  <c:v>764.73199510141887</c:v>
                </c:pt>
                <c:pt idx="135">
                  <c:v>810.50386253363922</c:v>
                </c:pt>
                <c:pt idx="136">
                  <c:v>859.00971611843875</c:v>
                </c:pt>
                <c:pt idx="137">
                  <c:v>910.4121657296497</c:v>
                </c:pt>
                <c:pt idx="138">
                  <c:v>964.88340733051325</c:v>
                </c:pt>
                <c:pt idx="139">
                  <c:v>1022.6057775280749</c:v>
                </c:pt>
                <c:pt idx="140">
                  <c:v>1083.7723388985742</c:v>
                </c:pt>
                <c:pt idx="141">
                  <c:v>1148.5874976267892</c:v>
                </c:pt>
                <c:pt idx="142">
                  <c:v>1224.4801204456567</c:v>
                </c:pt>
                <c:pt idx="143">
                  <c:v>1305.373335067045</c:v>
                </c:pt>
                <c:pt idx="144">
                  <c:v>1391.594720975166</c:v>
                </c:pt>
                <c:pt idx="145">
                  <c:v>1483.4930556947479</c:v>
                </c:pt>
                <c:pt idx="146">
                  <c:v>1581.4396508146585</c:v>
                </c:pt>
                <c:pt idx="147">
                  <c:v>1685.8297672977678</c:v>
                </c:pt>
                <c:pt idx="148">
                  <c:v>1797.0841140938151</c:v>
                </c:pt>
                <c:pt idx="149">
                  <c:v>1850.2876144512629</c:v>
                </c:pt>
                <c:pt idx="150">
                  <c:v>1905.0483540478738</c:v>
                </c:pt>
                <c:pt idx="151">
                  <c:v>1961.4108345850684</c:v>
                </c:pt>
                <c:pt idx="152">
                  <c:v>2019.4207643849816</c:v>
                </c:pt>
                <c:pt idx="153">
                  <c:v>2079.1250871351945</c:v>
                </c:pt>
                <c:pt idx="154">
                  <c:v>2140.5720110682187</c:v>
                </c:pt>
                <c:pt idx="155">
                  <c:v>2203.8110385648747</c:v>
                </c:pt>
                <c:pt idx="156">
                  <c:v>2318.112621348585</c:v>
                </c:pt>
                <c:pt idx="157">
                  <c:v>2438.3015766816211</c:v>
                </c:pt>
                <c:pt idx="158">
                  <c:v>2564.6767854034883</c:v>
                </c:pt>
                <c:pt idx="159">
                  <c:v>2697.551836231688</c:v>
                </c:pt>
                <c:pt idx="160">
                  <c:v>2837.2556996735266</c:v>
                </c:pt>
                <c:pt idx="161">
                  <c:v>2984.1334273826196</c:v>
                </c:pt>
                <c:pt idx="162">
                  <c:v>3138.5468772977511</c:v>
                </c:pt>
                <c:pt idx="163">
                  <c:v>3323.4364872147985</c:v>
                </c:pt>
                <c:pt idx="164">
                  <c:v>3519.1243214127903</c:v>
                </c:pt>
                <c:pt idx="165">
                  <c:v>3726.2296763817521</c:v>
                </c:pt>
                <c:pt idx="166">
                  <c:v>3945.4059853512204</c:v>
                </c:pt>
                <c:pt idx="167">
                  <c:v>4177.3425310693056</c:v>
                </c:pt>
                <c:pt idx="168">
                  <c:v>4422.7662234137661</c:v>
                </c:pt>
                <c:pt idx="169">
                  <c:v>4682.443441464583</c:v>
                </c:pt>
                <c:pt idx="170">
                  <c:v>4818.1565085977145</c:v>
                </c:pt>
                <c:pt idx="171">
                  <c:v>4957.6827640846377</c:v>
                </c:pt>
                <c:pt idx="172">
                  <c:v>5101.1222092292837</c:v>
                </c:pt>
                <c:pt idx="173">
                  <c:v>5248.5770414444169</c:v>
                </c:pt>
                <c:pt idx="174">
                  <c:v>5400.151676170768</c:v>
                </c:pt>
                <c:pt idx="175">
                  <c:v>5555.9527671650194</c:v>
                </c:pt>
                <c:pt idx="176">
                  <c:v>5716.0892249998351</c:v>
                </c:pt>
                <c:pt idx="177">
                  <c:v>5909.2817609016083</c:v>
                </c:pt>
                <c:pt idx="178">
                  <c:v>6108.8057531025052</c:v>
                </c:pt>
                <c:pt idx="179">
                  <c:v>6314.8549638607101</c:v>
                </c:pt>
                <c:pt idx="180">
                  <c:v>6527.6281272863707</c:v>
                </c:pt>
                <c:pt idx="181">
                  <c:v>6747.3290079947756</c:v>
                </c:pt>
                <c:pt idx="182">
                  <c:v>6974.1664548118106</c:v>
                </c:pt>
                <c:pt idx="183">
                  <c:v>7208.3544489744527</c:v>
                </c:pt>
                <c:pt idx="184">
                  <c:v>7163.0217251217628</c:v>
                </c:pt>
                <c:pt idx="185">
                  <c:v>7117.8577814357486</c:v>
                </c:pt>
                <c:pt idx="186">
                  <c:v>7072.8637787243433</c:v>
                </c:pt>
                <c:pt idx="187">
                  <c:v>7028.0408446567708</c:v>
                </c:pt>
                <c:pt idx="188">
                  <c:v>6983.3900740775016</c:v>
                </c:pt>
                <c:pt idx="189">
                  <c:v>6938.912529322155</c:v>
                </c:pt>
                <c:pt idx="190">
                  <c:v>6894.6092405352147</c:v>
                </c:pt>
                <c:pt idx="191">
                  <c:v>6926.2177105983737</c:v>
                </c:pt>
                <c:pt idx="192">
                  <c:v>6957.8243555838098</c:v>
                </c:pt>
                <c:pt idx="193">
                  <c:v>6989.4271934183325</c:v>
                </c:pt>
                <c:pt idx="194">
                  <c:v>7021.0242251348145</c:v>
                </c:pt>
                <c:pt idx="195">
                  <c:v>7052.6134350230805</c:v>
                </c:pt>
                <c:pt idx="196">
                  <c:v>7084.1927907864101</c:v>
                </c:pt>
                <c:pt idx="197">
                  <c:v>7115.7602437036758</c:v>
                </c:pt>
                <c:pt idx="198">
                  <c:v>7256.2717690522995</c:v>
                </c:pt>
                <c:pt idx="199">
                  <c:v>7399.3291924439209</c:v>
                </c:pt>
                <c:pt idx="200">
                  <c:v>7544.9692450700841</c:v>
                </c:pt>
                <c:pt idx="201">
                  <c:v>7693.22879201449</c:v>
                </c:pt>
                <c:pt idx="202">
                  <c:v>7844.1448133129461</c:v>
                </c:pt>
                <c:pt idx="203">
                  <c:v>7997.7543840155213</c:v>
                </c:pt>
                <c:pt idx="204">
                  <c:v>8154.0946532221587</c:v>
                </c:pt>
                <c:pt idx="205">
                  <c:v>8245.7470952405984</c:v>
                </c:pt>
                <c:pt idx="206">
                  <c:v>8338.1842378017936</c:v>
                </c:pt>
                <c:pt idx="207">
                  <c:v>8431.4066975180267</c:v>
                </c:pt>
                <c:pt idx="208">
                  <c:v>8525.4149161446676</c:v>
                </c:pt>
                <c:pt idx="209">
                  <c:v>8620.2091561438774</c:v>
                </c:pt>
                <c:pt idx="210">
                  <c:v>8715.7894962138271</c:v>
                </c:pt>
                <c:pt idx="211">
                  <c:v>8812.155826785307</c:v>
                </c:pt>
                <c:pt idx="212">
                  <c:v>8976.6271964839452</c:v>
                </c:pt>
                <c:pt idx="213">
                  <c:v>9143.8243842017255</c:v>
                </c:pt>
                <c:pt idx="214">
                  <c:v>9313.7790677597641</c:v>
                </c:pt>
                <c:pt idx="215">
                  <c:v>9486.5227414418187</c:v>
                </c:pt>
                <c:pt idx="216">
                  <c:v>9662.0866875547981</c:v>
                </c:pt>
                <c:pt idx="217">
                  <c:v>9840.5019469037979</c:v>
                </c:pt>
                <c:pt idx="218">
                  <c:v>10021.799288163282</c:v>
                </c:pt>
                <c:pt idx="219">
                  <c:v>10181.26206699312</c:v>
                </c:pt>
                <c:pt idx="220">
                  <c:v>10342.843937165384</c:v>
                </c:pt>
                <c:pt idx="221">
                  <c:v>10506.558785123309</c:v>
                </c:pt>
                <c:pt idx="222">
                  <c:v>10672.420062566101</c:v>
                </c:pt>
                <c:pt idx="223">
                  <c:v>10840.44076373252</c:v>
                </c:pt>
                <c:pt idx="224">
                  <c:v>11010.633402172523</c:v>
                </c:pt>
                <c:pt idx="225">
                  <c:v>11183.009987009989</c:v>
                </c:pt>
                <c:pt idx="226">
                  <c:v>11357.581998700451</c:v>
                </c:pt>
                <c:pt idx="227">
                  <c:v>11534.360364288708</c:v>
                </c:pt>
                <c:pt idx="228">
                  <c:v>11713.355432172146</c:v>
                </c:pt>
                <c:pt idx="229">
                  <c:v>11894.576946376628</c:v>
                </c:pt>
                <c:pt idx="230">
                  <c:v>12078.034020352883</c:v>
                </c:pt>
                <c:pt idx="231">
                  <c:v>12263.73511030241</c:v>
                </c:pt>
                <c:pt idx="232">
                  <c:v>12451.687988043112</c:v>
                </c:pt>
                <c:pt idx="233">
                  <c:v>12641.899713426001</c:v>
                </c:pt>
                <c:pt idx="234">
                  <c:v>12834.376606315645</c:v>
                </c:pt>
                <c:pt idx="235">
                  <c:v>13029.124218148239</c:v>
                </c:pt>
                <c:pt idx="236">
                  <c:v>13226.147303082555</c:v>
                </c:pt>
                <c:pt idx="237">
                  <c:v>13425.449788760383</c:v>
                </c:pt>
                <c:pt idx="238">
                  <c:v>13627.034746694504</c:v>
                </c:pt>
                <c:pt idx="239">
                  <c:v>13830.904362303681</c:v>
                </c:pt>
                <c:pt idx="240">
                  <c:v>14037.059904615659</c:v>
                </c:pt>
                <c:pt idx="241">
                  <c:v>14245.501695660712</c:v>
                </c:pt>
                <c:pt idx="242">
                  <c:v>14456.229079579842</c:v>
                </c:pt>
                <c:pt idx="243">
                  <c:v>14669.24039147335</c:v>
                </c:pt>
                <c:pt idx="244">
                  <c:v>14884.53292601716</c:v>
                </c:pt>
                <c:pt idx="245">
                  <c:v>15102.102905875941</c:v>
                </c:pt>
                <c:pt idx="246">
                  <c:v>15321.945449943811</c:v>
                </c:pt>
                <c:pt idx="247">
                  <c:v>15544.054541445108</c:v>
                </c:pt>
                <c:pt idx="248">
                  <c:v>15768.422995929546</c:v>
                </c:pt>
                <c:pt idx="249">
                  <c:v>15995.042429197776</c:v>
                </c:pt>
                <c:pt idx="250">
                  <c:v>16223.903225195272</c:v>
                </c:pt>
                <c:pt idx="251">
                  <c:v>16454.994503914215</c:v>
                </c:pt>
                <c:pt idx="252">
                  <c:v>16688.304089344936</c:v>
                </c:pt>
                <c:pt idx="253">
                  <c:v>16923.818477520275</c:v>
                </c:pt>
                <c:pt idx="254">
                  <c:v>17161.522804698154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876-49CD-A6E8-2AD66E0723F5}"/>
            </c:ext>
          </c:extLst>
        </c:ser>
        <c:ser>
          <c:idx val="4"/>
          <c:order val="2"/>
          <c:tx>
            <c:v>Infectados (pesimista)</c:v>
          </c:tx>
          <c:spPr>
            <a:ln w="2857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'Modelo predictivo'!$A$8:$A$262</c:f>
              <c:numCache>
                <c:formatCode>m/d/yyyy</c:formatCode>
                <c:ptCount val="255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  <c:pt idx="114">
                  <c:v>44025</c:v>
                </c:pt>
                <c:pt idx="115">
                  <c:v>44026</c:v>
                </c:pt>
                <c:pt idx="116">
                  <c:v>44027</c:v>
                </c:pt>
                <c:pt idx="117">
                  <c:v>44028</c:v>
                </c:pt>
                <c:pt idx="118">
                  <c:v>44029</c:v>
                </c:pt>
                <c:pt idx="119">
                  <c:v>44030</c:v>
                </c:pt>
                <c:pt idx="120">
                  <c:v>44031</c:v>
                </c:pt>
                <c:pt idx="121">
                  <c:v>44032</c:v>
                </c:pt>
                <c:pt idx="122">
                  <c:v>44033</c:v>
                </c:pt>
                <c:pt idx="123">
                  <c:v>44034</c:v>
                </c:pt>
                <c:pt idx="124">
                  <c:v>44035</c:v>
                </c:pt>
                <c:pt idx="125">
                  <c:v>44036</c:v>
                </c:pt>
                <c:pt idx="126">
                  <c:v>44037</c:v>
                </c:pt>
                <c:pt idx="127">
                  <c:v>44038</c:v>
                </c:pt>
                <c:pt idx="128">
                  <c:v>44039</c:v>
                </c:pt>
                <c:pt idx="129">
                  <c:v>44040</c:v>
                </c:pt>
                <c:pt idx="130">
                  <c:v>44041</c:v>
                </c:pt>
                <c:pt idx="131">
                  <c:v>44042</c:v>
                </c:pt>
                <c:pt idx="132">
                  <c:v>44043</c:v>
                </c:pt>
                <c:pt idx="133">
                  <c:v>44044</c:v>
                </c:pt>
                <c:pt idx="134">
                  <c:v>44045</c:v>
                </c:pt>
                <c:pt idx="135">
                  <c:v>44046</c:v>
                </c:pt>
                <c:pt idx="136">
                  <c:v>44047</c:v>
                </c:pt>
                <c:pt idx="137">
                  <c:v>44048</c:v>
                </c:pt>
                <c:pt idx="138">
                  <c:v>44049</c:v>
                </c:pt>
                <c:pt idx="139">
                  <c:v>44050</c:v>
                </c:pt>
                <c:pt idx="140">
                  <c:v>44051</c:v>
                </c:pt>
                <c:pt idx="141">
                  <c:v>44052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44058</c:v>
                </c:pt>
                <c:pt idx="148">
                  <c:v>44059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44065</c:v>
                </c:pt>
                <c:pt idx="155">
                  <c:v>44066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44072</c:v>
                </c:pt>
                <c:pt idx="162">
                  <c:v>44073</c:v>
                </c:pt>
                <c:pt idx="163">
                  <c:v>44074</c:v>
                </c:pt>
                <c:pt idx="164">
                  <c:v>44075</c:v>
                </c:pt>
                <c:pt idx="165">
                  <c:v>44076</c:v>
                </c:pt>
                <c:pt idx="166">
                  <c:v>44077</c:v>
                </c:pt>
                <c:pt idx="167">
                  <c:v>44078</c:v>
                </c:pt>
                <c:pt idx="168">
                  <c:v>44079</c:v>
                </c:pt>
                <c:pt idx="169">
                  <c:v>44080</c:v>
                </c:pt>
                <c:pt idx="170">
                  <c:v>44081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44086</c:v>
                </c:pt>
                <c:pt idx="176">
                  <c:v>44087</c:v>
                </c:pt>
                <c:pt idx="177">
                  <c:v>44088</c:v>
                </c:pt>
                <c:pt idx="178">
                  <c:v>44089</c:v>
                </c:pt>
                <c:pt idx="179">
                  <c:v>44090</c:v>
                </c:pt>
                <c:pt idx="180">
                  <c:v>44091</c:v>
                </c:pt>
                <c:pt idx="181">
                  <c:v>44092</c:v>
                </c:pt>
                <c:pt idx="182">
                  <c:v>44093</c:v>
                </c:pt>
                <c:pt idx="183">
                  <c:v>44094</c:v>
                </c:pt>
                <c:pt idx="184">
                  <c:v>44095</c:v>
                </c:pt>
                <c:pt idx="185">
                  <c:v>44096</c:v>
                </c:pt>
                <c:pt idx="186">
                  <c:v>44097</c:v>
                </c:pt>
                <c:pt idx="187">
                  <c:v>44098</c:v>
                </c:pt>
                <c:pt idx="188">
                  <c:v>44099</c:v>
                </c:pt>
                <c:pt idx="189">
                  <c:v>44100</c:v>
                </c:pt>
                <c:pt idx="190">
                  <c:v>44101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44107</c:v>
                </c:pt>
                <c:pt idx="197">
                  <c:v>44108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44114</c:v>
                </c:pt>
                <c:pt idx="204">
                  <c:v>44115</c:v>
                </c:pt>
                <c:pt idx="205">
                  <c:v>44116</c:v>
                </c:pt>
                <c:pt idx="206">
                  <c:v>44117</c:v>
                </c:pt>
                <c:pt idx="207">
                  <c:v>44118</c:v>
                </c:pt>
                <c:pt idx="208">
                  <c:v>44119</c:v>
                </c:pt>
                <c:pt idx="209">
                  <c:v>44120</c:v>
                </c:pt>
                <c:pt idx="210">
                  <c:v>44121</c:v>
                </c:pt>
                <c:pt idx="211">
                  <c:v>44122</c:v>
                </c:pt>
                <c:pt idx="212">
                  <c:v>44123</c:v>
                </c:pt>
                <c:pt idx="213">
                  <c:v>44124</c:v>
                </c:pt>
                <c:pt idx="214">
                  <c:v>44125</c:v>
                </c:pt>
                <c:pt idx="215">
                  <c:v>44126</c:v>
                </c:pt>
                <c:pt idx="216">
                  <c:v>44127</c:v>
                </c:pt>
                <c:pt idx="217">
                  <c:v>44128</c:v>
                </c:pt>
                <c:pt idx="218">
                  <c:v>44129</c:v>
                </c:pt>
                <c:pt idx="219">
                  <c:v>44130</c:v>
                </c:pt>
                <c:pt idx="220">
                  <c:v>44131</c:v>
                </c:pt>
                <c:pt idx="221">
                  <c:v>44132</c:v>
                </c:pt>
                <c:pt idx="222">
                  <c:v>44133</c:v>
                </c:pt>
                <c:pt idx="223">
                  <c:v>44134</c:v>
                </c:pt>
                <c:pt idx="224">
                  <c:v>44135</c:v>
                </c:pt>
                <c:pt idx="225">
                  <c:v>44136</c:v>
                </c:pt>
                <c:pt idx="226">
                  <c:v>44137</c:v>
                </c:pt>
                <c:pt idx="227">
                  <c:v>44138</c:v>
                </c:pt>
                <c:pt idx="228">
                  <c:v>44139</c:v>
                </c:pt>
                <c:pt idx="229">
                  <c:v>44140</c:v>
                </c:pt>
                <c:pt idx="230">
                  <c:v>44141</c:v>
                </c:pt>
                <c:pt idx="231">
                  <c:v>44142</c:v>
                </c:pt>
                <c:pt idx="232">
                  <c:v>44143</c:v>
                </c:pt>
                <c:pt idx="233">
                  <c:v>44144</c:v>
                </c:pt>
                <c:pt idx="234">
                  <c:v>44145</c:v>
                </c:pt>
                <c:pt idx="235">
                  <c:v>44146</c:v>
                </c:pt>
                <c:pt idx="236">
                  <c:v>44147</c:v>
                </c:pt>
                <c:pt idx="237">
                  <c:v>44148</c:v>
                </c:pt>
                <c:pt idx="238">
                  <c:v>44149</c:v>
                </c:pt>
                <c:pt idx="239">
                  <c:v>44150</c:v>
                </c:pt>
                <c:pt idx="240">
                  <c:v>44151</c:v>
                </c:pt>
                <c:pt idx="241">
                  <c:v>44152</c:v>
                </c:pt>
                <c:pt idx="242">
                  <c:v>44153</c:v>
                </c:pt>
                <c:pt idx="243">
                  <c:v>44154</c:v>
                </c:pt>
                <c:pt idx="244">
                  <c:v>44155</c:v>
                </c:pt>
                <c:pt idx="245">
                  <c:v>44156</c:v>
                </c:pt>
                <c:pt idx="246">
                  <c:v>44157</c:v>
                </c:pt>
                <c:pt idx="247">
                  <c:v>44158</c:v>
                </c:pt>
                <c:pt idx="248">
                  <c:v>44159</c:v>
                </c:pt>
                <c:pt idx="249">
                  <c:v>44160</c:v>
                </c:pt>
                <c:pt idx="250">
                  <c:v>44161</c:v>
                </c:pt>
                <c:pt idx="251">
                  <c:v>44162</c:v>
                </c:pt>
                <c:pt idx="252">
                  <c:v>44163</c:v>
                </c:pt>
                <c:pt idx="253">
                  <c:v>44164</c:v>
                </c:pt>
                <c:pt idx="254">
                  <c:v>44165</c:v>
                </c:pt>
              </c:numCache>
            </c:numRef>
          </c:cat>
          <c:val>
            <c:numRef>
              <c:f>'Modelo predictivo'!$V$8:$V$262</c:f>
              <c:numCache>
                <c:formatCode>_(* #,##0_);_(* \(#,##0\);_(* "-"_);_(@_)</c:formatCode>
                <c:ptCount val="255"/>
                <c:pt idx="0">
                  <c:v>5</c:v>
                </c:pt>
                <c:pt idx="1">
                  <c:v>5.4379766466864945</c:v>
                </c:pt>
                <c:pt idx="2">
                  <c:v>5.9143176405800766</c:v>
                </c:pt>
                <c:pt idx="3">
                  <c:v>6.4323834215651372</c:v>
                </c:pt>
                <c:pt idx="4">
                  <c:v>6.9958287677178266</c:v>
                </c:pt>
                <c:pt idx="5">
                  <c:v>7.6086285739385566</c:v>
                </c:pt>
                <c:pt idx="6">
                  <c:v>8.2751058879162667</c:v>
                </c:pt>
                <c:pt idx="7">
                  <c:v>8.9999624010160328</c:v>
                </c:pt>
                <c:pt idx="8">
                  <c:v>10.252731496206739</c:v>
                </c:pt>
                <c:pt idx="9">
                  <c:v>11.679880324508977</c:v>
                </c:pt>
                <c:pt idx="10">
                  <c:v>13.305681107202926</c:v>
                </c:pt>
                <c:pt idx="11">
                  <c:v>15.15778436789703</c:v>
                </c:pt>
                <c:pt idx="12">
                  <c:v>17.267689081001105</c:v>
                </c:pt>
                <c:pt idx="13">
                  <c:v>19.67127823247397</c:v>
                </c:pt>
                <c:pt idx="14">
                  <c:v>22.409428888689799</c:v>
                </c:pt>
                <c:pt idx="15">
                  <c:v>25.528707132581328</c:v>
                </c:pt>
                <c:pt idx="16">
                  <c:v>26.557568082561176</c:v>
                </c:pt>
                <c:pt idx="17">
                  <c:v>27.627889858617522</c:v>
                </c:pt>
                <c:pt idx="18">
                  <c:v>28.74134287474147</c:v>
                </c:pt>
                <c:pt idx="19">
                  <c:v>29.899664814102152</c:v>
                </c:pt>
                <c:pt idx="20">
                  <c:v>31.104663335567373</c:v>
                </c:pt>
                <c:pt idx="21">
                  <c:v>32.358218888915431</c:v>
                </c:pt>
                <c:pt idx="22">
                  <c:v>33.662287643086252</c:v>
                </c:pt>
                <c:pt idx="23">
                  <c:v>35.018904531992668</c:v>
                </c:pt>
                <c:pt idx="24">
                  <c:v>34.116282785886</c:v>
                </c:pt>
                <c:pt idx="25">
                  <c:v>33.236925050861558</c:v>
                </c:pt>
                <c:pt idx="26">
                  <c:v>32.380231791071822</c:v>
                </c:pt>
                <c:pt idx="27">
                  <c:v>31.545618917892845</c:v>
                </c:pt>
                <c:pt idx="28">
                  <c:v>30.732517392094323</c:v>
                </c:pt>
                <c:pt idx="29">
                  <c:v>29.940372836246684</c:v>
                </c:pt>
                <c:pt idx="30">
                  <c:v>29.168645157102144</c:v>
                </c:pt>
                <c:pt idx="31">
                  <c:v>28.416808177693586</c:v>
                </c:pt>
                <c:pt idx="32">
                  <c:v>26.678490565045387</c:v>
                </c:pt>
                <c:pt idx="33">
                  <c:v>25.046509558266873</c:v>
                </c:pt>
                <c:pt idx="34">
                  <c:v>23.514360324740913</c:v>
                </c:pt>
                <c:pt idx="35">
                  <c:v>22.075935945478804</c:v>
                </c:pt>
                <c:pt idx="36">
                  <c:v>20.725503074017254</c:v>
                </c:pt>
                <c:pt idx="37">
                  <c:v>19.457679084296796</c:v>
                </c:pt>
                <c:pt idx="38">
                  <c:v>18.267410616439378</c:v>
                </c:pt>
                <c:pt idx="39">
                  <c:v>17.149953434914377</c:v>
                </c:pt>
                <c:pt idx="40">
                  <c:v>16.240982879253369</c:v>
                </c:pt>
                <c:pt idx="41">
                  <c:v>15.380188933611713</c:v>
                </c:pt>
                <c:pt idx="42">
                  <c:v>14.565018180746764</c:v>
                </c:pt>
                <c:pt idx="43">
                  <c:v>13.793052537016735</c:v>
                </c:pt>
                <c:pt idx="44">
                  <c:v>13.062002079622658</c:v>
                </c:pt>
                <c:pt idx="45">
                  <c:v>12.369698254004994</c:v>
                </c:pt>
                <c:pt idx="46">
                  <c:v>11.714087441247322</c:v>
                </c:pt>
                <c:pt idx="47">
                  <c:v>11.093224866407335</c:v>
                </c:pt>
                <c:pt idx="48">
                  <c:v>10.595909588066601</c:v>
                </c:pt>
                <c:pt idx="49">
                  <c:v>10.120889179268049</c:v>
                </c:pt>
                <c:pt idx="50">
                  <c:v>9.667164154726871</c:v>
                </c:pt>
                <c:pt idx="51">
                  <c:v>9.233779836029445</c:v>
                </c:pt>
                <c:pt idx="52">
                  <c:v>8.8198243429731686</c:v>
                </c:pt>
                <c:pt idx="53">
                  <c:v>8.4244266749505012</c:v>
                </c:pt>
                <c:pt idx="54">
                  <c:v>8.0467548783409821</c:v>
                </c:pt>
                <c:pt idx="55">
                  <c:v>7.6860142960558004</c:v>
                </c:pt>
                <c:pt idx="56">
                  <c:v>7.4678452414836869</c:v>
                </c:pt>
                <c:pt idx="57">
                  <c:v>7.2558689033076895</c:v>
                </c:pt>
                <c:pt idx="58">
                  <c:v>7.0499095047479621</c:v>
                </c:pt>
                <c:pt idx="59">
                  <c:v>6.8497962581748411</c:v>
                </c:pt>
                <c:pt idx="60">
                  <c:v>6.6553632235093874</c:v>
                </c:pt>
                <c:pt idx="61">
                  <c:v>6.4664491706421785</c:v>
                </c:pt>
                <c:pt idx="62">
                  <c:v>6.2828974457563582</c:v>
                </c:pt>
                <c:pt idx="63">
                  <c:v>6.1045558414441734</c:v>
                </c:pt>
                <c:pt idx="64">
                  <c:v>6.3691442519058121</c:v>
                </c:pt>
                <c:pt idx="65">
                  <c:v>6.6452003899813628</c:v>
                </c:pt>
                <c:pt idx="66">
                  <c:v>6.9332212633369661</c:v>
                </c:pt>
                <c:pt idx="67">
                  <c:v>7.2337254176813408</c:v>
                </c:pt>
                <c:pt idx="68">
                  <c:v>7.5472538699391771</c:v>
                </c:pt>
                <c:pt idx="69">
                  <c:v>7.8743710818393406</c:v>
                </c:pt>
                <c:pt idx="70">
                  <c:v>8.2156659756667416</c:v>
                </c:pt>
                <c:pt idx="71">
                  <c:v>8.5717529940022725</c:v>
                </c:pt>
                <c:pt idx="72">
                  <c:v>8.5846913191813741</c:v>
                </c:pt>
                <c:pt idx="73">
                  <c:v>8.597648967882872</c:v>
                </c:pt>
                <c:pt idx="74">
                  <c:v>8.6106259683418021</c:v>
                </c:pt>
                <c:pt idx="75">
                  <c:v>8.623622348832555</c:v>
                </c:pt>
                <c:pt idx="76">
                  <c:v>8.6366381376689247</c:v>
                </c:pt>
                <c:pt idx="77">
                  <c:v>8.6496733632041547</c:v>
                </c:pt>
                <c:pt idx="78">
                  <c:v>8.6627280538309908</c:v>
                </c:pt>
                <c:pt idx="79">
                  <c:v>8.6758022379817294</c:v>
                </c:pt>
                <c:pt idx="80">
                  <c:v>8.847755621495196</c:v>
                </c:pt>
                <c:pt idx="81">
                  <c:v>9.0231167649681119</c:v>
                </c:pt>
                <c:pt idx="82">
                  <c:v>9.2019531896963151</c:v>
                </c:pt>
                <c:pt idx="83">
                  <c:v>9.3843337543029683</c:v>
                </c:pt>
                <c:pt idx="84">
                  <c:v>9.5703286812041188</c:v>
                </c:pt>
                <c:pt idx="85">
                  <c:v>9.7600095835971441</c:v>
                </c:pt>
                <c:pt idx="86">
                  <c:v>9.9534494929823758</c:v>
                </c:pt>
                <c:pt idx="87">
                  <c:v>11.542350600804411</c:v>
                </c:pt>
                <c:pt idx="88">
                  <c:v>13.384889871119508</c:v>
                </c:pt>
                <c:pt idx="89">
                  <c:v>15.521554752204564</c:v>
                </c:pt>
                <c:pt idx="90">
                  <c:v>17.999295190966031</c:v>
                </c:pt>
                <c:pt idx="91">
                  <c:v>20.872555027651078</c:v>
                </c:pt>
                <c:pt idx="92">
                  <c:v>24.204467952408034</c:v>
                </c:pt>
                <c:pt idx="93">
                  <c:v>28.068244264287195</c:v>
                </c:pt>
                <c:pt idx="94">
                  <c:v>29.858865556724894</c:v>
                </c:pt>
                <c:pt idx="95">
                  <c:v>31.763711967238994</c:v>
                </c:pt>
                <c:pt idx="96">
                  <c:v>33.790068943939687</c:v>
                </c:pt>
                <c:pt idx="97">
                  <c:v>35.945686472027511</c:v>
                </c:pt>
                <c:pt idx="98">
                  <c:v>38.238808675371132</c:v>
                </c:pt>
                <c:pt idx="99">
                  <c:v>40.678205301957711</c:v>
                </c:pt>
                <c:pt idx="100">
                  <c:v>43.987914016084581</c:v>
                </c:pt>
                <c:pt idx="101">
                  <c:v>47.566889245074805</c:v>
                </c:pt>
                <c:pt idx="102">
                  <c:v>51.437033867746855</c:v>
                </c:pt>
                <c:pt idx="103">
                  <c:v>55.622031773595623</c:v>
                </c:pt>
                <c:pt idx="104">
                  <c:v>60.147492577246766</c:v>
                </c:pt>
                <c:pt idx="105">
                  <c:v>65.041108073492452</c:v>
                </c:pt>
                <c:pt idx="106">
                  <c:v>70.33282138235262</c:v>
                </c:pt>
                <c:pt idx="107">
                  <c:v>77.290708749165887</c:v>
                </c:pt>
                <c:pt idx="108">
                  <c:v>84.936843267301057</c:v>
                </c:pt>
                <c:pt idx="109">
                  <c:v>93.339286447769766</c:v>
                </c:pt>
                <c:pt idx="110">
                  <c:v>102.57282690299758</c:v>
                </c:pt>
                <c:pt idx="111">
                  <c:v>112.7196445013121</c:v>
                </c:pt>
                <c:pt idx="112">
                  <c:v>123.87003993797713</c:v>
                </c:pt>
                <c:pt idx="113">
                  <c:v>136.12323613398709</c:v>
                </c:pt>
                <c:pt idx="114">
                  <c:v>149.13141297745139</c:v>
                </c:pt>
                <c:pt idx="115">
                  <c:v>163.38237658564304</c:v>
                </c:pt>
                <c:pt idx="116">
                  <c:v>178.99480183061996</c:v>
                </c:pt>
                <c:pt idx="117">
                  <c:v>196.09868402470792</c:v>
                </c:pt>
                <c:pt idx="118">
                  <c:v>214.8364163912579</c:v>
                </c:pt>
                <c:pt idx="119">
                  <c:v>235.36396960929275</c:v>
                </c:pt>
                <c:pt idx="120">
                  <c:v>257.8521830058952</c:v>
                </c:pt>
                <c:pt idx="121">
                  <c:v>279.02116103646978</c:v>
                </c:pt>
                <c:pt idx="122">
                  <c:v>301.92716426929957</c:v>
                </c:pt>
                <c:pt idx="123">
                  <c:v>326.71257228555839</c:v>
                </c:pt>
                <c:pt idx="124">
                  <c:v>353.53140910840455</c:v>
                </c:pt>
                <c:pt idx="125">
                  <c:v>382.55029108273908</c:v>
                </c:pt>
                <c:pt idx="126">
                  <c:v>413.94945115163375</c:v>
                </c:pt>
                <c:pt idx="127">
                  <c:v>447.92384555592059</c:v>
                </c:pt>
                <c:pt idx="128">
                  <c:v>483.50171636889792</c:v>
                </c:pt>
                <c:pt idx="129">
                  <c:v>521.90288850351533</c:v>
                </c:pt>
                <c:pt idx="130">
                  <c:v>563.35097845370024</c:v>
                </c:pt>
                <c:pt idx="131">
                  <c:v>608.0872432925587</c:v>
                </c:pt>
                <c:pt idx="132">
                  <c:v>656.37196060796612</c:v>
                </c:pt>
                <c:pt idx="133">
                  <c:v>708.48591444846568</c:v>
                </c:pt>
                <c:pt idx="134">
                  <c:v>764.73199510141887</c:v>
                </c:pt>
                <c:pt idx="135">
                  <c:v>810.50386253363922</c:v>
                </c:pt>
                <c:pt idx="136">
                  <c:v>859.00971611843875</c:v>
                </c:pt>
                <c:pt idx="137">
                  <c:v>910.4121657296497</c:v>
                </c:pt>
                <c:pt idx="138">
                  <c:v>964.88340733051325</c:v>
                </c:pt>
                <c:pt idx="139">
                  <c:v>1022.6057775280749</c:v>
                </c:pt>
                <c:pt idx="140">
                  <c:v>1083.7723388985742</c:v>
                </c:pt>
                <c:pt idx="141">
                  <c:v>1148.5874976267892</c:v>
                </c:pt>
                <c:pt idx="142">
                  <c:v>1224.4801204456567</c:v>
                </c:pt>
                <c:pt idx="143">
                  <c:v>1305.373335067045</c:v>
                </c:pt>
                <c:pt idx="144">
                  <c:v>1391.594720975166</c:v>
                </c:pt>
                <c:pt idx="145">
                  <c:v>1483.4930556947479</c:v>
                </c:pt>
                <c:pt idx="146">
                  <c:v>1581.4396508146585</c:v>
                </c:pt>
                <c:pt idx="147">
                  <c:v>1685.8297672977678</c:v>
                </c:pt>
                <c:pt idx="148">
                  <c:v>1797.0841140938151</c:v>
                </c:pt>
                <c:pt idx="149">
                  <c:v>1850.2876144512629</c:v>
                </c:pt>
                <c:pt idx="150">
                  <c:v>1905.0483540478738</c:v>
                </c:pt>
                <c:pt idx="151">
                  <c:v>1961.4108345850684</c:v>
                </c:pt>
                <c:pt idx="152">
                  <c:v>2019.4207643849816</c:v>
                </c:pt>
                <c:pt idx="153">
                  <c:v>2079.1250871351945</c:v>
                </c:pt>
                <c:pt idx="154">
                  <c:v>2140.5720110682187</c:v>
                </c:pt>
                <c:pt idx="155">
                  <c:v>2203.8110385648747</c:v>
                </c:pt>
                <c:pt idx="156">
                  <c:v>2318.112621348585</c:v>
                </c:pt>
                <c:pt idx="157">
                  <c:v>2438.3015766816211</c:v>
                </c:pt>
                <c:pt idx="158">
                  <c:v>2564.6767854034883</c:v>
                </c:pt>
                <c:pt idx="159">
                  <c:v>2697.551836231688</c:v>
                </c:pt>
                <c:pt idx="160">
                  <c:v>2837.2556996735266</c:v>
                </c:pt>
                <c:pt idx="161">
                  <c:v>2984.1334273826196</c:v>
                </c:pt>
                <c:pt idx="162">
                  <c:v>3138.5468772977511</c:v>
                </c:pt>
                <c:pt idx="163">
                  <c:v>3323.4364872147985</c:v>
                </c:pt>
                <c:pt idx="164">
                  <c:v>3519.1243214127903</c:v>
                </c:pt>
                <c:pt idx="165">
                  <c:v>3726.2296763817521</c:v>
                </c:pt>
                <c:pt idx="166">
                  <c:v>3945.4059853512204</c:v>
                </c:pt>
                <c:pt idx="167">
                  <c:v>4177.3425310693056</c:v>
                </c:pt>
                <c:pt idx="168">
                  <c:v>4422.7662234137661</c:v>
                </c:pt>
                <c:pt idx="169">
                  <c:v>4682.443441464583</c:v>
                </c:pt>
                <c:pt idx="170">
                  <c:v>4818.1565085977145</c:v>
                </c:pt>
                <c:pt idx="171">
                  <c:v>4957.6827640846377</c:v>
                </c:pt>
                <c:pt idx="172">
                  <c:v>5101.1222092292837</c:v>
                </c:pt>
                <c:pt idx="173">
                  <c:v>5248.5770414444169</c:v>
                </c:pt>
                <c:pt idx="174">
                  <c:v>5400.151676170768</c:v>
                </c:pt>
                <c:pt idx="175">
                  <c:v>5555.9527671650194</c:v>
                </c:pt>
                <c:pt idx="176">
                  <c:v>5716.0892249998351</c:v>
                </c:pt>
                <c:pt idx="177">
                  <c:v>5909.2817609016083</c:v>
                </c:pt>
                <c:pt idx="178">
                  <c:v>6108.8057531025052</c:v>
                </c:pt>
                <c:pt idx="179">
                  <c:v>6314.8549638607101</c:v>
                </c:pt>
                <c:pt idx="180">
                  <c:v>6527.6281272863707</c:v>
                </c:pt>
                <c:pt idx="181">
                  <c:v>6747.3290079947756</c:v>
                </c:pt>
                <c:pt idx="182">
                  <c:v>6974.1664548118106</c:v>
                </c:pt>
                <c:pt idx="183">
                  <c:v>7208.3544489744527</c:v>
                </c:pt>
                <c:pt idx="184">
                  <c:v>7163.0217251217628</c:v>
                </c:pt>
                <c:pt idx="185">
                  <c:v>7117.8577814357486</c:v>
                </c:pt>
                <c:pt idx="186">
                  <c:v>7072.8637787243433</c:v>
                </c:pt>
                <c:pt idx="187">
                  <c:v>7028.0408446567708</c:v>
                </c:pt>
                <c:pt idx="188">
                  <c:v>6983.3900740775016</c:v>
                </c:pt>
                <c:pt idx="189">
                  <c:v>6938.912529322155</c:v>
                </c:pt>
                <c:pt idx="190">
                  <c:v>6894.6092405352147</c:v>
                </c:pt>
                <c:pt idx="191">
                  <c:v>6926.2177105983737</c:v>
                </c:pt>
                <c:pt idx="192">
                  <c:v>6957.8243555838098</c:v>
                </c:pt>
                <c:pt idx="193">
                  <c:v>6989.4271934183325</c:v>
                </c:pt>
                <c:pt idx="194">
                  <c:v>7021.0242251348145</c:v>
                </c:pt>
                <c:pt idx="195">
                  <c:v>7052.6134350230805</c:v>
                </c:pt>
                <c:pt idx="196">
                  <c:v>7084.1927907864101</c:v>
                </c:pt>
                <c:pt idx="197">
                  <c:v>7115.7602437036758</c:v>
                </c:pt>
                <c:pt idx="198">
                  <c:v>7256.2717690522995</c:v>
                </c:pt>
                <c:pt idx="199">
                  <c:v>7399.3291924439209</c:v>
                </c:pt>
                <c:pt idx="200">
                  <c:v>7544.9692450700841</c:v>
                </c:pt>
                <c:pt idx="201">
                  <c:v>7693.22879201449</c:v>
                </c:pt>
                <c:pt idx="202">
                  <c:v>7844.1448133129461</c:v>
                </c:pt>
                <c:pt idx="203">
                  <c:v>7997.7543840155213</c:v>
                </c:pt>
                <c:pt idx="204">
                  <c:v>8154.0946532221587</c:v>
                </c:pt>
                <c:pt idx="205">
                  <c:v>8245.7470952405984</c:v>
                </c:pt>
                <c:pt idx="206">
                  <c:v>8338.1842378017936</c:v>
                </c:pt>
                <c:pt idx="207">
                  <c:v>8431.4066975180267</c:v>
                </c:pt>
                <c:pt idx="208">
                  <c:v>8525.4149161446676</c:v>
                </c:pt>
                <c:pt idx="209">
                  <c:v>8620.2091561438774</c:v>
                </c:pt>
                <c:pt idx="210">
                  <c:v>8715.7894962138271</c:v>
                </c:pt>
                <c:pt idx="211">
                  <c:v>8812.155826785307</c:v>
                </c:pt>
                <c:pt idx="212">
                  <c:v>8976.6271964839452</c:v>
                </c:pt>
                <c:pt idx="213">
                  <c:v>9143.8243842017255</c:v>
                </c:pt>
                <c:pt idx="214">
                  <c:v>9313.7790677597641</c:v>
                </c:pt>
                <c:pt idx="215">
                  <c:v>9486.5227414418187</c:v>
                </c:pt>
                <c:pt idx="216">
                  <c:v>9662.0866875547981</c:v>
                </c:pt>
                <c:pt idx="217">
                  <c:v>9840.5019469037979</c:v>
                </c:pt>
                <c:pt idx="218">
                  <c:v>10021.799288163282</c:v>
                </c:pt>
                <c:pt idx="219">
                  <c:v>10706.44541806945</c:v>
                </c:pt>
                <c:pt idx="220">
                  <c:v>11436.737762641871</c:v>
                </c:pt>
                <c:pt idx="221">
                  <c:v>12215.55989051846</c:v>
                </c:pt>
                <c:pt idx="222">
                  <c:v>13045.954830819875</c:v>
                </c:pt>
                <c:pt idx="223">
                  <c:v>13931.130599718073</c:v>
                </c:pt>
                <c:pt idx="224">
                  <c:v>14874.465398205401</c:v>
                </c:pt>
                <c:pt idx="225">
                  <c:v>15879.512374830299</c:v>
                </c:pt>
                <c:pt idx="226">
                  <c:v>16950.003831755053</c:v>
                </c:pt>
                <c:pt idx="227">
                  <c:v>18089.854735625922</c:v>
                </c:pt>
                <c:pt idx="228">
                  <c:v>19303.165376407971</c:v>
                </c:pt>
                <c:pt idx="229">
                  <c:v>20594.222997538975</c:v>
                </c:pt>
                <c:pt idx="230">
                  <c:v>21967.502199553084</c:v>
                </c:pt>
                <c:pt idx="231">
                  <c:v>23427.663896820788</c:v>
                </c:pt>
                <c:pt idx="232">
                  <c:v>24979.552583416604</c:v>
                </c:pt>
                <c:pt idx="233">
                  <c:v>26628.191639607077</c:v>
                </c:pt>
                <c:pt idx="234">
                  <c:v>28378.776385389272</c:v>
                </c:pt>
                <c:pt idx="235">
                  <c:v>30236.664562355269</c:v>
                </c:pt>
                <c:pt idx="236">
                  <c:v>32207.36390049076</c:v>
                </c:pt>
                <c:pt idx="237">
                  <c:v>34296.51640306323</c:v>
                </c:pt>
                <c:pt idx="238">
                  <c:v>36509.878961412236</c:v>
                </c:pt>
                <c:pt idx="239">
                  <c:v>38853.299893301526</c:v>
                </c:pt>
                <c:pt idx="240">
                  <c:v>41332.690984812391</c:v>
                </c:pt>
                <c:pt idx="241">
                  <c:v>43953.994608048852</c:v>
                </c:pt>
                <c:pt idx="242">
                  <c:v>46723.145486907553</c:v>
                </c:pt>
                <c:pt idx="243">
                  <c:v>49646.026692783395</c:v>
                </c:pt>
                <c:pt idx="244">
                  <c:v>52728.419473489201</c:v>
                </c:pt>
                <c:pt idx="245">
                  <c:v>55975.946554205148</c:v>
                </c:pt>
                <c:pt idx="246">
                  <c:v>59394.008601423804</c:v>
                </c:pt>
                <c:pt idx="247">
                  <c:v>62987.713612180625</c:v>
                </c:pt>
                <c:pt idx="248">
                  <c:v>66761.799083905789</c:v>
                </c:pt>
                <c:pt idx="249">
                  <c:v>70720.546937420499</c:v>
                </c:pt>
                <c:pt idx="250">
                  <c:v>74867.691309063506</c:v>
                </c:pt>
                <c:pt idx="251">
                  <c:v>79206.319499344274</c:v>
                </c:pt>
                <c:pt idx="252">
                  <c:v>83738.766565864396</c:v>
                </c:pt>
                <c:pt idx="253">
                  <c:v>88466.504277590881</c:v>
                </c:pt>
                <c:pt idx="254">
                  <c:v>93390.025404764689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876-49CD-A6E8-2AD66E072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8925432"/>
        <c:axId val="658923832"/>
      </c:lineChart>
      <c:dateAx>
        <c:axId val="65892543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58923832"/>
        <c:crosses val="autoZero"/>
        <c:auto val="1"/>
        <c:lblOffset val="100"/>
        <c:baseTimeUnit val="days"/>
      </c:dateAx>
      <c:valAx>
        <c:axId val="6589238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58925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solidFill>
            <a:schemeClr val="accent6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 sz="1400" b="0" i="0" baseline="0">
                <a:effectLst/>
              </a:rPr>
              <a:t>Número de infectados acumulados por COVID-19 en Mendoza, según escenarios</a:t>
            </a:r>
            <a:endParaRPr lang="es-AR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5"/>
          <c:order val="0"/>
          <c:tx>
            <c:v>It acumulados (optimista)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'Modelo predictivo'!$A$8:$A$262</c:f>
              <c:numCache>
                <c:formatCode>m/d/yyyy</c:formatCode>
                <c:ptCount val="255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  <c:pt idx="114">
                  <c:v>44025</c:v>
                </c:pt>
                <c:pt idx="115">
                  <c:v>44026</c:v>
                </c:pt>
                <c:pt idx="116">
                  <c:v>44027</c:v>
                </c:pt>
                <c:pt idx="117">
                  <c:v>44028</c:v>
                </c:pt>
                <c:pt idx="118">
                  <c:v>44029</c:v>
                </c:pt>
                <c:pt idx="119">
                  <c:v>44030</c:v>
                </c:pt>
                <c:pt idx="120">
                  <c:v>44031</c:v>
                </c:pt>
                <c:pt idx="121">
                  <c:v>44032</c:v>
                </c:pt>
                <c:pt idx="122">
                  <c:v>44033</c:v>
                </c:pt>
                <c:pt idx="123">
                  <c:v>44034</c:v>
                </c:pt>
                <c:pt idx="124">
                  <c:v>44035</c:v>
                </c:pt>
                <c:pt idx="125">
                  <c:v>44036</c:v>
                </c:pt>
                <c:pt idx="126">
                  <c:v>44037</c:v>
                </c:pt>
                <c:pt idx="127">
                  <c:v>44038</c:v>
                </c:pt>
                <c:pt idx="128">
                  <c:v>44039</c:v>
                </c:pt>
                <c:pt idx="129">
                  <c:v>44040</c:v>
                </c:pt>
                <c:pt idx="130">
                  <c:v>44041</c:v>
                </c:pt>
                <c:pt idx="131">
                  <c:v>44042</c:v>
                </c:pt>
                <c:pt idx="132">
                  <c:v>44043</c:v>
                </c:pt>
                <c:pt idx="133">
                  <c:v>44044</c:v>
                </c:pt>
                <c:pt idx="134">
                  <c:v>44045</c:v>
                </c:pt>
                <c:pt idx="135">
                  <c:v>44046</c:v>
                </c:pt>
                <c:pt idx="136">
                  <c:v>44047</c:v>
                </c:pt>
                <c:pt idx="137">
                  <c:v>44048</c:v>
                </c:pt>
                <c:pt idx="138">
                  <c:v>44049</c:v>
                </c:pt>
                <c:pt idx="139">
                  <c:v>44050</c:v>
                </c:pt>
                <c:pt idx="140">
                  <c:v>44051</c:v>
                </c:pt>
                <c:pt idx="141">
                  <c:v>44052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44058</c:v>
                </c:pt>
                <c:pt idx="148">
                  <c:v>44059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44065</c:v>
                </c:pt>
                <c:pt idx="155">
                  <c:v>44066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44072</c:v>
                </c:pt>
                <c:pt idx="162">
                  <c:v>44073</c:v>
                </c:pt>
                <c:pt idx="163">
                  <c:v>44074</c:v>
                </c:pt>
                <c:pt idx="164">
                  <c:v>44075</c:v>
                </c:pt>
                <c:pt idx="165">
                  <c:v>44076</c:v>
                </c:pt>
                <c:pt idx="166">
                  <c:v>44077</c:v>
                </c:pt>
                <c:pt idx="167">
                  <c:v>44078</c:v>
                </c:pt>
                <c:pt idx="168">
                  <c:v>44079</c:v>
                </c:pt>
                <c:pt idx="169">
                  <c:v>44080</c:v>
                </c:pt>
                <c:pt idx="170">
                  <c:v>44081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44086</c:v>
                </c:pt>
                <c:pt idx="176">
                  <c:v>44087</c:v>
                </c:pt>
                <c:pt idx="177">
                  <c:v>44088</c:v>
                </c:pt>
                <c:pt idx="178">
                  <c:v>44089</c:v>
                </c:pt>
                <c:pt idx="179">
                  <c:v>44090</c:v>
                </c:pt>
                <c:pt idx="180">
                  <c:v>44091</c:v>
                </c:pt>
                <c:pt idx="181">
                  <c:v>44092</c:v>
                </c:pt>
                <c:pt idx="182">
                  <c:v>44093</c:v>
                </c:pt>
                <c:pt idx="183">
                  <c:v>44094</c:v>
                </c:pt>
                <c:pt idx="184">
                  <c:v>44095</c:v>
                </c:pt>
                <c:pt idx="185">
                  <c:v>44096</c:v>
                </c:pt>
                <c:pt idx="186">
                  <c:v>44097</c:v>
                </c:pt>
                <c:pt idx="187">
                  <c:v>44098</c:v>
                </c:pt>
                <c:pt idx="188">
                  <c:v>44099</c:v>
                </c:pt>
                <c:pt idx="189">
                  <c:v>44100</c:v>
                </c:pt>
                <c:pt idx="190">
                  <c:v>44101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44107</c:v>
                </c:pt>
                <c:pt idx="197">
                  <c:v>44108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44114</c:v>
                </c:pt>
                <c:pt idx="204">
                  <c:v>44115</c:v>
                </c:pt>
                <c:pt idx="205">
                  <c:v>44116</c:v>
                </c:pt>
                <c:pt idx="206">
                  <c:v>44117</c:v>
                </c:pt>
                <c:pt idx="207">
                  <c:v>44118</c:v>
                </c:pt>
                <c:pt idx="208">
                  <c:v>44119</c:v>
                </c:pt>
                <c:pt idx="209">
                  <c:v>44120</c:v>
                </c:pt>
                <c:pt idx="210">
                  <c:v>44121</c:v>
                </c:pt>
                <c:pt idx="211">
                  <c:v>44122</c:v>
                </c:pt>
                <c:pt idx="212">
                  <c:v>44123</c:v>
                </c:pt>
                <c:pt idx="213">
                  <c:v>44124</c:v>
                </c:pt>
                <c:pt idx="214">
                  <c:v>44125</c:v>
                </c:pt>
                <c:pt idx="215">
                  <c:v>44126</c:v>
                </c:pt>
                <c:pt idx="216">
                  <c:v>44127</c:v>
                </c:pt>
                <c:pt idx="217">
                  <c:v>44128</c:v>
                </c:pt>
                <c:pt idx="218">
                  <c:v>44129</c:v>
                </c:pt>
                <c:pt idx="219">
                  <c:v>44130</c:v>
                </c:pt>
                <c:pt idx="220">
                  <c:v>44131</c:v>
                </c:pt>
                <c:pt idx="221">
                  <c:v>44132</c:v>
                </c:pt>
                <c:pt idx="222">
                  <c:v>44133</c:v>
                </c:pt>
                <c:pt idx="223">
                  <c:v>44134</c:v>
                </c:pt>
                <c:pt idx="224">
                  <c:v>44135</c:v>
                </c:pt>
                <c:pt idx="225">
                  <c:v>44136</c:v>
                </c:pt>
                <c:pt idx="226">
                  <c:v>44137</c:v>
                </c:pt>
                <c:pt idx="227">
                  <c:v>44138</c:v>
                </c:pt>
                <c:pt idx="228">
                  <c:v>44139</c:v>
                </c:pt>
                <c:pt idx="229">
                  <c:v>44140</c:v>
                </c:pt>
                <c:pt idx="230">
                  <c:v>44141</c:v>
                </c:pt>
                <c:pt idx="231">
                  <c:v>44142</c:v>
                </c:pt>
                <c:pt idx="232">
                  <c:v>44143</c:v>
                </c:pt>
                <c:pt idx="233">
                  <c:v>44144</c:v>
                </c:pt>
                <c:pt idx="234">
                  <c:v>44145</c:v>
                </c:pt>
                <c:pt idx="235">
                  <c:v>44146</c:v>
                </c:pt>
                <c:pt idx="236">
                  <c:v>44147</c:v>
                </c:pt>
                <c:pt idx="237">
                  <c:v>44148</c:v>
                </c:pt>
                <c:pt idx="238">
                  <c:v>44149</c:v>
                </c:pt>
                <c:pt idx="239">
                  <c:v>44150</c:v>
                </c:pt>
                <c:pt idx="240">
                  <c:v>44151</c:v>
                </c:pt>
                <c:pt idx="241">
                  <c:v>44152</c:v>
                </c:pt>
                <c:pt idx="242">
                  <c:v>44153</c:v>
                </c:pt>
                <c:pt idx="243">
                  <c:v>44154</c:v>
                </c:pt>
                <c:pt idx="244">
                  <c:v>44155</c:v>
                </c:pt>
                <c:pt idx="245">
                  <c:v>44156</c:v>
                </c:pt>
                <c:pt idx="246">
                  <c:v>44157</c:v>
                </c:pt>
                <c:pt idx="247">
                  <c:v>44158</c:v>
                </c:pt>
                <c:pt idx="248">
                  <c:v>44159</c:v>
                </c:pt>
                <c:pt idx="249">
                  <c:v>44160</c:v>
                </c:pt>
                <c:pt idx="250">
                  <c:v>44161</c:v>
                </c:pt>
                <c:pt idx="251">
                  <c:v>44162</c:v>
                </c:pt>
                <c:pt idx="252">
                  <c:v>44163</c:v>
                </c:pt>
                <c:pt idx="253">
                  <c:v>44164</c:v>
                </c:pt>
                <c:pt idx="254">
                  <c:v>44165</c:v>
                </c:pt>
              </c:numCache>
            </c:numRef>
          </c:cat>
          <c:val>
            <c:numRef>
              <c:f>'Modelo predictivo'!$F$8:$F$262</c:f>
              <c:numCache>
                <c:formatCode>_(* #,##0_);_(* \(#,##0\);_(* "-"_);_(@_)</c:formatCode>
                <c:ptCount val="255"/>
                <c:pt idx="0">
                  <c:v>5</c:v>
                </c:pt>
                <c:pt idx="1">
                  <c:v>5.7951195038293513</c:v>
                </c:pt>
                <c:pt idx="2">
                  <c:v>6.6598874010576834</c:v>
                </c:pt>
                <c:pt idx="3">
                  <c:v>7.6004044420841783</c:v>
                </c:pt>
                <c:pt idx="4">
                  <c:v>8.6233057469200922</c:v>
                </c:pt>
                <c:pt idx="5">
                  <c:v>9.735807607977808</c:v>
                </c:pt>
                <c:pt idx="6">
                  <c:v>10.945758391522558</c:v>
                </c:pt>
                <c:pt idx="7">
                  <c:v>12.261693896616343</c:v>
                </c:pt>
                <c:pt idx="8">
                  <c:v>14.15731744902248</c:v>
                </c:pt>
                <c:pt idx="9">
                  <c:v>16.316804241339486</c:v>
                </c:pt>
                <c:pt idx="10">
                  <c:v>18.776882190069792</c:v>
                </c:pt>
                <c:pt idx="11">
                  <c:v>21.579391244135532</c:v>
                </c:pt>
                <c:pt idx="12">
                  <c:v>24.771994840660824</c:v>
                </c:pt>
                <c:pt idx="13">
                  <c:v>28.40899035506234</c:v>
                </c:pt>
                <c:pt idx="14">
                  <c:v>32.552232313597742</c:v>
                </c:pt>
                <c:pt idx="15">
                  <c:v>37.272184049538538</c:v>
                </c:pt>
                <c:pt idx="16">
                  <c:v>40.124524080417054</c:v>
                </c:pt>
                <c:pt idx="17">
                  <c:v>43.091815005227765</c:v>
                </c:pt>
                <c:pt idx="18">
                  <c:v>46.178688725538677</c:v>
                </c:pt>
                <c:pt idx="19">
                  <c:v>49.389963727380895</c:v>
                </c:pt>
                <c:pt idx="20">
                  <c:v>52.730652592710555</c:v>
                </c:pt>
                <c:pt idx="21">
                  <c:v>56.205969812884852</c:v>
                </c:pt>
                <c:pt idx="22">
                  <c:v>59.821339916263916</c:v>
                </c:pt>
                <c:pt idx="23">
                  <c:v>63.582405922533638</c:v>
                </c:pt>
                <c:pt idx="24">
                  <c:v>65.181134500140729</c:v>
                </c:pt>
                <c:pt idx="25">
                  <c:v>66.738654106965285</c:v>
                </c:pt>
                <c:pt idx="26">
                  <c:v>68.256026922237083</c:v>
                </c:pt>
                <c:pt idx="27">
                  <c:v>69.734287748420385</c:v>
                </c:pt>
                <c:pt idx="28">
                  <c:v>71.174444716757066</c:v>
                </c:pt>
                <c:pt idx="29">
                  <c:v>72.57747997463045</c:v>
                </c:pt>
                <c:pt idx="30">
                  <c:v>73.944350355217821</c:v>
                </c:pt>
                <c:pt idx="31">
                  <c:v>75.275988029887984</c:v>
                </c:pt>
                <c:pt idx="32">
                  <c:v>75.567442429932186</c:v>
                </c:pt>
                <c:pt idx="33">
                  <c:v>75.841067892085491</c:v>
                </c:pt>
                <c:pt idx="34">
                  <c:v>76.097955055578581</c:v>
                </c:pt>
                <c:pt idx="35">
                  <c:v>76.339127842369408</c:v>
                </c:pt>
                <c:pt idx="36">
                  <c:v>76.565547538442047</c:v>
                </c:pt>
                <c:pt idx="37">
                  <c:v>76.778116625437107</c:v>
                </c:pt>
                <c:pt idx="38">
                  <c:v>76.977682377886609</c:v>
                </c:pt>
                <c:pt idx="39">
                  <c:v>77.165040240392997</c:v>
                </c:pt>
                <c:pt idx="40">
                  <c:v>77.481066358654445</c:v>
                </c:pt>
                <c:pt idx="41">
                  <c:v>77.780342618673743</c:v>
                </c:pt>
                <c:pt idx="42">
                  <c:v>78.063756789638205</c:v>
                </c:pt>
                <c:pt idx="43">
                  <c:v>78.332149587390077</c:v>
                </c:pt>
                <c:pt idx="44">
                  <c:v>78.586317168354341</c:v>
                </c:pt>
                <c:pt idx="45">
                  <c:v>78.82701349128115</c:v>
                </c:pt>
                <c:pt idx="46">
                  <c:v>79.054952553809557</c:v>
                </c:pt>
                <c:pt idx="47">
                  <c:v>79.270810510487237</c:v>
                </c:pt>
                <c:pt idx="48">
                  <c:v>79.565868436889886</c:v>
                </c:pt>
                <c:pt idx="49">
                  <c:v>79.847698712953232</c:v>
                </c:pt>
                <c:pt idx="50">
                  <c:v>80.116894344074069</c:v>
                </c:pt>
                <c:pt idx="51">
                  <c:v>80.374021750714263</c:v>
                </c:pt>
                <c:pt idx="52">
                  <c:v>80.619621960231513</c:v>
                </c:pt>
                <c:pt idx="53">
                  <c:v>80.854211745278363</c:v>
                </c:pt>
                <c:pt idx="54">
                  <c:v>81.07828471116531</c:v>
                </c:pt>
                <c:pt idx="55">
                  <c:v>81.292312334475923</c:v>
                </c:pt>
                <c:pt idx="56">
                  <c:v>81.623144301050644</c:v>
                </c:pt>
                <c:pt idx="57">
                  <c:v>81.944585480123479</c:v>
                </c:pt>
                <c:pt idx="58">
                  <c:v>82.256902431800015</c:v>
                </c:pt>
                <c:pt idx="59">
                  <c:v>82.560354149851747</c:v>
                </c:pt>
                <c:pt idx="60">
                  <c:v>82.855192276484502</c:v>
                </c:pt>
                <c:pt idx="61">
                  <c:v>83.141661311010822</c:v>
                </c:pt>
                <c:pt idx="62">
                  <c:v>83.419998812599445</c:v>
                </c:pt>
                <c:pt idx="63">
                  <c:v>83.690435597269854</c:v>
                </c:pt>
                <c:pt idx="64">
                  <c:v>84.391063710691796</c:v>
                </c:pt>
                <c:pt idx="65">
                  <c:v>85.122058723903493</c:v>
                </c:pt>
                <c:pt idx="66">
                  <c:v>85.884736767972043</c:v>
                </c:pt>
                <c:pt idx="67">
                  <c:v>86.680471012554776</c:v>
                </c:pt>
                <c:pt idx="68">
                  <c:v>87.510694137504146</c:v>
                </c:pt>
                <c:pt idx="69">
                  <c:v>88.376900911542819</c:v>
                </c:pt>
                <c:pt idx="70">
                  <c:v>89.280650882644451</c:v>
                </c:pt>
                <c:pt idx="71">
                  <c:v>90.223571184956171</c:v>
                </c:pt>
                <c:pt idx="72">
                  <c:v>90.848777581135437</c:v>
                </c:pt>
                <c:pt idx="73">
                  <c:v>91.474927466921329</c:v>
                </c:pt>
                <c:pt idx="74">
                  <c:v>92.102022250800459</c:v>
                </c:pt>
                <c:pt idx="75">
                  <c:v>92.730063343315621</c:v>
                </c:pt>
                <c:pt idx="76">
                  <c:v>93.359052157068604</c:v>
                </c:pt>
                <c:pt idx="77">
                  <c:v>93.988990106723051</c:v>
                </c:pt>
                <c:pt idx="78">
                  <c:v>94.619878609007316</c:v>
                </c:pt>
                <c:pt idx="79">
                  <c:v>95.251719082717415</c:v>
                </c:pt>
                <c:pt idx="80">
                  <c:v>96.043372626086722</c:v>
                </c:pt>
                <c:pt idx="81">
                  <c:v>96.850716313952148</c:v>
                </c:pt>
                <c:pt idx="82">
                  <c:v>97.674061079035212</c:v>
                </c:pt>
                <c:pt idx="83">
                  <c:v>98.513724014334471</c:v>
                </c:pt>
                <c:pt idx="84">
                  <c:v>99.370028495114397</c:v>
                </c:pt>
                <c:pt idx="85">
                  <c:v>100.24330430330771</c:v>
                </c:pt>
                <c:pt idx="86">
                  <c:v>101.13388775437845</c:v>
                </c:pt>
                <c:pt idx="87">
                  <c:v>103.43374954027065</c:v>
                </c:pt>
                <c:pt idx="88">
                  <c:v>106.10074242492892</c:v>
                </c:pt>
                <c:pt idx="89">
                  <c:v>109.1934708682368</c:v>
                </c:pt>
                <c:pt idx="90">
                  <c:v>112.7798937892986</c:v>
                </c:pt>
                <c:pt idx="91">
                  <c:v>116.93881756819549</c:v>
                </c:pt>
                <c:pt idx="92">
                  <c:v>121.76162728064182</c:v>
                </c:pt>
                <c:pt idx="93">
                  <c:v>127.35429416055013</c:v>
                </c:pt>
                <c:pt idx="94">
                  <c:v>131.14979004329405</c:v>
                </c:pt>
                <c:pt idx="95">
                  <c:v>135.18741256500277</c:v>
                </c:pt>
                <c:pt idx="96">
                  <c:v>139.48260611079195</c:v>
                </c:pt>
                <c:pt idx="97">
                  <c:v>144.05179999201835</c:v>
                </c:pt>
                <c:pt idx="98">
                  <c:v>148.91247122907822</c:v>
                </c:pt>
                <c:pt idx="99">
                  <c:v>154.08321133247702</c:v>
                </c:pt>
                <c:pt idx="100">
                  <c:v>160.29850613960087</c:v>
                </c:pt>
                <c:pt idx="101">
                  <c:v>167.01947522688283</c:v>
                </c:pt>
                <c:pt idx="102">
                  <c:v>174.28725479563167</c:v>
                </c:pt>
                <c:pt idx="103">
                  <c:v>182.14632654917665</c:v>
                </c:pt>
                <c:pt idx="104">
                  <c:v>190.64478962237033</c:v>
                </c:pt>
                <c:pt idx="105">
                  <c:v>199.83465458841937</c:v>
                </c:pt>
                <c:pt idx="106">
                  <c:v>209.77216133110042</c:v>
                </c:pt>
                <c:pt idx="107">
                  <c:v>221.75382165379602</c:v>
                </c:pt>
                <c:pt idx="108">
                  <c:v>234.92072108258589</c:v>
                </c:pt>
                <c:pt idx="109">
                  <c:v>249.39008163929037</c:v>
                </c:pt>
                <c:pt idx="110">
                  <c:v>265.29071398364465</c:v>
                </c:pt>
                <c:pt idx="111">
                  <c:v>282.76416207503041</c:v>
                </c:pt>
                <c:pt idx="112">
                  <c:v>301.96596069036059</c:v>
                </c:pt>
                <c:pt idx="113">
                  <c:v>323.06701688194033</c:v>
                </c:pt>
                <c:pt idx="114">
                  <c:v>345.79828202068938</c:v>
                </c:pt>
                <c:pt idx="115">
                  <c:v>370.70148941298476</c:v>
                </c:pt>
                <c:pt idx="116">
                  <c:v>397.98408441407901</c:v>
                </c:pt>
                <c:pt idx="117">
                  <c:v>427.8733095960684</c:v>
                </c:pt>
                <c:pt idx="118">
                  <c:v>460.6180908215261</c:v>
                </c:pt>
                <c:pt idx="119">
                  <c:v>496.49110235322223</c:v>
                </c:pt>
                <c:pt idx="120">
                  <c:v>535.79102786477415</c:v>
                </c:pt>
                <c:pt idx="121">
                  <c:v>575.37801896719839</c:v>
                </c:pt>
                <c:pt idx="122">
                  <c:v>618.21410513120463</c:v>
                </c:pt>
                <c:pt idx="123">
                  <c:v>664.56573916669913</c:v>
                </c:pt>
                <c:pt idx="124">
                  <c:v>714.72118829565648</c:v>
                </c:pt>
                <c:pt idx="125">
                  <c:v>768.99231377773424</c:v>
                </c:pt>
                <c:pt idx="126">
                  <c:v>827.71649463825315</c:v>
                </c:pt>
                <c:pt idx="127">
                  <c:v>891.2587069819424</c:v>
                </c:pt>
                <c:pt idx="128">
                  <c:v>958.83113819177117</c:v>
                </c:pt>
                <c:pt idx="129">
                  <c:v>1031.7681472098814</c:v>
                </c:pt>
                <c:pt idx="130">
                  <c:v>1110.4950149103174</c:v>
                </c:pt>
                <c:pt idx="131">
                  <c:v>1195.4706353530114</c:v>
                </c:pt>
                <c:pt idx="132">
                  <c:v>1287.1901557607446</c:v>
                </c:pt>
                <c:pt idx="133">
                  <c:v>1386.1878210732416</c:v>
                </c:pt>
                <c:pt idx="134">
                  <c:v>1493.040038472514</c:v>
                </c:pt>
                <c:pt idx="135">
                  <c:v>1593.4356198405499</c:v>
                </c:pt>
                <c:pt idx="136">
                  <c:v>1699.8346064634666</c:v>
                </c:pt>
                <c:pt idx="137">
                  <c:v>1812.5948929402803</c:v>
                </c:pt>
                <c:pt idx="138">
                  <c:v>1932.0955749504044</c:v>
                </c:pt>
                <c:pt idx="139">
                  <c:v>2058.7381885287168</c:v>
                </c:pt>
                <c:pt idx="140">
                  <c:v>2192.9480197226503</c:v>
                </c:pt>
                <c:pt idx="141">
                  <c:v>2335.1754883721924</c:v>
                </c:pt>
                <c:pt idx="142">
                  <c:v>2493.1100753072587</c:v>
                </c:pt>
                <c:pt idx="143">
                  <c:v>2661.4661556747656</c:v>
                </c:pt>
                <c:pt idx="144">
                  <c:v>2840.9284940876755</c:v>
                </c:pt>
                <c:pt idx="145">
                  <c:v>3032.226451734055</c:v>
                </c:pt>
                <c:pt idx="146">
                  <c:v>3236.1368365464477</c:v>
                </c:pt>
                <c:pt idx="147">
                  <c:v>3453.4869280877465</c:v>
                </c:pt>
                <c:pt idx="148">
                  <c:v>3685.1576868336342</c:v>
                </c:pt>
                <c:pt idx="149">
                  <c:v>3866.7243381977833</c:v>
                </c:pt>
                <c:pt idx="150">
                  <c:v>4053.6484788266271</c:v>
                </c:pt>
                <c:pt idx="151">
                  <c:v>4246.0858417958125</c:v>
                </c:pt>
                <c:pt idx="152">
                  <c:v>4444.1965454946594</c:v>
                </c:pt>
                <c:pt idx="153">
                  <c:v>4648.145208558085</c:v>
                </c:pt>
                <c:pt idx="154">
                  <c:v>4858.1010672864804</c:v>
                </c:pt>
                <c:pt idx="155">
                  <c:v>5074.2380955737235</c:v>
                </c:pt>
                <c:pt idx="156">
                  <c:v>5345.9547525406397</c:v>
                </c:pt>
                <c:pt idx="157">
                  <c:v>5631.7231808271463</c:v>
                </c:pt>
                <c:pt idx="158">
                  <c:v>5932.2627878834146</c:v>
                </c:pt>
                <c:pt idx="159">
                  <c:v>6248.3290376690056</c:v>
                </c:pt>
                <c:pt idx="160">
                  <c:v>6580.7151751273941</c:v>
                </c:pt>
                <c:pt idx="161">
                  <c:v>6930.2540242417381</c:v>
                </c:pt>
                <c:pt idx="162">
                  <c:v>7297.8198618270571</c:v>
                </c:pt>
                <c:pt idx="163">
                  <c:v>7706.8913915510875</c:v>
                </c:pt>
                <c:pt idx="164">
                  <c:v>8139.9675462644209</c:v>
                </c:pt>
                <c:pt idx="165">
                  <c:v>8598.4389241914396</c:v>
                </c:pt>
                <c:pt idx="166">
                  <c:v>9083.7744957596042</c:v>
                </c:pt>
                <c:pt idx="167">
                  <c:v>9597.5257547170622</c:v>
                </c:pt>
                <c:pt idx="168">
                  <c:v>10141.331056423616</c:v>
                </c:pt>
                <c:pt idx="169">
                  <c:v>10716.920147575416</c:v>
                </c:pt>
                <c:pt idx="170">
                  <c:v>11187.093460527447</c:v>
                </c:pt>
                <c:pt idx="171">
                  <c:v>11670.773752342779</c:v>
                </c:pt>
                <c:pt idx="172">
                  <c:v>12168.333394922041</c:v>
                </c:pt>
                <c:pt idx="173">
                  <c:v>12680.154099224979</c:v>
                </c:pt>
                <c:pt idx="174">
                  <c:v>13206.627094054504</c:v>
                </c:pt>
                <c:pt idx="175">
                  <c:v>13748.153304775238</c:v>
                </c:pt>
                <c:pt idx="176">
                  <c:v>14305.143531693269</c:v>
                </c:pt>
                <c:pt idx="177">
                  <c:v>14906.628155095033</c:v>
                </c:pt>
                <c:pt idx="178">
                  <c:v>15528.243701646043</c:v>
                </c:pt>
                <c:pt idx="179">
                  <c:v>16170.636180482998</c:v>
                </c:pt>
                <c:pt idx="180">
                  <c:v>16834.470412755851</c:v>
                </c:pt>
                <c:pt idx="181">
                  <c:v>17520.430445413283</c:v>
                </c:pt>
                <c:pt idx="182">
                  <c:v>18229.219964229946</c:v>
                </c:pt>
                <c:pt idx="183">
                  <c:v>18961.562705164863</c:v>
                </c:pt>
                <c:pt idx="184">
                  <c:v>19431.112441953203</c:v>
                </c:pt>
                <c:pt idx="185">
                  <c:v>19897.59290720446</c:v>
                </c:pt>
                <c:pt idx="186">
                  <c:v>20361.017317452748</c:v>
                </c:pt>
                <c:pt idx="187">
                  <c:v>20821.398939008344</c:v>
                </c:pt>
                <c:pt idx="188">
                  <c:v>21278.751085904558</c:v>
                </c:pt>
                <c:pt idx="189">
                  <c:v>21733.087117869036</c:v>
                </c:pt>
                <c:pt idx="190">
                  <c:v>22184.42043831939</c:v>
                </c:pt>
                <c:pt idx="191">
                  <c:v>22708.50099699221</c:v>
                </c:pt>
                <c:pt idx="192">
                  <c:v>23234.837478448957</c:v>
                </c:pt>
                <c:pt idx="193">
                  <c:v>23763.427770253751</c:v>
                </c:pt>
                <c:pt idx="194">
                  <c:v>24294.269601500117</c:v>
                </c:pt>
                <c:pt idx="195">
                  <c:v>24827.360541755159</c:v>
                </c:pt>
                <c:pt idx="196">
                  <c:v>25362.698000020137</c:v>
                </c:pt>
                <c:pt idx="197">
                  <c:v>25900.279223707857</c:v>
                </c:pt>
                <c:pt idx="198">
                  <c:v>26549.059337892457</c:v>
                </c:pt>
                <c:pt idx="199">
                  <c:v>27210.421887644959</c:v>
                </c:pt>
                <c:pt idx="200">
                  <c:v>27884.585454017113</c:v>
                </c:pt>
                <c:pt idx="201">
                  <c:v>28571.771375609387</c:v>
                </c:pt>
                <c:pt idx="202">
                  <c:v>29272.203739194589</c:v>
                </c:pt>
                <c:pt idx="203">
                  <c:v>29986.109367990946</c:v>
                </c:pt>
                <c:pt idx="204">
                  <c:v>30713.717807484405</c:v>
                </c:pt>
                <c:pt idx="205">
                  <c:v>31387.805581875858</c:v>
                </c:pt>
                <c:pt idx="206">
                  <c:v>32069.224659811382</c:v>
                </c:pt>
                <c:pt idx="207">
                  <c:v>32758.031707942027</c:v>
                </c:pt>
                <c:pt idx="208">
                  <c:v>33454.283262105673</c:v>
                </c:pt>
                <c:pt idx="209">
                  <c:v>34158.035710400931</c:v>
                </c:pt>
                <c:pt idx="210">
                  <c:v>34869.345275909727</c:v>
                </c:pt>
                <c:pt idx="211">
                  <c:v>35588.26799906791</c:v>
                </c:pt>
                <c:pt idx="212">
                  <c:v>36382.179070679784</c:v>
                </c:pt>
                <c:pt idx="213">
                  <c:v>37190.563915289276</c:v>
                </c:pt>
                <c:pt idx="214">
                  <c:v>38013.648912004581</c:v>
                </c:pt>
                <c:pt idx="215">
                  <c:v>38851.662519098049</c:v>
                </c:pt>
                <c:pt idx="216">
                  <c:v>39704.83523245687</c:v>
                </c:pt>
                <c:pt idx="217">
                  <c:v>40573.399540916929</c:v>
                </c:pt>
                <c:pt idx="218">
                  <c:v>41457.589878383827</c:v>
                </c:pt>
                <c:pt idx="219">
                  <c:v>41807.71211243471</c:v>
                </c:pt>
                <c:pt idx="220">
                  <c:v>42144.994045925931</c:v>
                </c:pt>
                <c:pt idx="221">
                  <c:v>42469.906595685323</c:v>
                </c:pt>
                <c:pt idx="222">
                  <c:v>42782.903407389007</c:v>
                </c:pt>
                <c:pt idx="223">
                  <c:v>43084.421488936474</c:v>
                </c:pt>
                <c:pt idx="224">
                  <c:v>43374.881820610368</c:v>
                </c:pt>
                <c:pt idx="225">
                  <c:v>43654.68994287026</c:v>
                </c:pt>
                <c:pt idx="226">
                  <c:v>43924.236522598556</c:v>
                </c:pt>
                <c:pt idx="227">
                  <c:v>44183.897898587296</c:v>
                </c:pt>
                <c:pt idx="228">
                  <c:v>44434.03660702565</c:v>
                </c:pt>
                <c:pt idx="229">
                  <c:v>44675.001887720304</c:v>
                </c:pt>
                <c:pt idx="230">
                  <c:v>44907.130171754412</c:v>
                </c:pt>
                <c:pt idx="231">
                  <c:v>45130.745551264765</c:v>
                </c:pt>
                <c:pt idx="232">
                  <c:v>45346.160231992377</c:v>
                </c:pt>
                <c:pt idx="233">
                  <c:v>45553.674969237472</c:v>
                </c:pt>
                <c:pt idx="234">
                  <c:v>45753.579487827024</c:v>
                </c:pt>
                <c:pt idx="235">
                  <c:v>45946.152886680778</c:v>
                </c:pt>
                <c:pt idx="236">
                  <c:v>46131.66402854005</c:v>
                </c:pt>
                <c:pt idx="237">
                  <c:v>46310.371915403266</c:v>
                </c:pt>
                <c:pt idx="238">
                  <c:v>46482.526050192188</c:v>
                </c:pt>
                <c:pt idx="239">
                  <c:v>46648.366785153456</c:v>
                </c:pt>
                <c:pt idx="240">
                  <c:v>46808.125657481993</c:v>
                </c:pt>
                <c:pt idx="241">
                  <c:v>46962.025712634437</c:v>
                </c:pt>
                <c:pt idx="242">
                  <c:v>47110.281815784416</c:v>
                </c:pt>
                <c:pt idx="243">
                  <c:v>47253.100951854001</c:v>
                </c:pt>
                <c:pt idx="244">
                  <c:v>47390.682514540633</c:v>
                </c:pt>
                <c:pt idx="245">
                  <c:v>47523.218584742885</c:v>
                </c:pt>
                <c:pt idx="246">
                  <c:v>47650.894198773894</c:v>
                </c:pt>
                <c:pt idx="247">
                  <c:v>47773.887606736993</c:v>
                </c:pt>
                <c:pt idx="248">
                  <c:v>47892.370521424324</c:v>
                </c:pt>
                <c:pt idx="249">
                  <c:v>48006.508358086096</c:v>
                </c:pt>
                <c:pt idx="250">
                  <c:v>48116.460465405202</c:v>
                </c:pt>
                <c:pt idx="251">
                  <c:v>48222.380347999904</c:v>
                </c:pt>
                <c:pt idx="252">
                  <c:v>48324.415880765264</c:v>
                </c:pt>
                <c:pt idx="253">
                  <c:v>48422.709515352595</c:v>
                </c:pt>
                <c:pt idx="254">
                  <c:v>48517.398479075491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923-4AAB-A39D-55B9D1293E94}"/>
            </c:ext>
          </c:extLst>
        </c:ser>
        <c:ser>
          <c:idx val="7"/>
          <c:order val="1"/>
          <c:tx>
            <c:v>It acumulados (moderado)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'Modelo predictivo'!$A$8:$A$262</c:f>
              <c:numCache>
                <c:formatCode>m/d/yyyy</c:formatCode>
                <c:ptCount val="255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  <c:pt idx="114">
                  <c:v>44025</c:v>
                </c:pt>
                <c:pt idx="115">
                  <c:v>44026</c:v>
                </c:pt>
                <c:pt idx="116">
                  <c:v>44027</c:v>
                </c:pt>
                <c:pt idx="117">
                  <c:v>44028</c:v>
                </c:pt>
                <c:pt idx="118">
                  <c:v>44029</c:v>
                </c:pt>
                <c:pt idx="119">
                  <c:v>44030</c:v>
                </c:pt>
                <c:pt idx="120">
                  <c:v>44031</c:v>
                </c:pt>
                <c:pt idx="121">
                  <c:v>44032</c:v>
                </c:pt>
                <c:pt idx="122">
                  <c:v>44033</c:v>
                </c:pt>
                <c:pt idx="123">
                  <c:v>44034</c:v>
                </c:pt>
                <c:pt idx="124">
                  <c:v>44035</c:v>
                </c:pt>
                <c:pt idx="125">
                  <c:v>44036</c:v>
                </c:pt>
                <c:pt idx="126">
                  <c:v>44037</c:v>
                </c:pt>
                <c:pt idx="127">
                  <c:v>44038</c:v>
                </c:pt>
                <c:pt idx="128">
                  <c:v>44039</c:v>
                </c:pt>
                <c:pt idx="129">
                  <c:v>44040</c:v>
                </c:pt>
                <c:pt idx="130">
                  <c:v>44041</c:v>
                </c:pt>
                <c:pt idx="131">
                  <c:v>44042</c:v>
                </c:pt>
                <c:pt idx="132">
                  <c:v>44043</c:v>
                </c:pt>
                <c:pt idx="133">
                  <c:v>44044</c:v>
                </c:pt>
                <c:pt idx="134">
                  <c:v>44045</c:v>
                </c:pt>
                <c:pt idx="135">
                  <c:v>44046</c:v>
                </c:pt>
                <c:pt idx="136">
                  <c:v>44047</c:v>
                </c:pt>
                <c:pt idx="137">
                  <c:v>44048</c:v>
                </c:pt>
                <c:pt idx="138">
                  <c:v>44049</c:v>
                </c:pt>
                <c:pt idx="139">
                  <c:v>44050</c:v>
                </c:pt>
                <c:pt idx="140">
                  <c:v>44051</c:v>
                </c:pt>
                <c:pt idx="141">
                  <c:v>44052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44058</c:v>
                </c:pt>
                <c:pt idx="148">
                  <c:v>44059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44065</c:v>
                </c:pt>
                <c:pt idx="155">
                  <c:v>44066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44072</c:v>
                </c:pt>
                <c:pt idx="162">
                  <c:v>44073</c:v>
                </c:pt>
                <c:pt idx="163">
                  <c:v>44074</c:v>
                </c:pt>
                <c:pt idx="164">
                  <c:v>44075</c:v>
                </c:pt>
                <c:pt idx="165">
                  <c:v>44076</c:v>
                </c:pt>
                <c:pt idx="166">
                  <c:v>44077</c:v>
                </c:pt>
                <c:pt idx="167">
                  <c:v>44078</c:v>
                </c:pt>
                <c:pt idx="168">
                  <c:v>44079</c:v>
                </c:pt>
                <c:pt idx="169">
                  <c:v>44080</c:v>
                </c:pt>
                <c:pt idx="170">
                  <c:v>44081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44086</c:v>
                </c:pt>
                <c:pt idx="176">
                  <c:v>44087</c:v>
                </c:pt>
                <c:pt idx="177">
                  <c:v>44088</c:v>
                </c:pt>
                <c:pt idx="178">
                  <c:v>44089</c:v>
                </c:pt>
                <c:pt idx="179">
                  <c:v>44090</c:v>
                </c:pt>
                <c:pt idx="180">
                  <c:v>44091</c:v>
                </c:pt>
                <c:pt idx="181">
                  <c:v>44092</c:v>
                </c:pt>
                <c:pt idx="182">
                  <c:v>44093</c:v>
                </c:pt>
                <c:pt idx="183">
                  <c:v>44094</c:v>
                </c:pt>
                <c:pt idx="184">
                  <c:v>44095</c:v>
                </c:pt>
                <c:pt idx="185">
                  <c:v>44096</c:v>
                </c:pt>
                <c:pt idx="186">
                  <c:v>44097</c:v>
                </c:pt>
                <c:pt idx="187">
                  <c:v>44098</c:v>
                </c:pt>
                <c:pt idx="188">
                  <c:v>44099</c:v>
                </c:pt>
                <c:pt idx="189">
                  <c:v>44100</c:v>
                </c:pt>
                <c:pt idx="190">
                  <c:v>44101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44107</c:v>
                </c:pt>
                <c:pt idx="197">
                  <c:v>44108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44114</c:v>
                </c:pt>
                <c:pt idx="204">
                  <c:v>44115</c:v>
                </c:pt>
                <c:pt idx="205">
                  <c:v>44116</c:v>
                </c:pt>
                <c:pt idx="206">
                  <c:v>44117</c:v>
                </c:pt>
                <c:pt idx="207">
                  <c:v>44118</c:v>
                </c:pt>
                <c:pt idx="208">
                  <c:v>44119</c:v>
                </c:pt>
                <c:pt idx="209">
                  <c:v>44120</c:v>
                </c:pt>
                <c:pt idx="210">
                  <c:v>44121</c:v>
                </c:pt>
                <c:pt idx="211">
                  <c:v>44122</c:v>
                </c:pt>
                <c:pt idx="212">
                  <c:v>44123</c:v>
                </c:pt>
                <c:pt idx="213">
                  <c:v>44124</c:v>
                </c:pt>
                <c:pt idx="214">
                  <c:v>44125</c:v>
                </c:pt>
                <c:pt idx="215">
                  <c:v>44126</c:v>
                </c:pt>
                <c:pt idx="216">
                  <c:v>44127</c:v>
                </c:pt>
                <c:pt idx="217">
                  <c:v>44128</c:v>
                </c:pt>
                <c:pt idx="218">
                  <c:v>44129</c:v>
                </c:pt>
                <c:pt idx="219">
                  <c:v>44130</c:v>
                </c:pt>
                <c:pt idx="220">
                  <c:v>44131</c:v>
                </c:pt>
                <c:pt idx="221">
                  <c:v>44132</c:v>
                </c:pt>
                <c:pt idx="222">
                  <c:v>44133</c:v>
                </c:pt>
                <c:pt idx="223">
                  <c:v>44134</c:v>
                </c:pt>
                <c:pt idx="224">
                  <c:v>44135</c:v>
                </c:pt>
                <c:pt idx="225">
                  <c:v>44136</c:v>
                </c:pt>
                <c:pt idx="226">
                  <c:v>44137</c:v>
                </c:pt>
                <c:pt idx="227">
                  <c:v>44138</c:v>
                </c:pt>
                <c:pt idx="228">
                  <c:v>44139</c:v>
                </c:pt>
                <c:pt idx="229">
                  <c:v>44140</c:v>
                </c:pt>
                <c:pt idx="230">
                  <c:v>44141</c:v>
                </c:pt>
                <c:pt idx="231">
                  <c:v>44142</c:v>
                </c:pt>
                <c:pt idx="232">
                  <c:v>44143</c:v>
                </c:pt>
                <c:pt idx="233">
                  <c:v>44144</c:v>
                </c:pt>
                <c:pt idx="234">
                  <c:v>44145</c:v>
                </c:pt>
                <c:pt idx="235">
                  <c:v>44146</c:v>
                </c:pt>
                <c:pt idx="236">
                  <c:v>44147</c:v>
                </c:pt>
                <c:pt idx="237">
                  <c:v>44148</c:v>
                </c:pt>
                <c:pt idx="238">
                  <c:v>44149</c:v>
                </c:pt>
                <c:pt idx="239">
                  <c:v>44150</c:v>
                </c:pt>
                <c:pt idx="240">
                  <c:v>44151</c:v>
                </c:pt>
                <c:pt idx="241">
                  <c:v>44152</c:v>
                </c:pt>
                <c:pt idx="242">
                  <c:v>44153</c:v>
                </c:pt>
                <c:pt idx="243">
                  <c:v>44154</c:v>
                </c:pt>
                <c:pt idx="244">
                  <c:v>44155</c:v>
                </c:pt>
                <c:pt idx="245">
                  <c:v>44156</c:v>
                </c:pt>
                <c:pt idx="246">
                  <c:v>44157</c:v>
                </c:pt>
                <c:pt idx="247">
                  <c:v>44158</c:v>
                </c:pt>
                <c:pt idx="248">
                  <c:v>44159</c:v>
                </c:pt>
                <c:pt idx="249">
                  <c:v>44160</c:v>
                </c:pt>
                <c:pt idx="250">
                  <c:v>44161</c:v>
                </c:pt>
                <c:pt idx="251">
                  <c:v>44162</c:v>
                </c:pt>
                <c:pt idx="252">
                  <c:v>44163</c:v>
                </c:pt>
                <c:pt idx="253">
                  <c:v>44164</c:v>
                </c:pt>
                <c:pt idx="254">
                  <c:v>44165</c:v>
                </c:pt>
              </c:numCache>
            </c:numRef>
          </c:cat>
          <c:val>
            <c:numRef>
              <c:f>'Modelo predictivo'!$P$8:$P$262</c:f>
              <c:numCache>
                <c:formatCode>_(* #,##0_);_(* \(#,##0\);_(* "-"_);_(@_)</c:formatCode>
                <c:ptCount val="255"/>
                <c:pt idx="0">
                  <c:v>5</c:v>
                </c:pt>
                <c:pt idx="1">
                  <c:v>5.7951195038293513</c:v>
                </c:pt>
                <c:pt idx="2">
                  <c:v>6.6598874010576834</c:v>
                </c:pt>
                <c:pt idx="3">
                  <c:v>7.6004044420841783</c:v>
                </c:pt>
                <c:pt idx="4">
                  <c:v>8.6233057469200922</c:v>
                </c:pt>
                <c:pt idx="5">
                  <c:v>9.735807607977808</c:v>
                </c:pt>
                <c:pt idx="6">
                  <c:v>10.945758391522558</c:v>
                </c:pt>
                <c:pt idx="7">
                  <c:v>12.261693896616343</c:v>
                </c:pt>
                <c:pt idx="8">
                  <c:v>14.15731744902248</c:v>
                </c:pt>
                <c:pt idx="9">
                  <c:v>16.316804241339486</c:v>
                </c:pt>
                <c:pt idx="10">
                  <c:v>18.776882190069792</c:v>
                </c:pt>
                <c:pt idx="11">
                  <c:v>21.579391244135532</c:v>
                </c:pt>
                <c:pt idx="12">
                  <c:v>24.771994840660824</c:v>
                </c:pt>
                <c:pt idx="13">
                  <c:v>28.40899035506234</c:v>
                </c:pt>
                <c:pt idx="14">
                  <c:v>32.552232313597742</c:v>
                </c:pt>
                <c:pt idx="15">
                  <c:v>37.272184049538538</c:v>
                </c:pt>
                <c:pt idx="16">
                  <c:v>40.124524080417054</c:v>
                </c:pt>
                <c:pt idx="17">
                  <c:v>43.091815005227765</c:v>
                </c:pt>
                <c:pt idx="18">
                  <c:v>46.178688725538677</c:v>
                </c:pt>
                <c:pt idx="19">
                  <c:v>49.389963727380895</c:v>
                </c:pt>
                <c:pt idx="20">
                  <c:v>52.730652592710555</c:v>
                </c:pt>
                <c:pt idx="21">
                  <c:v>56.205969812884852</c:v>
                </c:pt>
                <c:pt idx="22">
                  <c:v>59.821339916263916</c:v>
                </c:pt>
                <c:pt idx="23">
                  <c:v>63.582405922533638</c:v>
                </c:pt>
                <c:pt idx="24">
                  <c:v>65.181134500140729</c:v>
                </c:pt>
                <c:pt idx="25">
                  <c:v>66.738654106965285</c:v>
                </c:pt>
                <c:pt idx="26">
                  <c:v>68.256026922237083</c:v>
                </c:pt>
                <c:pt idx="27">
                  <c:v>69.734287748420385</c:v>
                </c:pt>
                <c:pt idx="28">
                  <c:v>71.174444716757066</c:v>
                </c:pt>
                <c:pt idx="29">
                  <c:v>72.57747997463045</c:v>
                </c:pt>
                <c:pt idx="30">
                  <c:v>73.944350355217821</c:v>
                </c:pt>
                <c:pt idx="31">
                  <c:v>75.275988029887984</c:v>
                </c:pt>
                <c:pt idx="32">
                  <c:v>75.567442429932186</c:v>
                </c:pt>
                <c:pt idx="33">
                  <c:v>75.841067892085491</c:v>
                </c:pt>
                <c:pt idx="34">
                  <c:v>76.097955055578581</c:v>
                </c:pt>
                <c:pt idx="35">
                  <c:v>76.339127842369408</c:v>
                </c:pt>
                <c:pt idx="36">
                  <c:v>76.565547538442047</c:v>
                </c:pt>
                <c:pt idx="37">
                  <c:v>76.778116625437107</c:v>
                </c:pt>
                <c:pt idx="38">
                  <c:v>76.977682377886609</c:v>
                </c:pt>
                <c:pt idx="39">
                  <c:v>77.165040240392997</c:v>
                </c:pt>
                <c:pt idx="40">
                  <c:v>77.481066358654445</c:v>
                </c:pt>
                <c:pt idx="41">
                  <c:v>77.780342618673743</c:v>
                </c:pt>
                <c:pt idx="42">
                  <c:v>78.063756789638205</c:v>
                </c:pt>
                <c:pt idx="43">
                  <c:v>78.332149587390077</c:v>
                </c:pt>
                <c:pt idx="44">
                  <c:v>78.586317168354341</c:v>
                </c:pt>
                <c:pt idx="45">
                  <c:v>78.82701349128115</c:v>
                </c:pt>
                <c:pt idx="46">
                  <c:v>79.054952553809557</c:v>
                </c:pt>
                <c:pt idx="47">
                  <c:v>79.270810510487237</c:v>
                </c:pt>
                <c:pt idx="48">
                  <c:v>79.565868436889886</c:v>
                </c:pt>
                <c:pt idx="49">
                  <c:v>79.847698712953232</c:v>
                </c:pt>
                <c:pt idx="50">
                  <c:v>80.116894344074069</c:v>
                </c:pt>
                <c:pt idx="51">
                  <c:v>80.374021750714263</c:v>
                </c:pt>
                <c:pt idx="52">
                  <c:v>80.619621960231513</c:v>
                </c:pt>
                <c:pt idx="53">
                  <c:v>80.854211745278363</c:v>
                </c:pt>
                <c:pt idx="54">
                  <c:v>81.07828471116531</c:v>
                </c:pt>
                <c:pt idx="55">
                  <c:v>81.292312334475923</c:v>
                </c:pt>
                <c:pt idx="56">
                  <c:v>81.623144301050644</c:v>
                </c:pt>
                <c:pt idx="57">
                  <c:v>81.944585480123479</c:v>
                </c:pt>
                <c:pt idx="58">
                  <c:v>82.256902431800015</c:v>
                </c:pt>
                <c:pt idx="59">
                  <c:v>82.560354149851747</c:v>
                </c:pt>
                <c:pt idx="60">
                  <c:v>82.855192276484502</c:v>
                </c:pt>
                <c:pt idx="61">
                  <c:v>83.141661311010822</c:v>
                </c:pt>
                <c:pt idx="62">
                  <c:v>83.419998812599445</c:v>
                </c:pt>
                <c:pt idx="63">
                  <c:v>83.690435597269854</c:v>
                </c:pt>
                <c:pt idx="64">
                  <c:v>84.391063710691796</c:v>
                </c:pt>
                <c:pt idx="65">
                  <c:v>85.122058723903493</c:v>
                </c:pt>
                <c:pt idx="66">
                  <c:v>85.884736767972043</c:v>
                </c:pt>
                <c:pt idx="67">
                  <c:v>86.680471012554776</c:v>
                </c:pt>
                <c:pt idx="68">
                  <c:v>87.510694137504146</c:v>
                </c:pt>
                <c:pt idx="69">
                  <c:v>88.376900911542819</c:v>
                </c:pt>
                <c:pt idx="70">
                  <c:v>89.280650882644451</c:v>
                </c:pt>
                <c:pt idx="71">
                  <c:v>90.223571184956171</c:v>
                </c:pt>
                <c:pt idx="72">
                  <c:v>90.848777581135437</c:v>
                </c:pt>
                <c:pt idx="73">
                  <c:v>91.474927466921329</c:v>
                </c:pt>
                <c:pt idx="74">
                  <c:v>92.102022250800459</c:v>
                </c:pt>
                <c:pt idx="75">
                  <c:v>92.730063343315621</c:v>
                </c:pt>
                <c:pt idx="76">
                  <c:v>93.359052157068604</c:v>
                </c:pt>
                <c:pt idx="77">
                  <c:v>93.988990106723051</c:v>
                </c:pt>
                <c:pt idx="78">
                  <c:v>94.619878609007316</c:v>
                </c:pt>
                <c:pt idx="79">
                  <c:v>95.251719082717415</c:v>
                </c:pt>
                <c:pt idx="80">
                  <c:v>96.043372626086722</c:v>
                </c:pt>
                <c:pt idx="81">
                  <c:v>96.850716313952148</c:v>
                </c:pt>
                <c:pt idx="82">
                  <c:v>97.674061079035212</c:v>
                </c:pt>
                <c:pt idx="83">
                  <c:v>98.513724014334471</c:v>
                </c:pt>
                <c:pt idx="84">
                  <c:v>99.370028495114397</c:v>
                </c:pt>
                <c:pt idx="85">
                  <c:v>100.24330430330771</c:v>
                </c:pt>
                <c:pt idx="86">
                  <c:v>101.13388775437845</c:v>
                </c:pt>
                <c:pt idx="87">
                  <c:v>103.43374954027065</c:v>
                </c:pt>
                <c:pt idx="88">
                  <c:v>106.10074242492892</c:v>
                </c:pt>
                <c:pt idx="89">
                  <c:v>109.1934708682368</c:v>
                </c:pt>
                <c:pt idx="90">
                  <c:v>112.7798937892986</c:v>
                </c:pt>
                <c:pt idx="91">
                  <c:v>116.93881756819549</c:v>
                </c:pt>
                <c:pt idx="92">
                  <c:v>121.76162728064182</c:v>
                </c:pt>
                <c:pt idx="93">
                  <c:v>127.35429416055013</c:v>
                </c:pt>
                <c:pt idx="94">
                  <c:v>131.14979004329405</c:v>
                </c:pt>
                <c:pt idx="95">
                  <c:v>135.18741256500277</c:v>
                </c:pt>
                <c:pt idx="96">
                  <c:v>139.48260611079195</c:v>
                </c:pt>
                <c:pt idx="97">
                  <c:v>144.05179999201835</c:v>
                </c:pt>
                <c:pt idx="98">
                  <c:v>148.91247122907822</c:v>
                </c:pt>
                <c:pt idx="99">
                  <c:v>154.08321133247702</c:v>
                </c:pt>
                <c:pt idx="100">
                  <c:v>160.29850613960087</c:v>
                </c:pt>
                <c:pt idx="101">
                  <c:v>167.01947522688283</c:v>
                </c:pt>
                <c:pt idx="102">
                  <c:v>174.28725479563167</c:v>
                </c:pt>
                <c:pt idx="103">
                  <c:v>182.14632654917665</c:v>
                </c:pt>
                <c:pt idx="104">
                  <c:v>190.64478962237033</c:v>
                </c:pt>
                <c:pt idx="105">
                  <c:v>199.83465458841937</c:v>
                </c:pt>
                <c:pt idx="106">
                  <c:v>209.77216133110042</c:v>
                </c:pt>
                <c:pt idx="107">
                  <c:v>221.75382165379602</c:v>
                </c:pt>
                <c:pt idx="108">
                  <c:v>234.92072108258589</c:v>
                </c:pt>
                <c:pt idx="109">
                  <c:v>249.39008163929037</c:v>
                </c:pt>
                <c:pt idx="110">
                  <c:v>265.29071398364465</c:v>
                </c:pt>
                <c:pt idx="111">
                  <c:v>282.76416207503041</c:v>
                </c:pt>
                <c:pt idx="112">
                  <c:v>301.96596069036059</c:v>
                </c:pt>
                <c:pt idx="113">
                  <c:v>323.06701688194033</c:v>
                </c:pt>
                <c:pt idx="114">
                  <c:v>345.79828202068938</c:v>
                </c:pt>
                <c:pt idx="115">
                  <c:v>370.70148941298476</c:v>
                </c:pt>
                <c:pt idx="116">
                  <c:v>397.98408441407901</c:v>
                </c:pt>
                <c:pt idx="117">
                  <c:v>427.8733095960684</c:v>
                </c:pt>
                <c:pt idx="118">
                  <c:v>460.6180908215261</c:v>
                </c:pt>
                <c:pt idx="119">
                  <c:v>496.49110235322223</c:v>
                </c:pt>
                <c:pt idx="120">
                  <c:v>535.79102786477415</c:v>
                </c:pt>
                <c:pt idx="121">
                  <c:v>575.37801896719839</c:v>
                </c:pt>
                <c:pt idx="122">
                  <c:v>618.21410513120463</c:v>
                </c:pt>
                <c:pt idx="123">
                  <c:v>664.56573916669913</c:v>
                </c:pt>
                <c:pt idx="124">
                  <c:v>714.72118829565648</c:v>
                </c:pt>
                <c:pt idx="125">
                  <c:v>768.99231377773424</c:v>
                </c:pt>
                <c:pt idx="126">
                  <c:v>827.71649463825315</c:v>
                </c:pt>
                <c:pt idx="127">
                  <c:v>891.2587069819424</c:v>
                </c:pt>
                <c:pt idx="128">
                  <c:v>958.83113819177117</c:v>
                </c:pt>
                <c:pt idx="129">
                  <c:v>1031.7681472098814</c:v>
                </c:pt>
                <c:pt idx="130">
                  <c:v>1110.4950149103174</c:v>
                </c:pt>
                <c:pt idx="131">
                  <c:v>1195.4706353530114</c:v>
                </c:pt>
                <c:pt idx="132">
                  <c:v>1287.1901557607446</c:v>
                </c:pt>
                <c:pt idx="133">
                  <c:v>1386.1878210732416</c:v>
                </c:pt>
                <c:pt idx="134">
                  <c:v>1493.040038472514</c:v>
                </c:pt>
                <c:pt idx="135">
                  <c:v>1593.4356198405499</c:v>
                </c:pt>
                <c:pt idx="136">
                  <c:v>1699.8346064634666</c:v>
                </c:pt>
                <c:pt idx="137">
                  <c:v>1812.5948929402803</c:v>
                </c:pt>
                <c:pt idx="138">
                  <c:v>1932.0955749504044</c:v>
                </c:pt>
                <c:pt idx="139">
                  <c:v>2058.7381885287168</c:v>
                </c:pt>
                <c:pt idx="140">
                  <c:v>2192.9480197226503</c:v>
                </c:pt>
                <c:pt idx="141">
                  <c:v>2335.1754883721924</c:v>
                </c:pt>
                <c:pt idx="142">
                  <c:v>2493.1100753072587</c:v>
                </c:pt>
                <c:pt idx="143">
                  <c:v>2661.4661556747656</c:v>
                </c:pt>
                <c:pt idx="144">
                  <c:v>2840.9284940876755</c:v>
                </c:pt>
                <c:pt idx="145">
                  <c:v>3032.226451734055</c:v>
                </c:pt>
                <c:pt idx="146">
                  <c:v>3236.1368365464477</c:v>
                </c:pt>
                <c:pt idx="147">
                  <c:v>3453.4869280877465</c:v>
                </c:pt>
                <c:pt idx="148">
                  <c:v>3685.1576868336342</c:v>
                </c:pt>
                <c:pt idx="149">
                  <c:v>3866.7243381977833</c:v>
                </c:pt>
                <c:pt idx="150">
                  <c:v>4053.6484788266271</c:v>
                </c:pt>
                <c:pt idx="151">
                  <c:v>4246.0858417958125</c:v>
                </c:pt>
                <c:pt idx="152">
                  <c:v>4444.1965454946594</c:v>
                </c:pt>
                <c:pt idx="153">
                  <c:v>4648.145208558085</c:v>
                </c:pt>
                <c:pt idx="154">
                  <c:v>4858.1010672864804</c:v>
                </c:pt>
                <c:pt idx="155">
                  <c:v>5074.2380955737235</c:v>
                </c:pt>
                <c:pt idx="156">
                  <c:v>5345.9547525406397</c:v>
                </c:pt>
                <c:pt idx="157">
                  <c:v>5631.7231808271463</c:v>
                </c:pt>
                <c:pt idx="158">
                  <c:v>5932.2627878834146</c:v>
                </c:pt>
                <c:pt idx="159">
                  <c:v>6248.3290376690056</c:v>
                </c:pt>
                <c:pt idx="160">
                  <c:v>6580.7151751273941</c:v>
                </c:pt>
                <c:pt idx="161">
                  <c:v>6930.2540242417381</c:v>
                </c:pt>
                <c:pt idx="162">
                  <c:v>7297.8198618270571</c:v>
                </c:pt>
                <c:pt idx="163">
                  <c:v>7706.8913915510875</c:v>
                </c:pt>
                <c:pt idx="164">
                  <c:v>8139.9675462644209</c:v>
                </c:pt>
                <c:pt idx="165">
                  <c:v>8598.4389241914396</c:v>
                </c:pt>
                <c:pt idx="166">
                  <c:v>9083.7744957596042</c:v>
                </c:pt>
                <c:pt idx="167">
                  <c:v>9597.5257547170622</c:v>
                </c:pt>
                <c:pt idx="168">
                  <c:v>10141.331056423616</c:v>
                </c:pt>
                <c:pt idx="169">
                  <c:v>10716.920147575416</c:v>
                </c:pt>
                <c:pt idx="170">
                  <c:v>11187.093460527447</c:v>
                </c:pt>
                <c:pt idx="171">
                  <c:v>11670.773752342779</c:v>
                </c:pt>
                <c:pt idx="172">
                  <c:v>12168.333394922041</c:v>
                </c:pt>
                <c:pt idx="173">
                  <c:v>12680.154099224979</c:v>
                </c:pt>
                <c:pt idx="174">
                  <c:v>13206.627094054504</c:v>
                </c:pt>
                <c:pt idx="175">
                  <c:v>13748.153304775238</c:v>
                </c:pt>
                <c:pt idx="176">
                  <c:v>14305.143531693269</c:v>
                </c:pt>
                <c:pt idx="177">
                  <c:v>14906.628155095033</c:v>
                </c:pt>
                <c:pt idx="178">
                  <c:v>15528.243701646043</c:v>
                </c:pt>
                <c:pt idx="179">
                  <c:v>16170.636180482998</c:v>
                </c:pt>
                <c:pt idx="180">
                  <c:v>16834.470412755851</c:v>
                </c:pt>
                <c:pt idx="181">
                  <c:v>17520.430445413283</c:v>
                </c:pt>
                <c:pt idx="182">
                  <c:v>18229.219964229946</c:v>
                </c:pt>
                <c:pt idx="183">
                  <c:v>18961.562705164863</c:v>
                </c:pt>
                <c:pt idx="184">
                  <c:v>19431.112441953203</c:v>
                </c:pt>
                <c:pt idx="185">
                  <c:v>19897.59290720446</c:v>
                </c:pt>
                <c:pt idx="186">
                  <c:v>20361.017317452748</c:v>
                </c:pt>
                <c:pt idx="187">
                  <c:v>20821.398939008344</c:v>
                </c:pt>
                <c:pt idx="188">
                  <c:v>21278.751085904558</c:v>
                </c:pt>
                <c:pt idx="189">
                  <c:v>21733.087117869036</c:v>
                </c:pt>
                <c:pt idx="190">
                  <c:v>22184.42043831939</c:v>
                </c:pt>
                <c:pt idx="191">
                  <c:v>22708.50099699221</c:v>
                </c:pt>
                <c:pt idx="192">
                  <c:v>23234.837478448957</c:v>
                </c:pt>
                <c:pt idx="193">
                  <c:v>23763.427770253751</c:v>
                </c:pt>
                <c:pt idx="194">
                  <c:v>24294.269601500117</c:v>
                </c:pt>
                <c:pt idx="195">
                  <c:v>24827.360541755159</c:v>
                </c:pt>
                <c:pt idx="196">
                  <c:v>25362.698000020137</c:v>
                </c:pt>
                <c:pt idx="197">
                  <c:v>25900.279223707857</c:v>
                </c:pt>
                <c:pt idx="198">
                  <c:v>26549.059337892457</c:v>
                </c:pt>
                <c:pt idx="199">
                  <c:v>27210.421887644959</c:v>
                </c:pt>
                <c:pt idx="200">
                  <c:v>27884.585454017113</c:v>
                </c:pt>
                <c:pt idx="201">
                  <c:v>28571.771375609387</c:v>
                </c:pt>
                <c:pt idx="202">
                  <c:v>29272.203739194589</c:v>
                </c:pt>
                <c:pt idx="203">
                  <c:v>29986.109367990946</c:v>
                </c:pt>
                <c:pt idx="204">
                  <c:v>30713.717807484405</c:v>
                </c:pt>
                <c:pt idx="205">
                  <c:v>31387.805581875858</c:v>
                </c:pt>
                <c:pt idx="206">
                  <c:v>32069.224659811382</c:v>
                </c:pt>
                <c:pt idx="207">
                  <c:v>32758.031707942027</c:v>
                </c:pt>
                <c:pt idx="208">
                  <c:v>33454.283262105673</c:v>
                </c:pt>
                <c:pt idx="209">
                  <c:v>34158.035710400931</c:v>
                </c:pt>
                <c:pt idx="210">
                  <c:v>34869.345275909727</c:v>
                </c:pt>
                <c:pt idx="211">
                  <c:v>35588.26799906791</c:v>
                </c:pt>
                <c:pt idx="212">
                  <c:v>36382.179070679784</c:v>
                </c:pt>
                <c:pt idx="213">
                  <c:v>37190.563915289276</c:v>
                </c:pt>
                <c:pt idx="214">
                  <c:v>38013.648912004581</c:v>
                </c:pt>
                <c:pt idx="215">
                  <c:v>38851.662519098049</c:v>
                </c:pt>
                <c:pt idx="216">
                  <c:v>39704.83523245687</c:v>
                </c:pt>
                <c:pt idx="217">
                  <c:v>40573.399540916929</c:v>
                </c:pt>
                <c:pt idx="218">
                  <c:v>41457.589878383827</c:v>
                </c:pt>
                <c:pt idx="219">
                  <c:v>42332.895463511042</c:v>
                </c:pt>
                <c:pt idx="220">
                  <c:v>43221.710338468532</c:v>
                </c:pt>
                <c:pt idx="221">
                  <c:v>44124.199753366833</c:v>
                </c:pt>
                <c:pt idx="222">
                  <c:v>45040.529515461298</c:v>
                </c:pt>
                <c:pt idx="223">
                  <c:v>45970.865935382433</c:v>
                </c:pt>
                <c:pt idx="224">
                  <c:v>46915.375771231906</c:v>
                </c:pt>
                <c:pt idx="225">
                  <c:v>47874.226170510257</c:v>
                </c:pt>
                <c:pt idx="226">
                  <c:v>48847.584609844293</c:v>
                </c:pt>
                <c:pt idx="227">
                  <c:v>49835.618832482585</c:v>
                </c:pt>
                <c:pt idx="228">
                  <c:v>50838.496783529503</c:v>
                </c:pt>
                <c:pt idx="229">
                  <c:v>51856.386542889137</c:v>
                </c:pt>
                <c:pt idx="230">
                  <c:v>52889.456255892299</c:v>
                </c:pt>
                <c:pt idx="231">
                  <c:v>53937.874061581322</c:v>
                </c:pt>
                <c:pt idx="232">
                  <c:v>55001.808018629337</c:v>
                </c:pt>
                <c:pt idx="233">
                  <c:v>56081.42602887244</c:v>
                </c:pt>
                <c:pt idx="234">
                  <c:v>57176.89575843537</c:v>
                </c:pt>
                <c:pt idx="235">
                  <c:v>58288.384556433368</c:v>
                </c:pt>
                <c:pt idx="236">
                  <c:v>59416.059371235417</c:v>
                </c:pt>
                <c:pt idx="237">
                  <c:v>60560.086664276285</c:v>
                </c:pt>
                <c:pt idx="238">
                  <c:v>61720.632321407567</c:v>
                </c:pt>
                <c:pt idx="239">
                  <c:v>62897.861561780635</c:v>
                </c:pt>
                <c:pt idx="240">
                  <c:v>64091.938844257165</c:v>
                </c:pt>
                <c:pt idx="241">
                  <c:v>65303.027771346198</c:v>
                </c:pt>
                <c:pt idx="242">
                  <c:v>66531.290990669659</c:v>
                </c:pt>
                <c:pt idx="243">
                  <c:v>67776.890093961731</c:v>
                </c:pt>
                <c:pt idx="244">
                  <c:v>69039.98551361078</c:v>
                </c:pt>
                <c:pt idx="245">
                  <c:v>70320.736416756496</c:v>
                </c:pt>
                <c:pt idx="246">
                  <c:v>71619.300596958361</c:v>
                </c:pt>
                <c:pt idx="247">
                  <c:v>72935.834363455651</c:v>
                </c:pt>
                <c:pt idx="248">
                  <c:v>74270.492428043304</c:v>
                </c:pt>
                <c:pt idx="249">
                  <c:v>75623.427789592213</c:v>
                </c:pt>
                <c:pt idx="250">
                  <c:v>76994.791616246701</c:v>
                </c:pt>
                <c:pt idx="251">
                  <c:v>78384.73312533673</c:v>
                </c:pt>
                <c:pt idx="252">
                  <c:v>79793.39946104704</c:v>
                </c:pt>
                <c:pt idx="253">
                  <c:v>81220.935569889873</c:v>
                </c:pt>
                <c:pt idx="254">
                  <c:v>82667.484074033491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23-4AAB-A39D-55B9D1293E94}"/>
            </c:ext>
          </c:extLst>
        </c:ser>
        <c:ser>
          <c:idx val="8"/>
          <c:order val="2"/>
          <c:tx>
            <c:v>It acumulados (pesimista)</c:v>
          </c:tx>
          <c:spPr>
            <a:ln w="2857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'Modelo predictivo'!$A$8:$A$262</c:f>
              <c:numCache>
                <c:formatCode>m/d/yyyy</c:formatCode>
                <c:ptCount val="255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  <c:pt idx="114">
                  <c:v>44025</c:v>
                </c:pt>
                <c:pt idx="115">
                  <c:v>44026</c:v>
                </c:pt>
                <c:pt idx="116">
                  <c:v>44027</c:v>
                </c:pt>
                <c:pt idx="117">
                  <c:v>44028</c:v>
                </c:pt>
                <c:pt idx="118">
                  <c:v>44029</c:v>
                </c:pt>
                <c:pt idx="119">
                  <c:v>44030</c:v>
                </c:pt>
                <c:pt idx="120">
                  <c:v>44031</c:v>
                </c:pt>
                <c:pt idx="121">
                  <c:v>44032</c:v>
                </c:pt>
                <c:pt idx="122">
                  <c:v>44033</c:v>
                </c:pt>
                <c:pt idx="123">
                  <c:v>44034</c:v>
                </c:pt>
                <c:pt idx="124">
                  <c:v>44035</c:v>
                </c:pt>
                <c:pt idx="125">
                  <c:v>44036</c:v>
                </c:pt>
                <c:pt idx="126">
                  <c:v>44037</c:v>
                </c:pt>
                <c:pt idx="127">
                  <c:v>44038</c:v>
                </c:pt>
                <c:pt idx="128">
                  <c:v>44039</c:v>
                </c:pt>
                <c:pt idx="129">
                  <c:v>44040</c:v>
                </c:pt>
                <c:pt idx="130">
                  <c:v>44041</c:v>
                </c:pt>
                <c:pt idx="131">
                  <c:v>44042</c:v>
                </c:pt>
                <c:pt idx="132">
                  <c:v>44043</c:v>
                </c:pt>
                <c:pt idx="133">
                  <c:v>44044</c:v>
                </c:pt>
                <c:pt idx="134">
                  <c:v>44045</c:v>
                </c:pt>
                <c:pt idx="135">
                  <c:v>44046</c:v>
                </c:pt>
                <c:pt idx="136">
                  <c:v>44047</c:v>
                </c:pt>
                <c:pt idx="137">
                  <c:v>44048</c:v>
                </c:pt>
                <c:pt idx="138">
                  <c:v>44049</c:v>
                </c:pt>
                <c:pt idx="139">
                  <c:v>44050</c:v>
                </c:pt>
                <c:pt idx="140">
                  <c:v>44051</c:v>
                </c:pt>
                <c:pt idx="141">
                  <c:v>44052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44058</c:v>
                </c:pt>
                <c:pt idx="148">
                  <c:v>44059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44065</c:v>
                </c:pt>
                <c:pt idx="155">
                  <c:v>44066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44072</c:v>
                </c:pt>
                <c:pt idx="162">
                  <c:v>44073</c:v>
                </c:pt>
                <c:pt idx="163">
                  <c:v>44074</c:v>
                </c:pt>
                <c:pt idx="164">
                  <c:v>44075</c:v>
                </c:pt>
                <c:pt idx="165">
                  <c:v>44076</c:v>
                </c:pt>
                <c:pt idx="166">
                  <c:v>44077</c:v>
                </c:pt>
                <c:pt idx="167">
                  <c:v>44078</c:v>
                </c:pt>
                <c:pt idx="168">
                  <c:v>44079</c:v>
                </c:pt>
                <c:pt idx="169">
                  <c:v>44080</c:v>
                </c:pt>
                <c:pt idx="170">
                  <c:v>44081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44086</c:v>
                </c:pt>
                <c:pt idx="176">
                  <c:v>44087</c:v>
                </c:pt>
                <c:pt idx="177">
                  <c:v>44088</c:v>
                </c:pt>
                <c:pt idx="178">
                  <c:v>44089</c:v>
                </c:pt>
                <c:pt idx="179">
                  <c:v>44090</c:v>
                </c:pt>
                <c:pt idx="180">
                  <c:v>44091</c:v>
                </c:pt>
                <c:pt idx="181">
                  <c:v>44092</c:v>
                </c:pt>
                <c:pt idx="182">
                  <c:v>44093</c:v>
                </c:pt>
                <c:pt idx="183">
                  <c:v>44094</c:v>
                </c:pt>
                <c:pt idx="184">
                  <c:v>44095</c:v>
                </c:pt>
                <c:pt idx="185">
                  <c:v>44096</c:v>
                </c:pt>
                <c:pt idx="186">
                  <c:v>44097</c:v>
                </c:pt>
                <c:pt idx="187">
                  <c:v>44098</c:v>
                </c:pt>
                <c:pt idx="188">
                  <c:v>44099</c:v>
                </c:pt>
                <c:pt idx="189">
                  <c:v>44100</c:v>
                </c:pt>
                <c:pt idx="190">
                  <c:v>44101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44107</c:v>
                </c:pt>
                <c:pt idx="197">
                  <c:v>44108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44114</c:v>
                </c:pt>
                <c:pt idx="204">
                  <c:v>44115</c:v>
                </c:pt>
                <c:pt idx="205">
                  <c:v>44116</c:v>
                </c:pt>
                <c:pt idx="206">
                  <c:v>44117</c:v>
                </c:pt>
                <c:pt idx="207">
                  <c:v>44118</c:v>
                </c:pt>
                <c:pt idx="208">
                  <c:v>44119</c:v>
                </c:pt>
                <c:pt idx="209">
                  <c:v>44120</c:v>
                </c:pt>
                <c:pt idx="210">
                  <c:v>44121</c:v>
                </c:pt>
                <c:pt idx="211">
                  <c:v>44122</c:v>
                </c:pt>
                <c:pt idx="212">
                  <c:v>44123</c:v>
                </c:pt>
                <c:pt idx="213">
                  <c:v>44124</c:v>
                </c:pt>
                <c:pt idx="214">
                  <c:v>44125</c:v>
                </c:pt>
                <c:pt idx="215">
                  <c:v>44126</c:v>
                </c:pt>
                <c:pt idx="216">
                  <c:v>44127</c:v>
                </c:pt>
                <c:pt idx="217">
                  <c:v>44128</c:v>
                </c:pt>
                <c:pt idx="218">
                  <c:v>44129</c:v>
                </c:pt>
                <c:pt idx="219">
                  <c:v>44130</c:v>
                </c:pt>
                <c:pt idx="220">
                  <c:v>44131</c:v>
                </c:pt>
                <c:pt idx="221">
                  <c:v>44132</c:v>
                </c:pt>
                <c:pt idx="222">
                  <c:v>44133</c:v>
                </c:pt>
                <c:pt idx="223">
                  <c:v>44134</c:v>
                </c:pt>
                <c:pt idx="224">
                  <c:v>44135</c:v>
                </c:pt>
                <c:pt idx="225">
                  <c:v>44136</c:v>
                </c:pt>
                <c:pt idx="226">
                  <c:v>44137</c:v>
                </c:pt>
                <c:pt idx="227">
                  <c:v>44138</c:v>
                </c:pt>
                <c:pt idx="228">
                  <c:v>44139</c:v>
                </c:pt>
                <c:pt idx="229">
                  <c:v>44140</c:v>
                </c:pt>
                <c:pt idx="230">
                  <c:v>44141</c:v>
                </c:pt>
                <c:pt idx="231">
                  <c:v>44142</c:v>
                </c:pt>
                <c:pt idx="232">
                  <c:v>44143</c:v>
                </c:pt>
                <c:pt idx="233">
                  <c:v>44144</c:v>
                </c:pt>
                <c:pt idx="234">
                  <c:v>44145</c:v>
                </c:pt>
                <c:pt idx="235">
                  <c:v>44146</c:v>
                </c:pt>
                <c:pt idx="236">
                  <c:v>44147</c:v>
                </c:pt>
                <c:pt idx="237">
                  <c:v>44148</c:v>
                </c:pt>
                <c:pt idx="238">
                  <c:v>44149</c:v>
                </c:pt>
                <c:pt idx="239">
                  <c:v>44150</c:v>
                </c:pt>
                <c:pt idx="240">
                  <c:v>44151</c:v>
                </c:pt>
                <c:pt idx="241">
                  <c:v>44152</c:v>
                </c:pt>
                <c:pt idx="242">
                  <c:v>44153</c:v>
                </c:pt>
                <c:pt idx="243">
                  <c:v>44154</c:v>
                </c:pt>
                <c:pt idx="244">
                  <c:v>44155</c:v>
                </c:pt>
                <c:pt idx="245">
                  <c:v>44156</c:v>
                </c:pt>
                <c:pt idx="246">
                  <c:v>44157</c:v>
                </c:pt>
                <c:pt idx="247">
                  <c:v>44158</c:v>
                </c:pt>
                <c:pt idx="248">
                  <c:v>44159</c:v>
                </c:pt>
                <c:pt idx="249">
                  <c:v>44160</c:v>
                </c:pt>
                <c:pt idx="250">
                  <c:v>44161</c:v>
                </c:pt>
                <c:pt idx="251">
                  <c:v>44162</c:v>
                </c:pt>
                <c:pt idx="252">
                  <c:v>44163</c:v>
                </c:pt>
                <c:pt idx="253">
                  <c:v>44164</c:v>
                </c:pt>
                <c:pt idx="254">
                  <c:v>44165</c:v>
                </c:pt>
              </c:numCache>
            </c:numRef>
          </c:cat>
          <c:val>
            <c:numRef>
              <c:f>'Modelo predictivo'!$Y$8:$Y$262</c:f>
              <c:numCache>
                <c:formatCode>_(* #,##0_);_(* \(#,##0\);_(* "-"_);_(@_)</c:formatCode>
                <c:ptCount val="255"/>
                <c:pt idx="0">
                  <c:v>5</c:v>
                </c:pt>
                <c:pt idx="1">
                  <c:v>5.7951195038293513</c:v>
                </c:pt>
                <c:pt idx="2">
                  <c:v>6.6598874010576834</c:v>
                </c:pt>
                <c:pt idx="3">
                  <c:v>7.6004044420841783</c:v>
                </c:pt>
                <c:pt idx="4">
                  <c:v>8.6233057469200922</c:v>
                </c:pt>
                <c:pt idx="5">
                  <c:v>9.735807607977808</c:v>
                </c:pt>
                <c:pt idx="6">
                  <c:v>10.945758391522558</c:v>
                </c:pt>
                <c:pt idx="7">
                  <c:v>12.261693896616343</c:v>
                </c:pt>
                <c:pt idx="8">
                  <c:v>14.15731744902248</c:v>
                </c:pt>
                <c:pt idx="9">
                  <c:v>16.316804241339486</c:v>
                </c:pt>
                <c:pt idx="10">
                  <c:v>18.776882190069792</c:v>
                </c:pt>
                <c:pt idx="11">
                  <c:v>21.579391244135532</c:v>
                </c:pt>
                <c:pt idx="12">
                  <c:v>24.771994840660824</c:v>
                </c:pt>
                <c:pt idx="13">
                  <c:v>28.40899035506234</c:v>
                </c:pt>
                <c:pt idx="14">
                  <c:v>32.552232313597742</c:v>
                </c:pt>
                <c:pt idx="15">
                  <c:v>37.272184049538538</c:v>
                </c:pt>
                <c:pt idx="16">
                  <c:v>40.124524080417054</c:v>
                </c:pt>
                <c:pt idx="17">
                  <c:v>43.091815005227765</c:v>
                </c:pt>
                <c:pt idx="18">
                  <c:v>46.178688725538677</c:v>
                </c:pt>
                <c:pt idx="19">
                  <c:v>49.389963727380895</c:v>
                </c:pt>
                <c:pt idx="20">
                  <c:v>52.730652592710555</c:v>
                </c:pt>
                <c:pt idx="21">
                  <c:v>56.205969812884852</c:v>
                </c:pt>
                <c:pt idx="22">
                  <c:v>59.821339916263916</c:v>
                </c:pt>
                <c:pt idx="23">
                  <c:v>63.582405922533638</c:v>
                </c:pt>
                <c:pt idx="24">
                  <c:v>65.181134500140729</c:v>
                </c:pt>
                <c:pt idx="25">
                  <c:v>66.738654106965285</c:v>
                </c:pt>
                <c:pt idx="26">
                  <c:v>68.256026922237083</c:v>
                </c:pt>
                <c:pt idx="27">
                  <c:v>69.734287748420385</c:v>
                </c:pt>
                <c:pt idx="28">
                  <c:v>71.174444716757066</c:v>
                </c:pt>
                <c:pt idx="29">
                  <c:v>72.57747997463045</c:v>
                </c:pt>
                <c:pt idx="30">
                  <c:v>73.944350355217821</c:v>
                </c:pt>
                <c:pt idx="31">
                  <c:v>75.275988029887984</c:v>
                </c:pt>
                <c:pt idx="32">
                  <c:v>75.567442429932186</c:v>
                </c:pt>
                <c:pt idx="33">
                  <c:v>75.841067892085491</c:v>
                </c:pt>
                <c:pt idx="34">
                  <c:v>76.097955055578581</c:v>
                </c:pt>
                <c:pt idx="35">
                  <c:v>76.339127842369408</c:v>
                </c:pt>
                <c:pt idx="36">
                  <c:v>76.565547538442047</c:v>
                </c:pt>
                <c:pt idx="37">
                  <c:v>76.778116625437107</c:v>
                </c:pt>
                <c:pt idx="38">
                  <c:v>76.977682377886609</c:v>
                </c:pt>
                <c:pt idx="39">
                  <c:v>77.165040240392997</c:v>
                </c:pt>
                <c:pt idx="40">
                  <c:v>77.481066358654445</c:v>
                </c:pt>
                <c:pt idx="41">
                  <c:v>77.780342618673743</c:v>
                </c:pt>
                <c:pt idx="42">
                  <c:v>78.063756789638205</c:v>
                </c:pt>
                <c:pt idx="43">
                  <c:v>78.332149587390077</c:v>
                </c:pt>
                <c:pt idx="44">
                  <c:v>78.586317168354341</c:v>
                </c:pt>
                <c:pt idx="45">
                  <c:v>78.82701349128115</c:v>
                </c:pt>
                <c:pt idx="46">
                  <c:v>79.054952553809557</c:v>
                </c:pt>
                <c:pt idx="47">
                  <c:v>79.270810510487237</c:v>
                </c:pt>
                <c:pt idx="48">
                  <c:v>79.565868436889886</c:v>
                </c:pt>
                <c:pt idx="49">
                  <c:v>79.847698712953232</c:v>
                </c:pt>
                <c:pt idx="50">
                  <c:v>80.116894344074069</c:v>
                </c:pt>
                <c:pt idx="51">
                  <c:v>80.374021750714263</c:v>
                </c:pt>
                <c:pt idx="52">
                  <c:v>80.619621960231513</c:v>
                </c:pt>
                <c:pt idx="53">
                  <c:v>80.854211745278363</c:v>
                </c:pt>
                <c:pt idx="54">
                  <c:v>81.07828471116531</c:v>
                </c:pt>
                <c:pt idx="55">
                  <c:v>81.292312334475923</c:v>
                </c:pt>
                <c:pt idx="56">
                  <c:v>81.623144301050644</c:v>
                </c:pt>
                <c:pt idx="57">
                  <c:v>81.944585480123479</c:v>
                </c:pt>
                <c:pt idx="58">
                  <c:v>82.256902431800015</c:v>
                </c:pt>
                <c:pt idx="59">
                  <c:v>82.560354149851747</c:v>
                </c:pt>
                <c:pt idx="60">
                  <c:v>82.855192276484502</c:v>
                </c:pt>
                <c:pt idx="61">
                  <c:v>83.141661311010822</c:v>
                </c:pt>
                <c:pt idx="62">
                  <c:v>83.419998812599445</c:v>
                </c:pt>
                <c:pt idx="63">
                  <c:v>83.690435597269854</c:v>
                </c:pt>
                <c:pt idx="64">
                  <c:v>84.391063710691796</c:v>
                </c:pt>
                <c:pt idx="65">
                  <c:v>85.122058723903493</c:v>
                </c:pt>
                <c:pt idx="66">
                  <c:v>85.884736767972043</c:v>
                </c:pt>
                <c:pt idx="67">
                  <c:v>86.680471012554776</c:v>
                </c:pt>
                <c:pt idx="68">
                  <c:v>87.510694137504146</c:v>
                </c:pt>
                <c:pt idx="69">
                  <c:v>88.376900911542819</c:v>
                </c:pt>
                <c:pt idx="70">
                  <c:v>89.280650882644451</c:v>
                </c:pt>
                <c:pt idx="71">
                  <c:v>90.223571184956171</c:v>
                </c:pt>
                <c:pt idx="72">
                  <c:v>90.848777581135437</c:v>
                </c:pt>
                <c:pt idx="73">
                  <c:v>91.474927466921329</c:v>
                </c:pt>
                <c:pt idx="74">
                  <c:v>92.102022250800459</c:v>
                </c:pt>
                <c:pt idx="75">
                  <c:v>92.730063343315621</c:v>
                </c:pt>
                <c:pt idx="76">
                  <c:v>93.359052157068604</c:v>
                </c:pt>
                <c:pt idx="77">
                  <c:v>93.988990106723051</c:v>
                </c:pt>
                <c:pt idx="78">
                  <c:v>94.619878609007316</c:v>
                </c:pt>
                <c:pt idx="79">
                  <c:v>95.251719082717415</c:v>
                </c:pt>
                <c:pt idx="80">
                  <c:v>96.043372626086722</c:v>
                </c:pt>
                <c:pt idx="81">
                  <c:v>96.850716313952148</c:v>
                </c:pt>
                <c:pt idx="82">
                  <c:v>97.674061079035212</c:v>
                </c:pt>
                <c:pt idx="83">
                  <c:v>98.513724014334471</c:v>
                </c:pt>
                <c:pt idx="84">
                  <c:v>99.370028495114397</c:v>
                </c:pt>
                <c:pt idx="85">
                  <c:v>100.24330430330771</c:v>
                </c:pt>
                <c:pt idx="86">
                  <c:v>101.13388775437845</c:v>
                </c:pt>
                <c:pt idx="87">
                  <c:v>103.43374954027065</c:v>
                </c:pt>
                <c:pt idx="88">
                  <c:v>106.10074242492892</c:v>
                </c:pt>
                <c:pt idx="89">
                  <c:v>109.1934708682368</c:v>
                </c:pt>
                <c:pt idx="90">
                  <c:v>112.7798937892986</c:v>
                </c:pt>
                <c:pt idx="91">
                  <c:v>116.93881756819549</c:v>
                </c:pt>
                <c:pt idx="92">
                  <c:v>121.76162728064182</c:v>
                </c:pt>
                <c:pt idx="93">
                  <c:v>127.35429416055013</c:v>
                </c:pt>
                <c:pt idx="94">
                  <c:v>131.14979004329405</c:v>
                </c:pt>
                <c:pt idx="95">
                  <c:v>135.18741256500277</c:v>
                </c:pt>
                <c:pt idx="96">
                  <c:v>139.48260611079195</c:v>
                </c:pt>
                <c:pt idx="97">
                  <c:v>144.05179999201835</c:v>
                </c:pt>
                <c:pt idx="98">
                  <c:v>148.91247122907822</c:v>
                </c:pt>
                <c:pt idx="99">
                  <c:v>154.08321133247702</c:v>
                </c:pt>
                <c:pt idx="100">
                  <c:v>160.29850613960087</c:v>
                </c:pt>
                <c:pt idx="101">
                  <c:v>167.01947522688283</c:v>
                </c:pt>
                <c:pt idx="102">
                  <c:v>174.28725479563167</c:v>
                </c:pt>
                <c:pt idx="103">
                  <c:v>182.14632654917665</c:v>
                </c:pt>
                <c:pt idx="104">
                  <c:v>190.64478962237033</c:v>
                </c:pt>
                <c:pt idx="105">
                  <c:v>199.83465458841937</c:v>
                </c:pt>
                <c:pt idx="106">
                  <c:v>209.77216133110042</c:v>
                </c:pt>
                <c:pt idx="107">
                  <c:v>221.75382165379602</c:v>
                </c:pt>
                <c:pt idx="108">
                  <c:v>234.92072108258589</c:v>
                </c:pt>
                <c:pt idx="109">
                  <c:v>249.39008163929037</c:v>
                </c:pt>
                <c:pt idx="110">
                  <c:v>265.29071398364465</c:v>
                </c:pt>
                <c:pt idx="111">
                  <c:v>282.76416207503041</c:v>
                </c:pt>
                <c:pt idx="112">
                  <c:v>301.96596069036059</c:v>
                </c:pt>
                <c:pt idx="113">
                  <c:v>323.06701688194033</c:v>
                </c:pt>
                <c:pt idx="114">
                  <c:v>345.79828202068938</c:v>
                </c:pt>
                <c:pt idx="115">
                  <c:v>370.70148941298476</c:v>
                </c:pt>
                <c:pt idx="116">
                  <c:v>397.98408441407901</c:v>
                </c:pt>
                <c:pt idx="117">
                  <c:v>427.8733095960684</c:v>
                </c:pt>
                <c:pt idx="118">
                  <c:v>460.6180908215261</c:v>
                </c:pt>
                <c:pt idx="119">
                  <c:v>496.49110235322223</c:v>
                </c:pt>
                <c:pt idx="120">
                  <c:v>535.79102786477415</c:v>
                </c:pt>
                <c:pt idx="121">
                  <c:v>575.37801896719839</c:v>
                </c:pt>
                <c:pt idx="122">
                  <c:v>618.21410513120463</c:v>
                </c:pt>
                <c:pt idx="123">
                  <c:v>664.56573916669913</c:v>
                </c:pt>
                <c:pt idx="124">
                  <c:v>714.72118829565648</c:v>
                </c:pt>
                <c:pt idx="125">
                  <c:v>768.99231377773424</c:v>
                </c:pt>
                <c:pt idx="126">
                  <c:v>827.71649463825315</c:v>
                </c:pt>
                <c:pt idx="127">
                  <c:v>891.2587069819424</c:v>
                </c:pt>
                <c:pt idx="128">
                  <c:v>958.83113819177117</c:v>
                </c:pt>
                <c:pt idx="129">
                  <c:v>1031.7681472098814</c:v>
                </c:pt>
                <c:pt idx="130">
                  <c:v>1110.4950149103174</c:v>
                </c:pt>
                <c:pt idx="131">
                  <c:v>1195.4706353530114</c:v>
                </c:pt>
                <c:pt idx="132">
                  <c:v>1287.1901557607446</c:v>
                </c:pt>
                <c:pt idx="133">
                  <c:v>1386.1878210732416</c:v>
                </c:pt>
                <c:pt idx="134">
                  <c:v>1493.040038472514</c:v>
                </c:pt>
                <c:pt idx="135">
                  <c:v>1593.4356198405499</c:v>
                </c:pt>
                <c:pt idx="136">
                  <c:v>1699.8346064634666</c:v>
                </c:pt>
                <c:pt idx="137">
                  <c:v>1812.5948929402803</c:v>
                </c:pt>
                <c:pt idx="138">
                  <c:v>1932.0955749504044</c:v>
                </c:pt>
                <c:pt idx="139">
                  <c:v>2058.7381885287168</c:v>
                </c:pt>
                <c:pt idx="140">
                  <c:v>2192.9480197226503</c:v>
                </c:pt>
                <c:pt idx="141">
                  <c:v>2335.1754883721924</c:v>
                </c:pt>
                <c:pt idx="142">
                  <c:v>2493.1100753072587</c:v>
                </c:pt>
                <c:pt idx="143">
                  <c:v>2661.4661556747656</c:v>
                </c:pt>
                <c:pt idx="144">
                  <c:v>2840.9284940876755</c:v>
                </c:pt>
                <c:pt idx="145">
                  <c:v>3032.226451734055</c:v>
                </c:pt>
                <c:pt idx="146">
                  <c:v>3236.1368365464477</c:v>
                </c:pt>
                <c:pt idx="147">
                  <c:v>3453.4869280877465</c:v>
                </c:pt>
                <c:pt idx="148">
                  <c:v>3685.1576868336342</c:v>
                </c:pt>
                <c:pt idx="149">
                  <c:v>3866.7243381977833</c:v>
                </c:pt>
                <c:pt idx="150">
                  <c:v>4053.6484788266271</c:v>
                </c:pt>
                <c:pt idx="151">
                  <c:v>4246.0858417958125</c:v>
                </c:pt>
                <c:pt idx="152">
                  <c:v>4444.1965454946594</c:v>
                </c:pt>
                <c:pt idx="153">
                  <c:v>4648.145208558085</c:v>
                </c:pt>
                <c:pt idx="154">
                  <c:v>4858.1010672864804</c:v>
                </c:pt>
                <c:pt idx="155">
                  <c:v>5074.2380955737235</c:v>
                </c:pt>
                <c:pt idx="156">
                  <c:v>5345.9547525406397</c:v>
                </c:pt>
                <c:pt idx="157">
                  <c:v>5631.7231808271463</c:v>
                </c:pt>
                <c:pt idx="158">
                  <c:v>5932.2627878834146</c:v>
                </c:pt>
                <c:pt idx="159">
                  <c:v>6248.3290376690056</c:v>
                </c:pt>
                <c:pt idx="160">
                  <c:v>6580.7151751273941</c:v>
                </c:pt>
                <c:pt idx="161">
                  <c:v>6930.2540242417381</c:v>
                </c:pt>
                <c:pt idx="162">
                  <c:v>7297.8198618270571</c:v>
                </c:pt>
                <c:pt idx="163">
                  <c:v>7706.8913915510875</c:v>
                </c:pt>
                <c:pt idx="164">
                  <c:v>8139.9675462644209</c:v>
                </c:pt>
                <c:pt idx="165">
                  <c:v>8598.4389241914396</c:v>
                </c:pt>
                <c:pt idx="166">
                  <c:v>9083.7744957596042</c:v>
                </c:pt>
                <c:pt idx="167">
                  <c:v>9597.5257547170622</c:v>
                </c:pt>
                <c:pt idx="168">
                  <c:v>10141.331056423616</c:v>
                </c:pt>
                <c:pt idx="169">
                  <c:v>10716.920147575416</c:v>
                </c:pt>
                <c:pt idx="170">
                  <c:v>11187.093460527447</c:v>
                </c:pt>
                <c:pt idx="171">
                  <c:v>11670.773752342779</c:v>
                </c:pt>
                <c:pt idx="172">
                  <c:v>12168.333394922041</c:v>
                </c:pt>
                <c:pt idx="173">
                  <c:v>12680.154099224979</c:v>
                </c:pt>
                <c:pt idx="174">
                  <c:v>13206.627094054504</c:v>
                </c:pt>
                <c:pt idx="175">
                  <c:v>13748.153304775238</c:v>
                </c:pt>
                <c:pt idx="176">
                  <c:v>14305.143531693269</c:v>
                </c:pt>
                <c:pt idx="177">
                  <c:v>14906.628155095033</c:v>
                </c:pt>
                <c:pt idx="178">
                  <c:v>15528.243701646043</c:v>
                </c:pt>
                <c:pt idx="179">
                  <c:v>16170.636180482998</c:v>
                </c:pt>
                <c:pt idx="180">
                  <c:v>16834.470412755851</c:v>
                </c:pt>
                <c:pt idx="181">
                  <c:v>17520.430445413283</c:v>
                </c:pt>
                <c:pt idx="182">
                  <c:v>18229.219964229946</c:v>
                </c:pt>
                <c:pt idx="183">
                  <c:v>18961.562705164863</c:v>
                </c:pt>
                <c:pt idx="184">
                  <c:v>19431.112441953203</c:v>
                </c:pt>
                <c:pt idx="185">
                  <c:v>19897.59290720446</c:v>
                </c:pt>
                <c:pt idx="186">
                  <c:v>20361.017317452748</c:v>
                </c:pt>
                <c:pt idx="187">
                  <c:v>20821.398939008344</c:v>
                </c:pt>
                <c:pt idx="188">
                  <c:v>21278.751085904558</c:v>
                </c:pt>
                <c:pt idx="189">
                  <c:v>21733.087117869036</c:v>
                </c:pt>
                <c:pt idx="190">
                  <c:v>22184.42043831939</c:v>
                </c:pt>
                <c:pt idx="191">
                  <c:v>22708.50099699221</c:v>
                </c:pt>
                <c:pt idx="192">
                  <c:v>23234.837478448957</c:v>
                </c:pt>
                <c:pt idx="193">
                  <c:v>23763.427770253751</c:v>
                </c:pt>
                <c:pt idx="194">
                  <c:v>24294.269601500117</c:v>
                </c:pt>
                <c:pt idx="195">
                  <c:v>24827.360541755159</c:v>
                </c:pt>
                <c:pt idx="196">
                  <c:v>25362.698000020137</c:v>
                </c:pt>
                <c:pt idx="197">
                  <c:v>25900.279223707857</c:v>
                </c:pt>
                <c:pt idx="198">
                  <c:v>26549.059337892457</c:v>
                </c:pt>
                <c:pt idx="199">
                  <c:v>27210.421887644959</c:v>
                </c:pt>
                <c:pt idx="200">
                  <c:v>27884.585454017113</c:v>
                </c:pt>
                <c:pt idx="201">
                  <c:v>28571.771375609387</c:v>
                </c:pt>
                <c:pt idx="202">
                  <c:v>29272.203739194589</c:v>
                </c:pt>
                <c:pt idx="203">
                  <c:v>29986.109367990946</c:v>
                </c:pt>
                <c:pt idx="204">
                  <c:v>30713.717807484405</c:v>
                </c:pt>
                <c:pt idx="205">
                  <c:v>31387.805581875858</c:v>
                </c:pt>
                <c:pt idx="206">
                  <c:v>32069.224659811382</c:v>
                </c:pt>
                <c:pt idx="207">
                  <c:v>32758.031707942027</c:v>
                </c:pt>
                <c:pt idx="208">
                  <c:v>33454.283262105673</c:v>
                </c:pt>
                <c:pt idx="209">
                  <c:v>34158.035710400931</c:v>
                </c:pt>
                <c:pt idx="210">
                  <c:v>34869.345275909727</c:v>
                </c:pt>
                <c:pt idx="211">
                  <c:v>35588.26799906791</c:v>
                </c:pt>
                <c:pt idx="212">
                  <c:v>36382.179070679784</c:v>
                </c:pt>
                <c:pt idx="213">
                  <c:v>37190.563915289276</c:v>
                </c:pt>
                <c:pt idx="214">
                  <c:v>38013.648912004581</c:v>
                </c:pt>
                <c:pt idx="215">
                  <c:v>38851.662519098049</c:v>
                </c:pt>
                <c:pt idx="216">
                  <c:v>39704.83523245687</c:v>
                </c:pt>
                <c:pt idx="217">
                  <c:v>40573.399540916929</c:v>
                </c:pt>
                <c:pt idx="218">
                  <c:v>41457.589878383827</c:v>
                </c:pt>
                <c:pt idx="219">
                  <c:v>42858.078814587374</c:v>
                </c:pt>
                <c:pt idx="220">
                  <c:v>44353.117260450468</c:v>
                </c:pt>
                <c:pt idx="221">
                  <c:v>45948.849228515755</c:v>
                </c:pt>
                <c:pt idx="222">
                  <c:v>47651.784160997064</c:v>
                </c:pt>
                <c:pt idx="223">
                  <c:v>49468.813846382393</c:v>
                </c:pt>
                <c:pt idx="224">
                  <c:v>51407.229401992437</c:v>
                </c:pt>
                <c:pt idx="225">
                  <c:v>53474.738192774865</c:v>
                </c:pt>
                <c:pt idx="226">
                  <c:v>55679.480533616064</c:v>
                </c:pt>
                <c:pt idx="227">
                  <c:v>58030.045996898014</c:v>
                </c:pt>
                <c:pt idx="228">
                  <c:v>60535.489118796206</c:v>
                </c:pt>
                <c:pt idx="229">
                  <c:v>63205.344266813496</c:v>
                </c:pt>
                <c:pt idx="230">
                  <c:v>66049.639397223247</c:v>
                </c:pt>
                <c:pt idx="231">
                  <c:v>69078.908394459024</c:v>
                </c:pt>
                <c:pt idx="232">
                  <c:v>72304.20164511347</c:v>
                </c:pt>
                <c:pt idx="233">
                  <c:v>75737.094457262268</c:v>
                </c:pt>
                <c:pt idx="234">
                  <c:v>79389.692891587823</c:v>
                </c:pt>
                <c:pt idx="235">
                  <c:v>83274.636524653048</c:v>
                </c:pt>
                <c:pt idx="236">
                  <c:v>87405.097617242485</c:v>
                </c:pt>
                <c:pt idx="237">
                  <c:v>91794.776112707157</c:v>
                </c:pt>
                <c:pt idx="238">
                  <c:v>96457.889842703531</c:v>
                </c:pt>
                <c:pt idx="239">
                  <c:v>101409.15927183654</c:v>
                </c:pt>
                <c:pt idx="240">
                  <c:v>106663.78607001182</c:v>
                </c:pt>
                <c:pt idx="241">
                  <c:v>112237.42476359202</c:v>
                </c:pt>
                <c:pt idx="242">
                  <c:v>118146.14668588278</c:v>
                </c:pt>
                <c:pt idx="243">
                  <c:v>124406.39542653773</c:v>
                </c:pt>
                <c:pt idx="244">
                  <c:v>131034.93297101377</c:v>
                </c:pt>
                <c:pt idx="245">
                  <c:v>138048.77572840752</c:v>
                </c:pt>
                <c:pt idx="246">
                  <c:v>145465.11967235513</c:v>
                </c:pt>
                <c:pt idx="247">
                  <c:v>153301.25386892792</c:v>
                </c:pt>
                <c:pt idx="248">
                  <c:v>161574.46174152312</c:v>
                </c:pt>
                <c:pt idx="249">
                  <c:v>170301.90952960253</c:v>
                </c:pt>
                <c:pt idx="250">
                  <c:v>179500.52153963273</c:v>
                </c:pt>
                <c:pt idx="251">
                  <c:v>189186.84196627518</c:v>
                </c:pt>
                <c:pt idx="252">
                  <c:v>199376.88328274846</c:v>
                </c:pt>
                <c:pt idx="253">
                  <c:v>210085.96146346524</c:v>
                </c:pt>
                <c:pt idx="254">
                  <c:v>221328.51861046697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23-4AAB-A39D-55B9D1293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8925432"/>
        <c:axId val="658923832"/>
      </c:lineChart>
      <c:dateAx>
        <c:axId val="65892543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58923832"/>
        <c:crosses val="autoZero"/>
        <c:auto val="1"/>
        <c:lblOffset val="100"/>
        <c:baseTimeUnit val="days"/>
      </c:dateAx>
      <c:valAx>
        <c:axId val="6589238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58925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solidFill>
            <a:schemeClr val="accent6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 sz="1400" b="0" i="0" baseline="0">
                <a:effectLst/>
              </a:rPr>
              <a:t>Requerimiento de camas hospitalarias por COVID-19 en Mendoza, según escenarios</a:t>
            </a:r>
            <a:endParaRPr lang="es-AR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10"/>
          <c:order val="0"/>
          <c:tx>
            <c:v>Camas (optimista)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'Modelo predictivo'!$A$8:$A$262</c:f>
              <c:numCache>
                <c:formatCode>m/d/yyyy</c:formatCode>
                <c:ptCount val="255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  <c:pt idx="114">
                  <c:v>44025</c:v>
                </c:pt>
                <c:pt idx="115">
                  <c:v>44026</c:v>
                </c:pt>
                <c:pt idx="116">
                  <c:v>44027</c:v>
                </c:pt>
                <c:pt idx="117">
                  <c:v>44028</c:v>
                </c:pt>
                <c:pt idx="118">
                  <c:v>44029</c:v>
                </c:pt>
                <c:pt idx="119">
                  <c:v>44030</c:v>
                </c:pt>
                <c:pt idx="120">
                  <c:v>44031</c:v>
                </c:pt>
                <c:pt idx="121">
                  <c:v>44032</c:v>
                </c:pt>
                <c:pt idx="122">
                  <c:v>44033</c:v>
                </c:pt>
                <c:pt idx="123">
                  <c:v>44034</c:v>
                </c:pt>
                <c:pt idx="124">
                  <c:v>44035</c:v>
                </c:pt>
                <c:pt idx="125">
                  <c:v>44036</c:v>
                </c:pt>
                <c:pt idx="126">
                  <c:v>44037</c:v>
                </c:pt>
                <c:pt idx="127">
                  <c:v>44038</c:v>
                </c:pt>
                <c:pt idx="128">
                  <c:v>44039</c:v>
                </c:pt>
                <c:pt idx="129">
                  <c:v>44040</c:v>
                </c:pt>
                <c:pt idx="130">
                  <c:v>44041</c:v>
                </c:pt>
                <c:pt idx="131">
                  <c:v>44042</c:v>
                </c:pt>
                <c:pt idx="132">
                  <c:v>44043</c:v>
                </c:pt>
                <c:pt idx="133">
                  <c:v>44044</c:v>
                </c:pt>
                <c:pt idx="134">
                  <c:v>44045</c:v>
                </c:pt>
                <c:pt idx="135">
                  <c:v>44046</c:v>
                </c:pt>
                <c:pt idx="136">
                  <c:v>44047</c:v>
                </c:pt>
                <c:pt idx="137">
                  <c:v>44048</c:v>
                </c:pt>
                <c:pt idx="138">
                  <c:v>44049</c:v>
                </c:pt>
                <c:pt idx="139">
                  <c:v>44050</c:v>
                </c:pt>
                <c:pt idx="140">
                  <c:v>44051</c:v>
                </c:pt>
                <c:pt idx="141">
                  <c:v>44052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44058</c:v>
                </c:pt>
                <c:pt idx="148">
                  <c:v>44059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44065</c:v>
                </c:pt>
                <c:pt idx="155">
                  <c:v>44066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44072</c:v>
                </c:pt>
                <c:pt idx="162">
                  <c:v>44073</c:v>
                </c:pt>
                <c:pt idx="163">
                  <c:v>44074</c:v>
                </c:pt>
                <c:pt idx="164">
                  <c:v>44075</c:v>
                </c:pt>
                <c:pt idx="165">
                  <c:v>44076</c:v>
                </c:pt>
                <c:pt idx="166">
                  <c:v>44077</c:v>
                </c:pt>
                <c:pt idx="167">
                  <c:v>44078</c:v>
                </c:pt>
                <c:pt idx="168">
                  <c:v>44079</c:v>
                </c:pt>
                <c:pt idx="169">
                  <c:v>44080</c:v>
                </c:pt>
                <c:pt idx="170">
                  <c:v>44081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44086</c:v>
                </c:pt>
                <c:pt idx="176">
                  <c:v>44087</c:v>
                </c:pt>
                <c:pt idx="177">
                  <c:v>44088</c:v>
                </c:pt>
                <c:pt idx="178">
                  <c:v>44089</c:v>
                </c:pt>
                <c:pt idx="179">
                  <c:v>44090</c:v>
                </c:pt>
                <c:pt idx="180">
                  <c:v>44091</c:v>
                </c:pt>
                <c:pt idx="181">
                  <c:v>44092</c:v>
                </c:pt>
                <c:pt idx="182">
                  <c:v>44093</c:v>
                </c:pt>
                <c:pt idx="183">
                  <c:v>44094</c:v>
                </c:pt>
                <c:pt idx="184">
                  <c:v>44095</c:v>
                </c:pt>
                <c:pt idx="185">
                  <c:v>44096</c:v>
                </c:pt>
                <c:pt idx="186">
                  <c:v>44097</c:v>
                </c:pt>
                <c:pt idx="187">
                  <c:v>44098</c:v>
                </c:pt>
                <c:pt idx="188">
                  <c:v>44099</c:v>
                </c:pt>
                <c:pt idx="189">
                  <c:v>44100</c:v>
                </c:pt>
                <c:pt idx="190">
                  <c:v>44101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44107</c:v>
                </c:pt>
                <c:pt idx="197">
                  <c:v>44108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44114</c:v>
                </c:pt>
                <c:pt idx="204">
                  <c:v>44115</c:v>
                </c:pt>
                <c:pt idx="205">
                  <c:v>44116</c:v>
                </c:pt>
                <c:pt idx="206">
                  <c:v>44117</c:v>
                </c:pt>
                <c:pt idx="207">
                  <c:v>44118</c:v>
                </c:pt>
                <c:pt idx="208">
                  <c:v>44119</c:v>
                </c:pt>
                <c:pt idx="209">
                  <c:v>44120</c:v>
                </c:pt>
                <c:pt idx="210">
                  <c:v>44121</c:v>
                </c:pt>
                <c:pt idx="211">
                  <c:v>44122</c:v>
                </c:pt>
                <c:pt idx="212">
                  <c:v>44123</c:v>
                </c:pt>
                <c:pt idx="213">
                  <c:v>44124</c:v>
                </c:pt>
                <c:pt idx="214">
                  <c:v>44125</c:v>
                </c:pt>
                <c:pt idx="215">
                  <c:v>44126</c:v>
                </c:pt>
                <c:pt idx="216">
                  <c:v>44127</c:v>
                </c:pt>
                <c:pt idx="217">
                  <c:v>44128</c:v>
                </c:pt>
                <c:pt idx="218">
                  <c:v>44129</c:v>
                </c:pt>
                <c:pt idx="219">
                  <c:v>44130</c:v>
                </c:pt>
                <c:pt idx="220">
                  <c:v>44131</c:v>
                </c:pt>
                <c:pt idx="221">
                  <c:v>44132</c:v>
                </c:pt>
                <c:pt idx="222">
                  <c:v>44133</c:v>
                </c:pt>
                <c:pt idx="223">
                  <c:v>44134</c:v>
                </c:pt>
                <c:pt idx="224">
                  <c:v>44135</c:v>
                </c:pt>
                <c:pt idx="225">
                  <c:v>44136</c:v>
                </c:pt>
                <c:pt idx="226">
                  <c:v>44137</c:v>
                </c:pt>
                <c:pt idx="227">
                  <c:v>44138</c:v>
                </c:pt>
                <c:pt idx="228">
                  <c:v>44139</c:v>
                </c:pt>
                <c:pt idx="229">
                  <c:v>44140</c:v>
                </c:pt>
                <c:pt idx="230">
                  <c:v>44141</c:v>
                </c:pt>
                <c:pt idx="231">
                  <c:v>44142</c:v>
                </c:pt>
                <c:pt idx="232">
                  <c:v>44143</c:v>
                </c:pt>
                <c:pt idx="233">
                  <c:v>44144</c:v>
                </c:pt>
                <c:pt idx="234">
                  <c:v>44145</c:v>
                </c:pt>
                <c:pt idx="235">
                  <c:v>44146</c:v>
                </c:pt>
                <c:pt idx="236">
                  <c:v>44147</c:v>
                </c:pt>
                <c:pt idx="237">
                  <c:v>44148</c:v>
                </c:pt>
                <c:pt idx="238">
                  <c:v>44149</c:v>
                </c:pt>
                <c:pt idx="239">
                  <c:v>44150</c:v>
                </c:pt>
                <c:pt idx="240">
                  <c:v>44151</c:v>
                </c:pt>
                <c:pt idx="241">
                  <c:v>44152</c:v>
                </c:pt>
                <c:pt idx="242">
                  <c:v>44153</c:v>
                </c:pt>
                <c:pt idx="243">
                  <c:v>44154</c:v>
                </c:pt>
                <c:pt idx="244">
                  <c:v>44155</c:v>
                </c:pt>
                <c:pt idx="245">
                  <c:v>44156</c:v>
                </c:pt>
                <c:pt idx="246">
                  <c:v>44157</c:v>
                </c:pt>
                <c:pt idx="247">
                  <c:v>44158</c:v>
                </c:pt>
                <c:pt idx="248">
                  <c:v>44159</c:v>
                </c:pt>
                <c:pt idx="249">
                  <c:v>44160</c:v>
                </c:pt>
                <c:pt idx="250">
                  <c:v>44161</c:v>
                </c:pt>
                <c:pt idx="251">
                  <c:v>44162</c:v>
                </c:pt>
                <c:pt idx="252">
                  <c:v>44163</c:v>
                </c:pt>
                <c:pt idx="253">
                  <c:v>44164</c:v>
                </c:pt>
                <c:pt idx="254">
                  <c:v>44165</c:v>
                </c:pt>
              </c:numCache>
            </c:numRef>
          </c:cat>
          <c:val>
            <c:numRef>
              <c:f>'Modelo predictivo'!$H$8:$H$262</c:f>
              <c:numCache>
                <c:formatCode>#,##0</c:formatCode>
                <c:ptCount val="255"/>
                <c:pt idx="0">
                  <c:v>0.31498726054062864</c:v>
                </c:pt>
                <c:pt idx="1">
                  <c:v>0.36507776339809195</c:v>
                </c:pt>
                <c:pt idx="2">
                  <c:v>0.41955593758505799</c:v>
                </c:pt>
                <c:pt idx="3">
                  <c:v>0.47880611484075541</c:v>
                </c:pt>
                <c:pt idx="4">
                  <c:v>0.54324629079900721</c:v>
                </c:pt>
                <c:pt idx="5">
                  <c:v>0.6133310735114551</c:v>
                </c:pt>
                <c:pt idx="6">
                  <c:v>0.68955489004962189</c:v>
                </c:pt>
                <c:pt idx="7">
                  <c:v>0.77245547400881176</c:v>
                </c:pt>
                <c:pt idx="8">
                  <c:v>0.89187492796491419</c:v>
                </c:pt>
                <c:pt idx="9">
                  <c:v>1.0279170937399009</c:v>
                </c:pt>
                <c:pt idx="10">
                  <c:v>1.1828957364913184</c:v>
                </c:pt>
                <c:pt idx="11">
                  <c:v>1.3594466664080553</c:v>
                </c:pt>
                <c:pt idx="12">
                  <c:v>1.2455852980372932</c:v>
                </c:pt>
                <c:pt idx="13">
                  <c:v>1.4246162459150271</c:v>
                </c:pt>
                <c:pt idx="14">
                  <c:v>1.6311517585785118</c:v>
                </c:pt>
                <c:pt idx="15">
                  <c:v>1.8692465147668025</c:v>
                </c:pt>
                <c:pt idx="16">
                  <c:v>1.9844964933043858</c:v>
                </c:pt>
                <c:pt idx="17">
                  <c:v>2.1013434785218097</c:v>
                </c:pt>
                <c:pt idx="18">
                  <c:v>2.2195848413483761</c:v>
                </c:pt>
                <c:pt idx="19">
                  <c:v>2.3389864005182672</c:v>
                </c:pt>
                <c:pt idx="20">
                  <c:v>2.4300218333682868</c:v>
                </c:pt>
                <c:pt idx="21">
                  <c:v>2.5129157977336196</c:v>
                </c:pt>
                <c:pt idx="22">
                  <c:v>2.585696259923719</c:v>
                </c:pt>
                <c:pt idx="23">
                  <c:v>2.6460829056120803</c:v>
                </c:pt>
                <c:pt idx="24">
                  <c:v>2.545672840443864</c:v>
                </c:pt>
                <c:pt idx="25">
                  <c:v>2.4146711565442729</c:v>
                </c:pt>
                <c:pt idx="26">
                  <c:v>2.249248090947745</c:v>
                </c:pt>
                <c:pt idx="27">
                  <c:v>2.0450298230984676</c:v>
                </c:pt>
                <c:pt idx="28">
                  <c:v>1.9560658882419555</c:v>
                </c:pt>
                <c:pt idx="29">
                  <c:v>1.8575217667803581</c:v>
                </c:pt>
                <c:pt idx="30">
                  <c:v>1.7491659387474501</c:v>
                </c:pt>
                <c:pt idx="31">
                  <c:v>1.6307535762562744</c:v>
                </c:pt>
                <c:pt idx="32">
                  <c:v>1.4386595740518173</c:v>
                </c:pt>
                <c:pt idx="33">
                  <c:v>1.2369611508546445</c:v>
                </c:pt>
                <c:pt idx="34">
                  <c:v>1.0253852826929886</c:v>
                </c:pt>
                <c:pt idx="35">
                  <c:v>0.80364097817423585</c:v>
                </c:pt>
                <c:pt idx="36">
                  <c:v>0.71718901513515898</c:v>
                </c:pt>
                <c:pt idx="37">
                  <c:v>0.63246055918035493</c:v>
                </c:pt>
                <c:pt idx="38">
                  <c:v>0.54944207185626492</c:v>
                </c:pt>
                <c:pt idx="39">
                  <c:v>0.46811847423021796</c:v>
                </c:pt>
                <c:pt idx="40">
                  <c:v>0.3973010948466385</c:v>
                </c:pt>
                <c:pt idx="41">
                  <c:v>0.32776709023233142</c:v>
                </c:pt>
                <c:pt idx="42">
                  <c:v>0.25951210956971332</c:v>
                </c:pt>
                <c:pt idx="43">
                  <c:v>0.19253039135689609</c:v>
                </c:pt>
                <c:pt idx="44">
                  <c:v>0.19018141676527353</c:v>
                </c:pt>
                <c:pt idx="45">
                  <c:v>0.18810696489481799</c:v>
                </c:pt>
                <c:pt idx="46">
                  <c:v>0.18628330828956852</c:v>
                </c:pt>
                <c:pt idx="47">
                  <c:v>0.18468853849834052</c:v>
                </c:pt>
                <c:pt idx="48">
                  <c:v>0.18901257211867487</c:v>
                </c:pt>
                <c:pt idx="49">
                  <c:v>0.1933758505609775</c:v>
                </c:pt>
                <c:pt idx="50">
                  <c:v>0.1977623555120083</c:v>
                </c:pt>
                <c:pt idx="51">
                  <c:v>0.20215765902261412</c:v>
                </c:pt>
                <c:pt idx="52">
                  <c:v>0.19772100620709213</c:v>
                </c:pt>
                <c:pt idx="53">
                  <c:v>0.19364592310530845</c:v>
                </c:pt>
                <c:pt idx="54">
                  <c:v>0.18990757836739125</c:v>
                </c:pt>
                <c:pt idx="55">
                  <c:v>0.18648271089808771</c:v>
                </c:pt>
                <c:pt idx="56">
                  <c:v>0.19131237185949701</c:v>
                </c:pt>
                <c:pt idx="57">
                  <c:v>0.19639909207534573</c:v>
                </c:pt>
                <c:pt idx="58">
                  <c:v>0.20171468410012064</c:v>
                </c:pt>
                <c:pt idx="59">
                  <c:v>0.20723286788086995</c:v>
                </c:pt>
                <c:pt idx="60">
                  <c:v>0.20721902106746953</c:v>
                </c:pt>
                <c:pt idx="61">
                  <c:v>0.20751125103315843</c:v>
                </c:pt>
                <c:pt idx="62">
                  <c:v>0.20808716558477514</c:v>
                </c:pt>
                <c:pt idx="63">
                  <c:v>0.20892562249906507</c:v>
                </c:pt>
                <c:pt idx="64">
                  <c:v>0.23759122108260314</c:v>
                </c:pt>
                <c:pt idx="65">
                  <c:v>0.26886348566234636</c:v>
                </c:pt>
                <c:pt idx="66">
                  <c:v>0.30279423329129324</c:v>
                </c:pt>
                <c:pt idx="67">
                  <c:v>0.33944026830248364</c:v>
                </c:pt>
                <c:pt idx="68">
                  <c:v>0.37090063888349534</c:v>
                </c:pt>
                <c:pt idx="69">
                  <c:v>0.40521948335716756</c:v>
                </c:pt>
                <c:pt idx="70">
                  <c:v>0.44247825668522039</c:v>
                </c:pt>
                <c:pt idx="71">
                  <c:v>0.48276314819362071</c:v>
                </c:pt>
                <c:pt idx="72">
                  <c:v>0.50357550742745816</c:v>
                </c:pt>
                <c:pt idx="73">
                  <c:v>0.52497453558324969</c:v>
                </c:pt>
                <c:pt idx="74">
                  <c:v>0.54694535576173831</c:v>
                </c:pt>
                <c:pt idx="75">
                  <c:v>0.56947351601735252</c:v>
                </c:pt>
                <c:pt idx="76">
                  <c:v>0.56496042267013347</c:v>
                </c:pt>
                <c:pt idx="77">
                  <c:v>0.55859408514861775</c:v>
                </c:pt>
                <c:pt idx="78">
                  <c:v>0.55029167980051252</c:v>
                </c:pt>
                <c:pt idx="79">
                  <c:v>0.5399667898179128</c:v>
                </c:pt>
                <c:pt idx="80">
                  <c:v>0.53753700445692554</c:v>
                </c:pt>
                <c:pt idx="81">
                  <c:v>0.5338287800056073</c:v>
                </c:pt>
                <c:pt idx="82">
                  <c:v>0.5287634568796169</c:v>
                </c:pt>
                <c:pt idx="83">
                  <c:v>0.52225850585215261</c:v>
                </c:pt>
                <c:pt idx="84">
                  <c:v>0.53681709636131658</c:v>
                </c:pt>
                <c:pt idx="85">
                  <c:v>0.55238539982676038</c:v>
                </c:pt>
                <c:pt idx="86">
                  <c:v>0.56898451452719756</c:v>
                </c:pt>
                <c:pt idx="87">
                  <c:v>0.67430495859407846</c:v>
                </c:pt>
                <c:pt idx="88">
                  <c:v>0.80269402243752053</c:v>
                </c:pt>
                <c:pt idx="89">
                  <c:v>0.95784354861172905</c:v>
                </c:pt>
                <c:pt idx="90">
                  <c:v>1.1440346866147566</c:v>
                </c:pt>
                <c:pt idx="91">
                  <c:v>1.3662319482139733</c:v>
                </c:pt>
                <c:pt idx="92">
                  <c:v>1.6201845159120463</c:v>
                </c:pt>
                <c:pt idx="93">
                  <c:v>1.9216476845303256</c:v>
                </c:pt>
                <c:pt idx="94">
                  <c:v>2.1088856322214706</c:v>
                </c:pt>
                <c:pt idx="95">
                  <c:v>2.3103489381018329</c:v>
                </c:pt>
                <c:pt idx="96">
                  <c:v>2.5269901872830385</c:v>
                </c:pt>
                <c:pt idx="97">
                  <c:v>2.7598236090790338</c:v>
                </c:pt>
                <c:pt idx="98">
                  <c:v>3.0099290242408778</c:v>
                </c:pt>
                <c:pt idx="99">
                  <c:v>3.1907870435491228</c:v>
                </c:pt>
                <c:pt idx="100">
                  <c:v>3.4143210239847401</c:v>
                </c:pt>
                <c:pt idx="101">
                  <c:v>3.642890940191915</c:v>
                </c:pt>
                <c:pt idx="102">
                  <c:v>3.8748070292868309</c:v>
                </c:pt>
                <c:pt idx="103">
                  <c:v>4.1079069241057464</c:v>
                </c:pt>
                <c:pt idx="104">
                  <c:v>4.3394637206678111</c:v>
                </c:pt>
                <c:pt idx="105">
                  <c:v>4.5660780348198484</c:v>
                </c:pt>
                <c:pt idx="106">
                  <c:v>4.9530090698294265</c:v>
                </c:pt>
                <c:pt idx="107">
                  <c:v>5.4534632107506509</c:v>
                </c:pt>
                <c:pt idx="108">
                  <c:v>6.0123580772291554</c:v>
                </c:pt>
                <c:pt idx="109">
                  <c:v>6.63604335322818</c:v>
                </c:pt>
                <c:pt idx="110">
                  <c:v>7.3315327743613894</c:v>
                </c:pt>
                <c:pt idx="111">
                  <c:v>8.1065720316401055</c:v>
                </c:pt>
                <c:pt idx="112">
                  <c:v>8.9246886833403991</c:v>
                </c:pt>
                <c:pt idx="113">
                  <c:v>9.8305975320100849</c:v>
                </c:pt>
                <c:pt idx="114">
                  <c:v>10.804757723640858</c:v>
                </c:pt>
                <c:pt idx="115">
                  <c:v>11.878494842267127</c:v>
                </c:pt>
                <c:pt idx="116">
                  <c:v>13.061847293786551</c:v>
                </c:pt>
                <c:pt idx="117">
                  <c:v>14.365854247650482</c:v>
                </c:pt>
                <c:pt idx="118">
                  <c:v>15.802654429589907</c:v>
                </c:pt>
                <c:pt idx="119">
                  <c:v>17.307748683178691</c:v>
                </c:pt>
                <c:pt idx="120">
                  <c:v>18.954062742268217</c:v>
                </c:pt>
                <c:pt idx="121">
                  <c:v>20.536409469643594</c:v>
                </c:pt>
                <c:pt idx="122">
                  <c:v>22.233274431653005</c:v>
                </c:pt>
                <c:pt idx="123">
                  <c:v>24.052526567640154</c:v>
                </c:pt>
                <c:pt idx="124">
                  <c:v>26.002527683446356</c:v>
                </c:pt>
                <c:pt idx="125">
                  <c:v>28.09215753500149</c:v>
                </c:pt>
                <c:pt idx="126">
                  <c:v>30.359619519405435</c:v>
                </c:pt>
                <c:pt idx="127">
                  <c:v>32.793778383347963</c:v>
                </c:pt>
                <c:pt idx="128">
                  <c:v>35.331935410341515</c:v>
                </c:pt>
                <c:pt idx="129">
                  <c:v>38.043836110927046</c:v>
                </c:pt>
                <c:pt idx="130">
                  <c:v>40.940590401468015</c:v>
                </c:pt>
                <c:pt idx="131">
                  <c:v>44.033929654722421</c:v>
                </c:pt>
                <c:pt idx="132">
                  <c:v>47.336230573726837</c:v>
                </c:pt>
                <c:pt idx="133">
                  <c:v>51.078951676993618</c:v>
                </c:pt>
                <c:pt idx="134">
                  <c:v>55.111804838636083</c:v>
                </c:pt>
                <c:pt idx="135">
                  <c:v>58.516435822451754</c:v>
                </c:pt>
                <c:pt idx="136">
                  <c:v>62.059635382120419</c:v>
                </c:pt>
                <c:pt idx="137">
                  <c:v>65.744303500732656</c:v>
                </c:pt>
                <c:pt idx="138">
                  <c:v>69.573068221206398</c:v>
                </c:pt>
                <c:pt idx="139">
                  <c:v>73.548232725985372</c:v>
                </c:pt>
                <c:pt idx="140">
                  <c:v>77.746219140105765</c:v>
                </c:pt>
                <c:pt idx="141">
                  <c:v>82.11134155228973</c:v>
                </c:pt>
                <c:pt idx="142">
                  <c:v>87.101226051360086</c:v>
                </c:pt>
                <c:pt idx="143">
                  <c:v>92.353982582219501</c:v>
                </c:pt>
                <c:pt idx="144">
                  <c:v>97.881556557330939</c:v>
                </c:pt>
                <c:pt idx="145">
                  <c:v>103.69623980319683</c:v>
                </c:pt>
                <c:pt idx="146">
                  <c:v>109.81065705650668</c:v>
                </c:pt>
                <c:pt idx="147">
                  <c:v>117.17849320996345</c:v>
                </c:pt>
                <c:pt idx="148">
                  <c:v>125.07029567477854</c:v>
                </c:pt>
                <c:pt idx="149">
                  <c:v>129.40492135149171</c:v>
                </c:pt>
                <c:pt idx="150">
                  <c:v>133.65242745679441</c:v>
                </c:pt>
                <c:pt idx="151">
                  <c:v>137.79732903050746</c:v>
                </c:pt>
                <c:pt idx="152">
                  <c:v>141.8229211857963</c:v>
                </c:pt>
                <c:pt idx="153">
                  <c:v>145.71119917493115</c:v>
                </c:pt>
                <c:pt idx="154">
                  <c:v>148.98840675333997</c:v>
                </c:pt>
                <c:pt idx="155">
                  <c:v>151.99848473159224</c:v>
                </c:pt>
                <c:pt idx="156">
                  <c:v>157.81027174646275</c:v>
                </c:pt>
                <c:pt idx="157">
                  <c:v>163.76167069624518</c:v>
                </c:pt>
                <c:pt idx="158">
                  <c:v>169.84906549679386</c:v>
                </c:pt>
                <c:pt idx="159">
                  <c:v>176.06793194808685</c:v>
                </c:pt>
                <c:pt idx="160">
                  <c:v>182.4127441950875</c:v>
                </c:pt>
                <c:pt idx="161">
                  <c:v>192.99456467836183</c:v>
                </c:pt>
                <c:pt idx="162">
                  <c:v>204.37453133110787</c:v>
                </c:pt>
                <c:pt idx="163">
                  <c:v>218.02193187622598</c:v>
                </c:pt>
                <c:pt idx="164">
                  <c:v>232.82415662357366</c:v>
                </c:pt>
                <c:pt idx="165">
                  <c:v>248.85843916363376</c:v>
                </c:pt>
                <c:pt idx="166">
                  <c:v>266.20665943481123</c:v>
                </c:pt>
                <c:pt idx="167">
                  <c:v>284.95559767815809</c:v>
                </c:pt>
                <c:pt idx="168">
                  <c:v>302.09648904431253</c:v>
                </c:pt>
                <c:pt idx="169">
                  <c:v>320.35445237310711</c:v>
                </c:pt>
                <c:pt idx="170">
                  <c:v>331.04094363620538</c:v>
                </c:pt>
                <c:pt idx="171">
                  <c:v>341.6002012216365</c:v>
                </c:pt>
                <c:pt idx="172">
                  <c:v>352.00571120000768</c:v>
                </c:pt>
                <c:pt idx="173">
                  <c:v>362.22905460026573</c:v>
                </c:pt>
                <c:pt idx="174">
                  <c:v>372.23980062839314</c:v>
                </c:pt>
                <c:pt idx="175">
                  <c:v>380.58410805098066</c:v>
                </c:pt>
                <c:pt idx="176">
                  <c:v>388.39037888022835</c:v>
                </c:pt>
                <c:pt idx="177">
                  <c:v>397.39984896283875</c:v>
                </c:pt>
                <c:pt idx="178">
                  <c:v>405.98514016011683</c:v>
                </c:pt>
                <c:pt idx="179">
                  <c:v>414.08920924860655</c:v>
                </c:pt>
                <c:pt idx="180">
                  <c:v>421.65072605354493</c:v>
                </c:pt>
                <c:pt idx="181">
                  <c:v>428.60381415518327</c:v>
                </c:pt>
                <c:pt idx="182">
                  <c:v>443.63602715636023</c:v>
                </c:pt>
                <c:pt idx="183">
                  <c:v>459.30112788584762</c:v>
                </c:pt>
                <c:pt idx="184">
                  <c:v>457.53657518723162</c:v>
                </c:pt>
                <c:pt idx="185">
                  <c:v>454.68025564899932</c:v>
                </c:pt>
                <c:pt idx="186">
                  <c:v>450.70835546135044</c:v>
                </c:pt>
                <c:pt idx="187">
                  <c:v>445.59645309159532</c:v>
                </c:pt>
                <c:pt idx="188">
                  <c:v>439.31950791727434</c:v>
                </c:pt>
                <c:pt idx="189">
                  <c:v>430.04952157543471</c:v>
                </c:pt>
                <c:pt idx="190">
                  <c:v>419.32217519178471</c:v>
                </c:pt>
                <c:pt idx="191">
                  <c:v>411.8688256674231</c:v>
                </c:pt>
                <c:pt idx="192">
                  <c:v>403.20681769540653</c:v>
                </c:pt>
                <c:pt idx="193">
                  <c:v>393.29292498277539</c:v>
                </c:pt>
                <c:pt idx="194">
                  <c:v>382.08267405731755</c:v>
                </c:pt>
                <c:pt idx="195">
                  <c:v>369.53031828653184</c:v>
                </c:pt>
                <c:pt idx="196">
                  <c:v>373.67477711956616</c:v>
                </c:pt>
                <c:pt idx="197">
                  <c:v>378.15394374401274</c:v>
                </c:pt>
                <c:pt idx="198">
                  <c:v>389.83088082571555</c:v>
                </c:pt>
                <c:pt idx="199">
                  <c:v>402.49216722444044</c:v>
                </c:pt>
                <c:pt idx="200">
                  <c:v>416.15073423936343</c:v>
                </c:pt>
                <c:pt idx="201">
                  <c:v>430.81968400956413</c:v>
                </c:pt>
                <c:pt idx="202">
                  <c:v>446.51228904963074</c:v>
                </c:pt>
                <c:pt idx="203">
                  <c:v>458.47078481366719</c:v>
                </c:pt>
                <c:pt idx="204">
                  <c:v>471.15040535080004</c:v>
                </c:pt>
                <c:pt idx="205">
                  <c:v>480.31637604190553</c:v>
                </c:pt>
                <c:pt idx="206">
                  <c:v>489.8023589287842</c:v>
                </c:pt>
                <c:pt idx="207">
                  <c:v>499.61207697713945</c:v>
                </c:pt>
                <c:pt idx="208">
                  <c:v>509.74925502703536</c:v>
                </c:pt>
                <c:pt idx="209">
                  <c:v>520.21761879100256</c:v>
                </c:pt>
                <c:pt idx="210">
                  <c:v>524.15681490614236</c:v>
                </c:pt>
                <c:pt idx="211">
                  <c:v>527.7829591736097</c:v>
                </c:pt>
                <c:pt idx="212">
                  <c:v>535.32674690001386</c:v>
                </c:pt>
                <c:pt idx="213">
                  <c:v>542.96197024835669</c:v>
                </c:pt>
                <c:pt idx="214">
                  <c:v>550.68877362990474</c:v>
                </c:pt>
                <c:pt idx="215">
                  <c:v>558.50726004890191</c:v>
                </c:pt>
                <c:pt idx="216">
                  <c:v>566.41748937823081</c:v>
                </c:pt>
                <c:pt idx="217">
                  <c:v>578.66901551937076</c:v>
                </c:pt>
                <c:pt idx="218">
                  <c:v>591.44308823060317</c:v>
                </c:pt>
                <c:pt idx="219">
                  <c:v>570.10680787587</c:v>
                </c:pt>
                <c:pt idx="220">
                  <c:v>547.49263638928085</c:v>
                </c:pt>
                <c:pt idx="221">
                  <c:v>523.62668802462781</c:v>
                </c:pt>
                <c:pt idx="222">
                  <c:v>498.53399939274425</c:v>
                </c:pt>
                <c:pt idx="223">
                  <c:v>472.23857047315829</c:v>
                </c:pt>
                <c:pt idx="224">
                  <c:v>440.52245659512408</c:v>
                </c:pt>
                <c:pt idx="225">
                  <c:v>407.22346984342636</c:v>
                </c:pt>
                <c:pt idx="226">
                  <c:v>372.35195992929147</c:v>
                </c:pt>
                <c:pt idx="227">
                  <c:v>335.91724294865014</c:v>
                </c:pt>
                <c:pt idx="228">
                  <c:v>297.92763710409162</c:v>
                </c:pt>
                <c:pt idx="229">
                  <c:v>258.39049740933143</c:v>
                </c:pt>
                <c:pt idx="230">
                  <c:v>217.31224942666486</c:v>
                </c:pt>
                <c:pt idx="231">
                  <c:v>209.34263991640412</c:v>
                </c:pt>
                <c:pt idx="232">
                  <c:v>201.66531349688077</c:v>
                </c:pt>
                <c:pt idx="233">
                  <c:v>194.26955042541036</c:v>
                </c:pt>
                <c:pt idx="234">
                  <c:v>187.14502410615242</c:v>
                </c:pt>
                <c:pt idx="235">
                  <c:v>180.28178667571433</c:v>
                </c:pt>
                <c:pt idx="236">
                  <c:v>173.67025511657371</c:v>
                </c:pt>
                <c:pt idx="237">
                  <c:v>167.30119787906057</c:v>
                </c:pt>
                <c:pt idx="238">
                  <c:v>161.16572199330042</c:v>
                </c:pt>
                <c:pt idx="239">
                  <c:v>155.25526065341489</c:v>
                </c:pt>
                <c:pt idx="240">
                  <c:v>149.56156125655383</c:v>
                </c:pt>
                <c:pt idx="241">
                  <c:v>144.07667388017023</c:v>
                </c:pt>
                <c:pt idx="242">
                  <c:v>138.79294018172604</c:v>
                </c:pt>
                <c:pt idx="243">
                  <c:v>133.70298270504617</c:v>
                </c:pt>
                <c:pt idx="244">
                  <c:v>128.79969457884394</c:v>
                </c:pt>
                <c:pt idx="245">
                  <c:v>124.0762295926767</c:v>
                </c:pt>
                <c:pt idx="246">
                  <c:v>119.52599263692525</c:v>
                </c:pt>
                <c:pt idx="247">
                  <c:v>115.14263049311239</c:v>
                </c:pt>
                <c:pt idx="248">
                  <c:v>110.92002296196053</c:v>
                </c:pt>
                <c:pt idx="249">
                  <c:v>106.85227431676523</c:v>
                </c:pt>
                <c:pt idx="250">
                  <c:v>102.93370507020356</c:v>
                </c:pt>
                <c:pt idx="251">
                  <c:v>99.158844042960482</c:v>
                </c:pt>
                <c:pt idx="252">
                  <c:v>95.522420723304464</c:v>
                </c:pt>
                <c:pt idx="253">
                  <c:v>92.019357906860947</c:v>
                </c:pt>
                <c:pt idx="254">
                  <c:v>88.644764606228037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CE8-4D95-B642-CE992E439EDB}"/>
            </c:ext>
          </c:extLst>
        </c:ser>
        <c:ser>
          <c:idx val="13"/>
          <c:order val="1"/>
          <c:tx>
            <c:v>Camas (moderado)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'Modelo predictivo'!$A$8:$A$262</c:f>
              <c:numCache>
                <c:formatCode>m/d/yyyy</c:formatCode>
                <c:ptCount val="255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  <c:pt idx="114">
                  <c:v>44025</c:v>
                </c:pt>
                <c:pt idx="115">
                  <c:v>44026</c:v>
                </c:pt>
                <c:pt idx="116">
                  <c:v>44027</c:v>
                </c:pt>
                <c:pt idx="117">
                  <c:v>44028</c:v>
                </c:pt>
                <c:pt idx="118">
                  <c:v>44029</c:v>
                </c:pt>
                <c:pt idx="119">
                  <c:v>44030</c:v>
                </c:pt>
                <c:pt idx="120">
                  <c:v>44031</c:v>
                </c:pt>
                <c:pt idx="121">
                  <c:v>44032</c:v>
                </c:pt>
                <c:pt idx="122">
                  <c:v>44033</c:v>
                </c:pt>
                <c:pt idx="123">
                  <c:v>44034</c:v>
                </c:pt>
                <c:pt idx="124">
                  <c:v>44035</c:v>
                </c:pt>
                <c:pt idx="125">
                  <c:v>44036</c:v>
                </c:pt>
                <c:pt idx="126">
                  <c:v>44037</c:v>
                </c:pt>
                <c:pt idx="127">
                  <c:v>44038</c:v>
                </c:pt>
                <c:pt idx="128">
                  <c:v>44039</c:v>
                </c:pt>
                <c:pt idx="129">
                  <c:v>44040</c:v>
                </c:pt>
                <c:pt idx="130">
                  <c:v>44041</c:v>
                </c:pt>
                <c:pt idx="131">
                  <c:v>44042</c:v>
                </c:pt>
                <c:pt idx="132">
                  <c:v>44043</c:v>
                </c:pt>
                <c:pt idx="133">
                  <c:v>44044</c:v>
                </c:pt>
                <c:pt idx="134">
                  <c:v>44045</c:v>
                </c:pt>
                <c:pt idx="135">
                  <c:v>44046</c:v>
                </c:pt>
                <c:pt idx="136">
                  <c:v>44047</c:v>
                </c:pt>
                <c:pt idx="137">
                  <c:v>44048</c:v>
                </c:pt>
                <c:pt idx="138">
                  <c:v>44049</c:v>
                </c:pt>
                <c:pt idx="139">
                  <c:v>44050</c:v>
                </c:pt>
                <c:pt idx="140">
                  <c:v>44051</c:v>
                </c:pt>
                <c:pt idx="141">
                  <c:v>44052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44058</c:v>
                </c:pt>
                <c:pt idx="148">
                  <c:v>44059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44065</c:v>
                </c:pt>
                <c:pt idx="155">
                  <c:v>44066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44072</c:v>
                </c:pt>
                <c:pt idx="162">
                  <c:v>44073</c:v>
                </c:pt>
                <c:pt idx="163">
                  <c:v>44074</c:v>
                </c:pt>
                <c:pt idx="164">
                  <c:v>44075</c:v>
                </c:pt>
                <c:pt idx="165">
                  <c:v>44076</c:v>
                </c:pt>
                <c:pt idx="166">
                  <c:v>44077</c:v>
                </c:pt>
                <c:pt idx="167">
                  <c:v>44078</c:v>
                </c:pt>
                <c:pt idx="168">
                  <c:v>44079</c:v>
                </c:pt>
                <c:pt idx="169">
                  <c:v>44080</c:v>
                </c:pt>
                <c:pt idx="170">
                  <c:v>44081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44086</c:v>
                </c:pt>
                <c:pt idx="176">
                  <c:v>44087</c:v>
                </c:pt>
                <c:pt idx="177">
                  <c:v>44088</c:v>
                </c:pt>
                <c:pt idx="178">
                  <c:v>44089</c:v>
                </c:pt>
                <c:pt idx="179">
                  <c:v>44090</c:v>
                </c:pt>
                <c:pt idx="180">
                  <c:v>44091</c:v>
                </c:pt>
                <c:pt idx="181">
                  <c:v>44092</c:v>
                </c:pt>
                <c:pt idx="182">
                  <c:v>44093</c:v>
                </c:pt>
                <c:pt idx="183">
                  <c:v>44094</c:v>
                </c:pt>
                <c:pt idx="184">
                  <c:v>44095</c:v>
                </c:pt>
                <c:pt idx="185">
                  <c:v>44096</c:v>
                </c:pt>
                <c:pt idx="186">
                  <c:v>44097</c:v>
                </c:pt>
                <c:pt idx="187">
                  <c:v>44098</c:v>
                </c:pt>
                <c:pt idx="188">
                  <c:v>44099</c:v>
                </c:pt>
                <c:pt idx="189">
                  <c:v>44100</c:v>
                </c:pt>
                <c:pt idx="190">
                  <c:v>44101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44107</c:v>
                </c:pt>
                <c:pt idx="197">
                  <c:v>44108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44114</c:v>
                </c:pt>
                <c:pt idx="204">
                  <c:v>44115</c:v>
                </c:pt>
                <c:pt idx="205">
                  <c:v>44116</c:v>
                </c:pt>
                <c:pt idx="206">
                  <c:v>44117</c:v>
                </c:pt>
                <c:pt idx="207">
                  <c:v>44118</c:v>
                </c:pt>
                <c:pt idx="208">
                  <c:v>44119</c:v>
                </c:pt>
                <c:pt idx="209">
                  <c:v>44120</c:v>
                </c:pt>
                <c:pt idx="210">
                  <c:v>44121</c:v>
                </c:pt>
                <c:pt idx="211">
                  <c:v>44122</c:v>
                </c:pt>
                <c:pt idx="212">
                  <c:v>44123</c:v>
                </c:pt>
                <c:pt idx="213">
                  <c:v>44124</c:v>
                </c:pt>
                <c:pt idx="214">
                  <c:v>44125</c:v>
                </c:pt>
                <c:pt idx="215">
                  <c:v>44126</c:v>
                </c:pt>
                <c:pt idx="216">
                  <c:v>44127</c:v>
                </c:pt>
                <c:pt idx="217">
                  <c:v>44128</c:v>
                </c:pt>
                <c:pt idx="218">
                  <c:v>44129</c:v>
                </c:pt>
                <c:pt idx="219">
                  <c:v>44130</c:v>
                </c:pt>
                <c:pt idx="220">
                  <c:v>44131</c:v>
                </c:pt>
                <c:pt idx="221">
                  <c:v>44132</c:v>
                </c:pt>
                <c:pt idx="222">
                  <c:v>44133</c:v>
                </c:pt>
                <c:pt idx="223">
                  <c:v>44134</c:v>
                </c:pt>
                <c:pt idx="224">
                  <c:v>44135</c:v>
                </c:pt>
                <c:pt idx="225">
                  <c:v>44136</c:v>
                </c:pt>
                <c:pt idx="226">
                  <c:v>44137</c:v>
                </c:pt>
                <c:pt idx="227">
                  <c:v>44138</c:v>
                </c:pt>
                <c:pt idx="228">
                  <c:v>44139</c:v>
                </c:pt>
                <c:pt idx="229">
                  <c:v>44140</c:v>
                </c:pt>
                <c:pt idx="230">
                  <c:v>44141</c:v>
                </c:pt>
                <c:pt idx="231">
                  <c:v>44142</c:v>
                </c:pt>
                <c:pt idx="232">
                  <c:v>44143</c:v>
                </c:pt>
                <c:pt idx="233">
                  <c:v>44144</c:v>
                </c:pt>
                <c:pt idx="234">
                  <c:v>44145</c:v>
                </c:pt>
                <c:pt idx="235">
                  <c:v>44146</c:v>
                </c:pt>
                <c:pt idx="236">
                  <c:v>44147</c:v>
                </c:pt>
                <c:pt idx="237">
                  <c:v>44148</c:v>
                </c:pt>
                <c:pt idx="238">
                  <c:v>44149</c:v>
                </c:pt>
                <c:pt idx="239">
                  <c:v>44150</c:v>
                </c:pt>
                <c:pt idx="240">
                  <c:v>44151</c:v>
                </c:pt>
                <c:pt idx="241">
                  <c:v>44152</c:v>
                </c:pt>
                <c:pt idx="242">
                  <c:v>44153</c:v>
                </c:pt>
                <c:pt idx="243">
                  <c:v>44154</c:v>
                </c:pt>
                <c:pt idx="244">
                  <c:v>44155</c:v>
                </c:pt>
                <c:pt idx="245">
                  <c:v>44156</c:v>
                </c:pt>
                <c:pt idx="246">
                  <c:v>44157</c:v>
                </c:pt>
                <c:pt idx="247">
                  <c:v>44158</c:v>
                </c:pt>
                <c:pt idx="248">
                  <c:v>44159</c:v>
                </c:pt>
                <c:pt idx="249">
                  <c:v>44160</c:v>
                </c:pt>
                <c:pt idx="250">
                  <c:v>44161</c:v>
                </c:pt>
                <c:pt idx="251">
                  <c:v>44162</c:v>
                </c:pt>
                <c:pt idx="252">
                  <c:v>44163</c:v>
                </c:pt>
                <c:pt idx="253">
                  <c:v>44164</c:v>
                </c:pt>
                <c:pt idx="254">
                  <c:v>44165</c:v>
                </c:pt>
              </c:numCache>
            </c:numRef>
          </c:cat>
          <c:val>
            <c:numRef>
              <c:f>'Modelo predictivo'!$Q$8:$Q$262</c:f>
              <c:numCache>
                <c:formatCode>_(* #,##0_);_(* \(#,##0\);_(* "-"_);_(@_)</c:formatCode>
                <c:ptCount val="255"/>
                <c:pt idx="0">
                  <c:v>0.31498726054062864</c:v>
                </c:pt>
                <c:pt idx="1">
                  <c:v>0.36507776339809195</c:v>
                </c:pt>
                <c:pt idx="2">
                  <c:v>0.41955593758505799</c:v>
                </c:pt>
                <c:pt idx="3">
                  <c:v>0.47880611484075541</c:v>
                </c:pt>
                <c:pt idx="4">
                  <c:v>0.54324629079900721</c:v>
                </c:pt>
                <c:pt idx="5">
                  <c:v>0.6133310735114551</c:v>
                </c:pt>
                <c:pt idx="6">
                  <c:v>0.68955489004962189</c:v>
                </c:pt>
                <c:pt idx="7">
                  <c:v>0.77245547400881176</c:v>
                </c:pt>
                <c:pt idx="8">
                  <c:v>0.89187492796491419</c:v>
                </c:pt>
                <c:pt idx="9">
                  <c:v>1.0279170937399009</c:v>
                </c:pt>
                <c:pt idx="10">
                  <c:v>1.1828957364913184</c:v>
                </c:pt>
                <c:pt idx="11">
                  <c:v>1.3594466664080553</c:v>
                </c:pt>
                <c:pt idx="12">
                  <c:v>1.2455852980372932</c:v>
                </c:pt>
                <c:pt idx="13">
                  <c:v>1.4246162459150271</c:v>
                </c:pt>
                <c:pt idx="14">
                  <c:v>1.6311517585785118</c:v>
                </c:pt>
                <c:pt idx="15">
                  <c:v>1.8692465147668025</c:v>
                </c:pt>
                <c:pt idx="16">
                  <c:v>1.9844964933043858</c:v>
                </c:pt>
                <c:pt idx="17">
                  <c:v>2.1013434785218097</c:v>
                </c:pt>
                <c:pt idx="18">
                  <c:v>2.2195848413483761</c:v>
                </c:pt>
                <c:pt idx="19">
                  <c:v>2.3389864005182672</c:v>
                </c:pt>
                <c:pt idx="20">
                  <c:v>2.4300218333682868</c:v>
                </c:pt>
                <c:pt idx="21">
                  <c:v>2.5129157977336196</c:v>
                </c:pt>
                <c:pt idx="22">
                  <c:v>2.585696259923719</c:v>
                </c:pt>
                <c:pt idx="23">
                  <c:v>2.6460829056120803</c:v>
                </c:pt>
                <c:pt idx="24">
                  <c:v>2.545672840443864</c:v>
                </c:pt>
                <c:pt idx="25">
                  <c:v>2.4146711565442729</c:v>
                </c:pt>
                <c:pt idx="26">
                  <c:v>2.249248090947745</c:v>
                </c:pt>
                <c:pt idx="27">
                  <c:v>2.0450298230984676</c:v>
                </c:pt>
                <c:pt idx="28">
                  <c:v>1.9560658882419555</c:v>
                </c:pt>
                <c:pt idx="29">
                  <c:v>1.8575217667803581</c:v>
                </c:pt>
                <c:pt idx="30">
                  <c:v>1.7491659387474501</c:v>
                </c:pt>
                <c:pt idx="31">
                  <c:v>1.6307535762562744</c:v>
                </c:pt>
                <c:pt idx="32">
                  <c:v>1.4386595740518173</c:v>
                </c:pt>
                <c:pt idx="33">
                  <c:v>1.2369611508546445</c:v>
                </c:pt>
                <c:pt idx="34">
                  <c:v>1.0253852826929886</c:v>
                </c:pt>
                <c:pt idx="35">
                  <c:v>0.80364097817423585</c:v>
                </c:pt>
                <c:pt idx="36">
                  <c:v>0.71718901513515898</c:v>
                </c:pt>
                <c:pt idx="37">
                  <c:v>0.63246055918035493</c:v>
                </c:pt>
                <c:pt idx="38">
                  <c:v>0.54944207185626492</c:v>
                </c:pt>
                <c:pt idx="39">
                  <c:v>0.46811847423021796</c:v>
                </c:pt>
                <c:pt idx="40">
                  <c:v>0.3973010948466385</c:v>
                </c:pt>
                <c:pt idx="41">
                  <c:v>0.32776709023233142</c:v>
                </c:pt>
                <c:pt idx="42">
                  <c:v>0.25951210956971332</c:v>
                </c:pt>
                <c:pt idx="43">
                  <c:v>0.19253039135689609</c:v>
                </c:pt>
                <c:pt idx="44">
                  <c:v>0.19018141676527353</c:v>
                </c:pt>
                <c:pt idx="45">
                  <c:v>0.18810696489481799</c:v>
                </c:pt>
                <c:pt idx="46">
                  <c:v>0.18628330828956852</c:v>
                </c:pt>
                <c:pt idx="47">
                  <c:v>0.18468853849834052</c:v>
                </c:pt>
                <c:pt idx="48">
                  <c:v>0.18901257211867487</c:v>
                </c:pt>
                <c:pt idx="49">
                  <c:v>0.1933758505609775</c:v>
                </c:pt>
                <c:pt idx="50">
                  <c:v>0.1977623555120083</c:v>
                </c:pt>
                <c:pt idx="51">
                  <c:v>0.20215765902261412</c:v>
                </c:pt>
                <c:pt idx="52">
                  <c:v>0.19772100620709213</c:v>
                </c:pt>
                <c:pt idx="53">
                  <c:v>0.19364592310530845</c:v>
                </c:pt>
                <c:pt idx="54">
                  <c:v>0.18990757836739125</c:v>
                </c:pt>
                <c:pt idx="55">
                  <c:v>0.18648271089808771</c:v>
                </c:pt>
                <c:pt idx="56">
                  <c:v>0.19131237185949701</c:v>
                </c:pt>
                <c:pt idx="57">
                  <c:v>0.19639909207534573</c:v>
                </c:pt>
                <c:pt idx="58">
                  <c:v>0.20171468410012064</c:v>
                </c:pt>
                <c:pt idx="59">
                  <c:v>0.20723286788086995</c:v>
                </c:pt>
                <c:pt idx="60">
                  <c:v>0.20721902106746953</c:v>
                </c:pt>
                <c:pt idx="61">
                  <c:v>0.20751125103315843</c:v>
                </c:pt>
                <c:pt idx="62">
                  <c:v>0.20808716558477514</c:v>
                </c:pt>
                <c:pt idx="63">
                  <c:v>0.20892562249906507</c:v>
                </c:pt>
                <c:pt idx="64">
                  <c:v>0.23759122108260314</c:v>
                </c:pt>
                <c:pt idx="65">
                  <c:v>0.26886348566234636</c:v>
                </c:pt>
                <c:pt idx="66">
                  <c:v>0.30279423329129324</c:v>
                </c:pt>
                <c:pt idx="67">
                  <c:v>0.33944026830248364</c:v>
                </c:pt>
                <c:pt idx="68">
                  <c:v>0.37090063888349534</c:v>
                </c:pt>
                <c:pt idx="69">
                  <c:v>0.40521948335716756</c:v>
                </c:pt>
                <c:pt idx="70">
                  <c:v>0.44247825668522039</c:v>
                </c:pt>
                <c:pt idx="71">
                  <c:v>0.48276314819362071</c:v>
                </c:pt>
                <c:pt idx="72">
                  <c:v>0.50357550742745816</c:v>
                </c:pt>
                <c:pt idx="73">
                  <c:v>0.52497453558324969</c:v>
                </c:pt>
                <c:pt idx="74">
                  <c:v>0.54694535576173831</c:v>
                </c:pt>
                <c:pt idx="75">
                  <c:v>0.56947351601735252</c:v>
                </c:pt>
                <c:pt idx="76">
                  <c:v>0.56496042267013347</c:v>
                </c:pt>
                <c:pt idx="77">
                  <c:v>0.55859408514861775</c:v>
                </c:pt>
                <c:pt idx="78">
                  <c:v>0.55029167980051252</c:v>
                </c:pt>
                <c:pt idx="79">
                  <c:v>0.5399667898179128</c:v>
                </c:pt>
                <c:pt idx="80">
                  <c:v>0.53753700445692554</c:v>
                </c:pt>
                <c:pt idx="81">
                  <c:v>0.5338287800056073</c:v>
                </c:pt>
                <c:pt idx="82">
                  <c:v>0.5287634568796169</c:v>
                </c:pt>
                <c:pt idx="83">
                  <c:v>0.52225850585215261</c:v>
                </c:pt>
                <c:pt idx="84">
                  <c:v>0.53681709636131658</c:v>
                </c:pt>
                <c:pt idx="85">
                  <c:v>0.55238539982676038</c:v>
                </c:pt>
                <c:pt idx="86">
                  <c:v>0.56898451452719756</c:v>
                </c:pt>
                <c:pt idx="87">
                  <c:v>0.67430495859407846</c:v>
                </c:pt>
                <c:pt idx="88">
                  <c:v>0.80269402243752053</c:v>
                </c:pt>
                <c:pt idx="89">
                  <c:v>0.95784354861172905</c:v>
                </c:pt>
                <c:pt idx="90">
                  <c:v>1.1440346866147566</c:v>
                </c:pt>
                <c:pt idx="91">
                  <c:v>1.3662319482139733</c:v>
                </c:pt>
                <c:pt idx="92">
                  <c:v>1.6201845159120463</c:v>
                </c:pt>
                <c:pt idx="93">
                  <c:v>1.9216476845303256</c:v>
                </c:pt>
                <c:pt idx="94">
                  <c:v>2.1088856322214706</c:v>
                </c:pt>
                <c:pt idx="95">
                  <c:v>2.3103489381018329</c:v>
                </c:pt>
                <c:pt idx="96">
                  <c:v>2.5269901872830385</c:v>
                </c:pt>
                <c:pt idx="97">
                  <c:v>2.7598236090790338</c:v>
                </c:pt>
                <c:pt idx="98">
                  <c:v>3.0099290242408778</c:v>
                </c:pt>
                <c:pt idx="99">
                  <c:v>3.1907870435491228</c:v>
                </c:pt>
                <c:pt idx="100">
                  <c:v>3.4143210239847401</c:v>
                </c:pt>
                <c:pt idx="101">
                  <c:v>3.642890940191915</c:v>
                </c:pt>
                <c:pt idx="102">
                  <c:v>3.8748070292868309</c:v>
                </c:pt>
                <c:pt idx="103">
                  <c:v>4.1079069241057464</c:v>
                </c:pt>
                <c:pt idx="104">
                  <c:v>4.3394637206678111</c:v>
                </c:pt>
                <c:pt idx="105">
                  <c:v>4.5660780348198484</c:v>
                </c:pt>
                <c:pt idx="106">
                  <c:v>4.9530090698294265</c:v>
                </c:pt>
                <c:pt idx="107">
                  <c:v>5.4534632107506509</c:v>
                </c:pt>
                <c:pt idx="108">
                  <c:v>6.0123580772291554</c:v>
                </c:pt>
                <c:pt idx="109">
                  <c:v>6.63604335322818</c:v>
                </c:pt>
                <c:pt idx="110">
                  <c:v>7.3315327743613894</c:v>
                </c:pt>
                <c:pt idx="111">
                  <c:v>8.1065720316401055</c:v>
                </c:pt>
                <c:pt idx="112">
                  <c:v>8.9246886833403991</c:v>
                </c:pt>
                <c:pt idx="113">
                  <c:v>9.8305975320100849</c:v>
                </c:pt>
                <c:pt idx="114">
                  <c:v>10.804757723640858</c:v>
                </c:pt>
                <c:pt idx="115">
                  <c:v>11.878494842267127</c:v>
                </c:pt>
                <c:pt idx="116">
                  <c:v>13.061847293786551</c:v>
                </c:pt>
                <c:pt idx="117">
                  <c:v>14.365854247650482</c:v>
                </c:pt>
                <c:pt idx="118">
                  <c:v>15.802654429589907</c:v>
                </c:pt>
                <c:pt idx="119">
                  <c:v>17.307748683178691</c:v>
                </c:pt>
                <c:pt idx="120">
                  <c:v>18.954062742268217</c:v>
                </c:pt>
                <c:pt idx="121">
                  <c:v>20.536409469643594</c:v>
                </c:pt>
                <c:pt idx="122">
                  <c:v>22.233274431653005</c:v>
                </c:pt>
                <c:pt idx="123">
                  <c:v>24.052526567640154</c:v>
                </c:pt>
                <c:pt idx="124">
                  <c:v>26.002527683446356</c:v>
                </c:pt>
                <c:pt idx="125">
                  <c:v>28.09215753500149</c:v>
                </c:pt>
                <c:pt idx="126">
                  <c:v>30.359619519405435</c:v>
                </c:pt>
                <c:pt idx="127">
                  <c:v>32.793778383347963</c:v>
                </c:pt>
                <c:pt idx="128">
                  <c:v>35.331935410341515</c:v>
                </c:pt>
                <c:pt idx="129">
                  <c:v>38.043836110927046</c:v>
                </c:pt>
                <c:pt idx="130">
                  <c:v>40.940590401468015</c:v>
                </c:pt>
                <c:pt idx="131">
                  <c:v>44.033929654722421</c:v>
                </c:pt>
                <c:pt idx="132">
                  <c:v>47.336230573726837</c:v>
                </c:pt>
                <c:pt idx="133">
                  <c:v>51.078951676993618</c:v>
                </c:pt>
                <c:pt idx="134">
                  <c:v>55.111804838636083</c:v>
                </c:pt>
                <c:pt idx="135">
                  <c:v>58.516435822451754</c:v>
                </c:pt>
                <c:pt idx="136">
                  <c:v>62.059635382120419</c:v>
                </c:pt>
                <c:pt idx="137">
                  <c:v>65.744303500732656</c:v>
                </c:pt>
                <c:pt idx="138">
                  <c:v>69.573068221206398</c:v>
                </c:pt>
                <c:pt idx="139">
                  <c:v>73.548232725985372</c:v>
                </c:pt>
                <c:pt idx="140">
                  <c:v>77.746219140105765</c:v>
                </c:pt>
                <c:pt idx="141">
                  <c:v>82.11134155228973</c:v>
                </c:pt>
                <c:pt idx="142">
                  <c:v>87.101226051360086</c:v>
                </c:pt>
                <c:pt idx="143">
                  <c:v>92.353982582219501</c:v>
                </c:pt>
                <c:pt idx="144">
                  <c:v>97.881556557330939</c:v>
                </c:pt>
                <c:pt idx="145">
                  <c:v>103.69623980319683</c:v>
                </c:pt>
                <c:pt idx="146">
                  <c:v>109.81065705650668</c:v>
                </c:pt>
                <c:pt idx="147">
                  <c:v>117.17849320996345</c:v>
                </c:pt>
                <c:pt idx="148">
                  <c:v>125.07029567477854</c:v>
                </c:pt>
                <c:pt idx="149">
                  <c:v>129.40492135149171</c:v>
                </c:pt>
                <c:pt idx="150">
                  <c:v>133.65242745679441</c:v>
                </c:pt>
                <c:pt idx="151">
                  <c:v>137.79732903050746</c:v>
                </c:pt>
                <c:pt idx="152">
                  <c:v>141.8229211857963</c:v>
                </c:pt>
                <c:pt idx="153">
                  <c:v>145.71119917493115</c:v>
                </c:pt>
                <c:pt idx="154">
                  <c:v>148.98840675333997</c:v>
                </c:pt>
                <c:pt idx="155">
                  <c:v>151.99848473159224</c:v>
                </c:pt>
                <c:pt idx="156">
                  <c:v>157.81027174646275</c:v>
                </c:pt>
                <c:pt idx="157">
                  <c:v>163.76167069624518</c:v>
                </c:pt>
                <c:pt idx="158">
                  <c:v>169.84906549679386</c:v>
                </c:pt>
                <c:pt idx="159">
                  <c:v>176.06793194808685</c:v>
                </c:pt>
                <c:pt idx="160">
                  <c:v>182.4127441950875</c:v>
                </c:pt>
                <c:pt idx="161">
                  <c:v>192.99456467836183</c:v>
                </c:pt>
                <c:pt idx="162">
                  <c:v>204.37453133110787</c:v>
                </c:pt>
                <c:pt idx="163">
                  <c:v>218.02193187622598</c:v>
                </c:pt>
                <c:pt idx="164">
                  <c:v>232.82415662357366</c:v>
                </c:pt>
                <c:pt idx="165">
                  <c:v>248.85843916363376</c:v>
                </c:pt>
                <c:pt idx="166">
                  <c:v>266.20665943481123</c:v>
                </c:pt>
                <c:pt idx="167">
                  <c:v>284.95559767815809</c:v>
                </c:pt>
                <c:pt idx="168">
                  <c:v>302.09648904431253</c:v>
                </c:pt>
                <c:pt idx="169">
                  <c:v>320.35445237310711</c:v>
                </c:pt>
                <c:pt idx="170">
                  <c:v>331.04094363620538</c:v>
                </c:pt>
                <c:pt idx="171">
                  <c:v>341.6002012216365</c:v>
                </c:pt>
                <c:pt idx="172">
                  <c:v>352.00571120000768</c:v>
                </c:pt>
                <c:pt idx="173">
                  <c:v>362.22905460026573</c:v>
                </c:pt>
                <c:pt idx="174">
                  <c:v>372.23980062839314</c:v>
                </c:pt>
                <c:pt idx="175">
                  <c:v>380.58410805098066</c:v>
                </c:pt>
                <c:pt idx="176">
                  <c:v>388.39037888022835</c:v>
                </c:pt>
                <c:pt idx="177">
                  <c:v>397.39984896283875</c:v>
                </c:pt>
                <c:pt idx="178">
                  <c:v>405.98514016011683</c:v>
                </c:pt>
                <c:pt idx="179">
                  <c:v>414.08920924860655</c:v>
                </c:pt>
                <c:pt idx="180">
                  <c:v>421.65072605354493</c:v>
                </c:pt>
                <c:pt idx="181">
                  <c:v>428.60381415518327</c:v>
                </c:pt>
                <c:pt idx="182">
                  <c:v>443.63602715636023</c:v>
                </c:pt>
                <c:pt idx="183">
                  <c:v>459.30112788584762</c:v>
                </c:pt>
                <c:pt idx="184">
                  <c:v>457.53657518723162</c:v>
                </c:pt>
                <c:pt idx="185">
                  <c:v>454.68025564899932</c:v>
                </c:pt>
                <c:pt idx="186">
                  <c:v>450.70835546135044</c:v>
                </c:pt>
                <c:pt idx="187">
                  <c:v>445.59645309159532</c:v>
                </c:pt>
                <c:pt idx="188">
                  <c:v>439.31950791727434</c:v>
                </c:pt>
                <c:pt idx="189">
                  <c:v>430.04952157543471</c:v>
                </c:pt>
                <c:pt idx="190">
                  <c:v>419.32217519178471</c:v>
                </c:pt>
                <c:pt idx="191">
                  <c:v>411.8688256674231</c:v>
                </c:pt>
                <c:pt idx="192">
                  <c:v>403.20681769540653</c:v>
                </c:pt>
                <c:pt idx="193">
                  <c:v>393.29292498277539</c:v>
                </c:pt>
                <c:pt idx="194">
                  <c:v>382.08267405731755</c:v>
                </c:pt>
                <c:pt idx="195">
                  <c:v>369.53031828653184</c:v>
                </c:pt>
                <c:pt idx="196">
                  <c:v>373.67477711956616</c:v>
                </c:pt>
                <c:pt idx="197">
                  <c:v>378.15394374401274</c:v>
                </c:pt>
                <c:pt idx="198">
                  <c:v>389.83088082571555</c:v>
                </c:pt>
                <c:pt idx="199">
                  <c:v>402.49216722444044</c:v>
                </c:pt>
                <c:pt idx="200">
                  <c:v>416.15073423936343</c:v>
                </c:pt>
                <c:pt idx="201">
                  <c:v>430.81968400956413</c:v>
                </c:pt>
                <c:pt idx="202">
                  <c:v>446.51228904963074</c:v>
                </c:pt>
                <c:pt idx="203">
                  <c:v>458.47078481366719</c:v>
                </c:pt>
                <c:pt idx="204">
                  <c:v>471.15040535080004</c:v>
                </c:pt>
                <c:pt idx="205">
                  <c:v>480.31637604190553</c:v>
                </c:pt>
                <c:pt idx="206">
                  <c:v>489.8023589287842</c:v>
                </c:pt>
                <c:pt idx="207">
                  <c:v>499.61207697713945</c:v>
                </c:pt>
                <c:pt idx="208">
                  <c:v>509.74925502703536</c:v>
                </c:pt>
                <c:pt idx="209">
                  <c:v>520.21761879100256</c:v>
                </c:pt>
                <c:pt idx="210">
                  <c:v>524.15681490614236</c:v>
                </c:pt>
                <c:pt idx="211">
                  <c:v>527.7829591736097</c:v>
                </c:pt>
                <c:pt idx="212">
                  <c:v>535.32674690001386</c:v>
                </c:pt>
                <c:pt idx="213">
                  <c:v>542.96197024835669</c:v>
                </c:pt>
                <c:pt idx="214">
                  <c:v>550.68877362990474</c:v>
                </c:pt>
                <c:pt idx="215">
                  <c:v>558.50726004890191</c:v>
                </c:pt>
                <c:pt idx="216">
                  <c:v>566.41748937823081</c:v>
                </c:pt>
                <c:pt idx="217">
                  <c:v>578.66901551937076</c:v>
                </c:pt>
                <c:pt idx="218">
                  <c:v>591.44308823060317</c:v>
                </c:pt>
                <c:pt idx="219">
                  <c:v>603.19202088329303</c:v>
                </c:pt>
                <c:pt idx="220">
                  <c:v>615.32301946278903</c:v>
                </c:pt>
                <c:pt idx="221">
                  <c:v>627.84294199847386</c:v>
                </c:pt>
                <c:pt idx="222">
                  <c:v>640.75869201407897</c:v>
                </c:pt>
                <c:pt idx="223">
                  <c:v>654.07721625089982</c:v>
                </c:pt>
                <c:pt idx="224">
                  <c:v>663.56455468850822</c:v>
                </c:pt>
                <c:pt idx="225">
                  <c:v>673.04350126267855</c:v>
                </c:pt>
                <c:pt idx="226">
                  <c:v>682.51034526717842</c:v>
                </c:pt>
                <c:pt idx="227">
                  <c:v>691.96126181019781</c:v>
                </c:pt>
                <c:pt idx="228">
                  <c:v>701.39231035178511</c:v>
                </c:pt>
                <c:pt idx="229">
                  <c:v>710.79943329335345</c:v>
                </c:pt>
                <c:pt idx="230">
                  <c:v>720.17845462358457</c:v>
                </c:pt>
                <c:pt idx="231">
                  <c:v>731.08408344774512</c:v>
                </c:pt>
                <c:pt idx="232">
                  <c:v>742.11613943495684</c:v>
                </c:pt>
                <c:pt idx="233">
                  <c:v>753.27478963718022</c:v>
                </c:pt>
                <c:pt idx="234">
                  <c:v>764.56015115843252</c:v>
                </c:pt>
                <c:pt idx="235">
                  <c:v>775.97228942060644</c:v>
                </c:pt>
                <c:pt idx="236">
                  <c:v>787.51121641005955</c:v>
                </c:pt>
                <c:pt idx="237">
                  <c:v>799.17688890639704</c:v>
                </c:pt>
                <c:pt idx="238">
                  <c:v>810.9692066948412</c:v>
                </c:pt>
                <c:pt idx="239">
                  <c:v>822.88801076368372</c:v>
                </c:pt>
                <c:pt idx="240">
                  <c:v>834.9330814885227</c:v>
                </c:pt>
                <c:pt idx="241">
                  <c:v>847.1041368048825</c:v>
                </c:pt>
                <c:pt idx="242">
                  <c:v>859.40083037110901</c:v>
                </c:pt>
                <c:pt idx="243">
                  <c:v>871.82274972347614</c:v>
                </c:pt>
                <c:pt idx="244">
                  <c:v>884.36941442546947</c:v>
                </c:pt>
                <c:pt idx="245">
                  <c:v>897.04027421346188</c:v>
                </c:pt>
                <c:pt idx="246">
                  <c:v>909.83470714100974</c:v>
                </c:pt>
                <c:pt idx="247">
                  <c:v>922.75201772405876</c:v>
                </c:pt>
                <c:pt idx="248">
                  <c:v>935.79143508961204</c:v>
                </c:pt>
                <c:pt idx="249">
                  <c:v>948.9521111304548</c:v>
                </c:pt>
                <c:pt idx="250">
                  <c:v>962.23311866850463</c:v>
                </c:pt>
                <c:pt idx="251">
                  <c:v>975.63344962982228</c:v>
                </c:pt>
                <c:pt idx="252">
                  <c:v>989.15201323385008</c:v>
                </c:pt>
                <c:pt idx="253">
                  <c:v>1002.7876342003249</c:v>
                </c:pt>
                <c:pt idx="254">
                  <c:v>1016.5390509766968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E8-4D95-B642-CE992E439EDB}"/>
            </c:ext>
          </c:extLst>
        </c:ser>
        <c:ser>
          <c:idx val="12"/>
          <c:order val="2"/>
          <c:tx>
            <c:v>Camas (pesimista)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'Modelo predictivo'!$A$8:$A$262</c:f>
              <c:numCache>
                <c:formatCode>m/d/yyyy</c:formatCode>
                <c:ptCount val="255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  <c:pt idx="114">
                  <c:v>44025</c:v>
                </c:pt>
                <c:pt idx="115">
                  <c:v>44026</c:v>
                </c:pt>
                <c:pt idx="116">
                  <c:v>44027</c:v>
                </c:pt>
                <c:pt idx="117">
                  <c:v>44028</c:v>
                </c:pt>
                <c:pt idx="118">
                  <c:v>44029</c:v>
                </c:pt>
                <c:pt idx="119">
                  <c:v>44030</c:v>
                </c:pt>
                <c:pt idx="120">
                  <c:v>44031</c:v>
                </c:pt>
                <c:pt idx="121">
                  <c:v>44032</c:v>
                </c:pt>
                <c:pt idx="122">
                  <c:v>44033</c:v>
                </c:pt>
                <c:pt idx="123">
                  <c:v>44034</c:v>
                </c:pt>
                <c:pt idx="124">
                  <c:v>44035</c:v>
                </c:pt>
                <c:pt idx="125">
                  <c:v>44036</c:v>
                </c:pt>
                <c:pt idx="126">
                  <c:v>44037</c:v>
                </c:pt>
                <c:pt idx="127">
                  <c:v>44038</c:v>
                </c:pt>
                <c:pt idx="128">
                  <c:v>44039</c:v>
                </c:pt>
                <c:pt idx="129">
                  <c:v>44040</c:v>
                </c:pt>
                <c:pt idx="130">
                  <c:v>44041</c:v>
                </c:pt>
                <c:pt idx="131">
                  <c:v>44042</c:v>
                </c:pt>
                <c:pt idx="132">
                  <c:v>44043</c:v>
                </c:pt>
                <c:pt idx="133">
                  <c:v>44044</c:v>
                </c:pt>
                <c:pt idx="134">
                  <c:v>44045</c:v>
                </c:pt>
                <c:pt idx="135">
                  <c:v>44046</c:v>
                </c:pt>
                <c:pt idx="136">
                  <c:v>44047</c:v>
                </c:pt>
                <c:pt idx="137">
                  <c:v>44048</c:v>
                </c:pt>
                <c:pt idx="138">
                  <c:v>44049</c:v>
                </c:pt>
                <c:pt idx="139">
                  <c:v>44050</c:v>
                </c:pt>
                <c:pt idx="140">
                  <c:v>44051</c:v>
                </c:pt>
                <c:pt idx="141">
                  <c:v>44052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44058</c:v>
                </c:pt>
                <c:pt idx="148">
                  <c:v>44059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44065</c:v>
                </c:pt>
                <c:pt idx="155">
                  <c:v>44066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44072</c:v>
                </c:pt>
                <c:pt idx="162">
                  <c:v>44073</c:v>
                </c:pt>
                <c:pt idx="163">
                  <c:v>44074</c:v>
                </c:pt>
                <c:pt idx="164">
                  <c:v>44075</c:v>
                </c:pt>
                <c:pt idx="165">
                  <c:v>44076</c:v>
                </c:pt>
                <c:pt idx="166">
                  <c:v>44077</c:v>
                </c:pt>
                <c:pt idx="167">
                  <c:v>44078</c:v>
                </c:pt>
                <c:pt idx="168">
                  <c:v>44079</c:v>
                </c:pt>
                <c:pt idx="169">
                  <c:v>44080</c:v>
                </c:pt>
                <c:pt idx="170">
                  <c:v>44081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44086</c:v>
                </c:pt>
                <c:pt idx="176">
                  <c:v>44087</c:v>
                </c:pt>
                <c:pt idx="177">
                  <c:v>44088</c:v>
                </c:pt>
                <c:pt idx="178">
                  <c:v>44089</c:v>
                </c:pt>
                <c:pt idx="179">
                  <c:v>44090</c:v>
                </c:pt>
                <c:pt idx="180">
                  <c:v>44091</c:v>
                </c:pt>
                <c:pt idx="181">
                  <c:v>44092</c:v>
                </c:pt>
                <c:pt idx="182">
                  <c:v>44093</c:v>
                </c:pt>
                <c:pt idx="183">
                  <c:v>44094</c:v>
                </c:pt>
                <c:pt idx="184">
                  <c:v>44095</c:v>
                </c:pt>
                <c:pt idx="185">
                  <c:v>44096</c:v>
                </c:pt>
                <c:pt idx="186">
                  <c:v>44097</c:v>
                </c:pt>
                <c:pt idx="187">
                  <c:v>44098</c:v>
                </c:pt>
                <c:pt idx="188">
                  <c:v>44099</c:v>
                </c:pt>
                <c:pt idx="189">
                  <c:v>44100</c:v>
                </c:pt>
                <c:pt idx="190">
                  <c:v>44101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44107</c:v>
                </c:pt>
                <c:pt idx="197">
                  <c:v>44108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44114</c:v>
                </c:pt>
                <c:pt idx="204">
                  <c:v>44115</c:v>
                </c:pt>
                <c:pt idx="205">
                  <c:v>44116</c:v>
                </c:pt>
                <c:pt idx="206">
                  <c:v>44117</c:v>
                </c:pt>
                <c:pt idx="207">
                  <c:v>44118</c:v>
                </c:pt>
                <c:pt idx="208">
                  <c:v>44119</c:v>
                </c:pt>
                <c:pt idx="209">
                  <c:v>44120</c:v>
                </c:pt>
                <c:pt idx="210">
                  <c:v>44121</c:v>
                </c:pt>
                <c:pt idx="211">
                  <c:v>44122</c:v>
                </c:pt>
                <c:pt idx="212">
                  <c:v>44123</c:v>
                </c:pt>
                <c:pt idx="213">
                  <c:v>44124</c:v>
                </c:pt>
                <c:pt idx="214">
                  <c:v>44125</c:v>
                </c:pt>
                <c:pt idx="215">
                  <c:v>44126</c:v>
                </c:pt>
                <c:pt idx="216">
                  <c:v>44127</c:v>
                </c:pt>
                <c:pt idx="217">
                  <c:v>44128</c:v>
                </c:pt>
                <c:pt idx="218">
                  <c:v>44129</c:v>
                </c:pt>
                <c:pt idx="219">
                  <c:v>44130</c:v>
                </c:pt>
                <c:pt idx="220">
                  <c:v>44131</c:v>
                </c:pt>
                <c:pt idx="221">
                  <c:v>44132</c:v>
                </c:pt>
                <c:pt idx="222">
                  <c:v>44133</c:v>
                </c:pt>
                <c:pt idx="223">
                  <c:v>44134</c:v>
                </c:pt>
                <c:pt idx="224">
                  <c:v>44135</c:v>
                </c:pt>
                <c:pt idx="225">
                  <c:v>44136</c:v>
                </c:pt>
                <c:pt idx="226">
                  <c:v>44137</c:v>
                </c:pt>
                <c:pt idx="227">
                  <c:v>44138</c:v>
                </c:pt>
                <c:pt idx="228">
                  <c:v>44139</c:v>
                </c:pt>
                <c:pt idx="229">
                  <c:v>44140</c:v>
                </c:pt>
                <c:pt idx="230">
                  <c:v>44141</c:v>
                </c:pt>
                <c:pt idx="231">
                  <c:v>44142</c:v>
                </c:pt>
                <c:pt idx="232">
                  <c:v>44143</c:v>
                </c:pt>
                <c:pt idx="233">
                  <c:v>44144</c:v>
                </c:pt>
                <c:pt idx="234">
                  <c:v>44145</c:v>
                </c:pt>
                <c:pt idx="235">
                  <c:v>44146</c:v>
                </c:pt>
                <c:pt idx="236">
                  <c:v>44147</c:v>
                </c:pt>
                <c:pt idx="237">
                  <c:v>44148</c:v>
                </c:pt>
                <c:pt idx="238">
                  <c:v>44149</c:v>
                </c:pt>
                <c:pt idx="239">
                  <c:v>44150</c:v>
                </c:pt>
                <c:pt idx="240">
                  <c:v>44151</c:v>
                </c:pt>
                <c:pt idx="241">
                  <c:v>44152</c:v>
                </c:pt>
                <c:pt idx="242">
                  <c:v>44153</c:v>
                </c:pt>
                <c:pt idx="243">
                  <c:v>44154</c:v>
                </c:pt>
                <c:pt idx="244">
                  <c:v>44155</c:v>
                </c:pt>
                <c:pt idx="245">
                  <c:v>44156</c:v>
                </c:pt>
                <c:pt idx="246">
                  <c:v>44157</c:v>
                </c:pt>
                <c:pt idx="247">
                  <c:v>44158</c:v>
                </c:pt>
                <c:pt idx="248">
                  <c:v>44159</c:v>
                </c:pt>
                <c:pt idx="249">
                  <c:v>44160</c:v>
                </c:pt>
                <c:pt idx="250">
                  <c:v>44161</c:v>
                </c:pt>
                <c:pt idx="251">
                  <c:v>44162</c:v>
                </c:pt>
                <c:pt idx="252">
                  <c:v>44163</c:v>
                </c:pt>
                <c:pt idx="253">
                  <c:v>44164</c:v>
                </c:pt>
                <c:pt idx="254">
                  <c:v>44165</c:v>
                </c:pt>
              </c:numCache>
            </c:numRef>
          </c:cat>
          <c:val>
            <c:numRef>
              <c:f>'Modelo predictivo'!$Z$8:$Z$262</c:f>
              <c:numCache>
                <c:formatCode>_(* #,##0_);_(* \(#,##0\);_(* "-"_);_(@_)</c:formatCode>
                <c:ptCount val="255"/>
                <c:pt idx="0">
                  <c:v>0.31498726054062864</c:v>
                </c:pt>
                <c:pt idx="1">
                  <c:v>0.36507776339809195</c:v>
                </c:pt>
                <c:pt idx="2">
                  <c:v>0.41955593758505799</c:v>
                </c:pt>
                <c:pt idx="3">
                  <c:v>0.47880611484075541</c:v>
                </c:pt>
                <c:pt idx="4">
                  <c:v>0.54324629079900721</c:v>
                </c:pt>
                <c:pt idx="5">
                  <c:v>0.6133310735114551</c:v>
                </c:pt>
                <c:pt idx="6">
                  <c:v>0.68955489004962189</c:v>
                </c:pt>
                <c:pt idx="7">
                  <c:v>0.77245547400881176</c:v>
                </c:pt>
                <c:pt idx="8">
                  <c:v>0.89187492796491419</c:v>
                </c:pt>
                <c:pt idx="9">
                  <c:v>1.0279170937399009</c:v>
                </c:pt>
                <c:pt idx="10">
                  <c:v>1.1828957364913184</c:v>
                </c:pt>
                <c:pt idx="11">
                  <c:v>1.3594466664080553</c:v>
                </c:pt>
                <c:pt idx="12">
                  <c:v>1.2455852980372932</c:v>
                </c:pt>
                <c:pt idx="13">
                  <c:v>1.4246162459150271</c:v>
                </c:pt>
                <c:pt idx="14">
                  <c:v>1.6311517585785118</c:v>
                </c:pt>
                <c:pt idx="15">
                  <c:v>1.8692465147668025</c:v>
                </c:pt>
                <c:pt idx="16">
                  <c:v>1.9844964933043858</c:v>
                </c:pt>
                <c:pt idx="17">
                  <c:v>2.1013434785218097</c:v>
                </c:pt>
                <c:pt idx="18">
                  <c:v>2.2195848413483761</c:v>
                </c:pt>
                <c:pt idx="19">
                  <c:v>2.3389864005182672</c:v>
                </c:pt>
                <c:pt idx="20">
                  <c:v>2.4300218333682868</c:v>
                </c:pt>
                <c:pt idx="21">
                  <c:v>2.5129157977336196</c:v>
                </c:pt>
                <c:pt idx="22">
                  <c:v>2.585696259923719</c:v>
                </c:pt>
                <c:pt idx="23">
                  <c:v>2.6460829056120803</c:v>
                </c:pt>
                <c:pt idx="24">
                  <c:v>2.545672840443864</c:v>
                </c:pt>
                <c:pt idx="25">
                  <c:v>2.4146711565442729</c:v>
                </c:pt>
                <c:pt idx="26">
                  <c:v>2.249248090947745</c:v>
                </c:pt>
                <c:pt idx="27">
                  <c:v>2.0450298230984676</c:v>
                </c:pt>
                <c:pt idx="28">
                  <c:v>1.9560658882419555</c:v>
                </c:pt>
                <c:pt idx="29">
                  <c:v>1.8575217667803581</c:v>
                </c:pt>
                <c:pt idx="30">
                  <c:v>1.7491659387474501</c:v>
                </c:pt>
                <c:pt idx="31">
                  <c:v>1.6307535762562744</c:v>
                </c:pt>
                <c:pt idx="32">
                  <c:v>1.4386595740518173</c:v>
                </c:pt>
                <c:pt idx="33">
                  <c:v>1.2369611508546445</c:v>
                </c:pt>
                <c:pt idx="34">
                  <c:v>1.0253852826929886</c:v>
                </c:pt>
                <c:pt idx="35">
                  <c:v>0.80364097817423585</c:v>
                </c:pt>
                <c:pt idx="36">
                  <c:v>0.71718901513515898</c:v>
                </c:pt>
                <c:pt idx="37">
                  <c:v>0.63246055918035493</c:v>
                </c:pt>
                <c:pt idx="38">
                  <c:v>0.54944207185626492</c:v>
                </c:pt>
                <c:pt idx="39">
                  <c:v>0.46811847423021796</c:v>
                </c:pt>
                <c:pt idx="40">
                  <c:v>0.3973010948466385</c:v>
                </c:pt>
                <c:pt idx="41">
                  <c:v>0.32776709023233142</c:v>
                </c:pt>
                <c:pt idx="42">
                  <c:v>0.25951210956971332</c:v>
                </c:pt>
                <c:pt idx="43">
                  <c:v>0.19253039135689609</c:v>
                </c:pt>
                <c:pt idx="44">
                  <c:v>0.19018141676527353</c:v>
                </c:pt>
                <c:pt idx="45">
                  <c:v>0.18810696489481799</c:v>
                </c:pt>
                <c:pt idx="46">
                  <c:v>0.18628330828956852</c:v>
                </c:pt>
                <c:pt idx="47">
                  <c:v>0.18468853849834052</c:v>
                </c:pt>
                <c:pt idx="48">
                  <c:v>0.18901257211867487</c:v>
                </c:pt>
                <c:pt idx="49">
                  <c:v>0.1933758505609775</c:v>
                </c:pt>
                <c:pt idx="50">
                  <c:v>0.1977623555120083</c:v>
                </c:pt>
                <c:pt idx="51">
                  <c:v>0.20215765902261412</c:v>
                </c:pt>
                <c:pt idx="52">
                  <c:v>0.19772100620709213</c:v>
                </c:pt>
                <c:pt idx="53">
                  <c:v>0.19364592310530845</c:v>
                </c:pt>
                <c:pt idx="54">
                  <c:v>0.18990757836739125</c:v>
                </c:pt>
                <c:pt idx="55">
                  <c:v>0.18648271089808771</c:v>
                </c:pt>
                <c:pt idx="56">
                  <c:v>0.19131237185949701</c:v>
                </c:pt>
                <c:pt idx="57">
                  <c:v>0.19639909207534573</c:v>
                </c:pt>
                <c:pt idx="58">
                  <c:v>0.20171468410012064</c:v>
                </c:pt>
                <c:pt idx="59">
                  <c:v>0.20723286788086995</c:v>
                </c:pt>
                <c:pt idx="60">
                  <c:v>0.20721902106746953</c:v>
                </c:pt>
                <c:pt idx="61">
                  <c:v>0.20751125103315843</c:v>
                </c:pt>
                <c:pt idx="62">
                  <c:v>0.20808716558477514</c:v>
                </c:pt>
                <c:pt idx="63">
                  <c:v>0.20892562249906507</c:v>
                </c:pt>
                <c:pt idx="64">
                  <c:v>0.23759122108260314</c:v>
                </c:pt>
                <c:pt idx="65">
                  <c:v>0.26886348566234636</c:v>
                </c:pt>
                <c:pt idx="66">
                  <c:v>0.30279423329129324</c:v>
                </c:pt>
                <c:pt idx="67">
                  <c:v>0.33944026830248364</c:v>
                </c:pt>
                <c:pt idx="68">
                  <c:v>0.37090063888349534</c:v>
                </c:pt>
                <c:pt idx="69">
                  <c:v>0.40521948335716756</c:v>
                </c:pt>
                <c:pt idx="70">
                  <c:v>0.44247825668522039</c:v>
                </c:pt>
                <c:pt idx="71">
                  <c:v>0.48276314819362071</c:v>
                </c:pt>
                <c:pt idx="72">
                  <c:v>0.50357550742745816</c:v>
                </c:pt>
                <c:pt idx="73">
                  <c:v>0.52497453558324969</c:v>
                </c:pt>
                <c:pt idx="74">
                  <c:v>0.54694535576173831</c:v>
                </c:pt>
                <c:pt idx="75">
                  <c:v>0.56947351601735252</c:v>
                </c:pt>
                <c:pt idx="76">
                  <c:v>0.56496042267013347</c:v>
                </c:pt>
                <c:pt idx="77">
                  <c:v>0.55859408514861775</c:v>
                </c:pt>
                <c:pt idx="78">
                  <c:v>0.55029167980051252</c:v>
                </c:pt>
                <c:pt idx="79">
                  <c:v>0.5399667898179128</c:v>
                </c:pt>
                <c:pt idx="80">
                  <c:v>0.53753700445692554</c:v>
                </c:pt>
                <c:pt idx="81">
                  <c:v>0.5338287800056073</c:v>
                </c:pt>
                <c:pt idx="82">
                  <c:v>0.5287634568796169</c:v>
                </c:pt>
                <c:pt idx="83">
                  <c:v>0.52225850585215261</c:v>
                </c:pt>
                <c:pt idx="84">
                  <c:v>0.53681709636131658</c:v>
                </c:pt>
                <c:pt idx="85">
                  <c:v>0.55238539982676038</c:v>
                </c:pt>
                <c:pt idx="86">
                  <c:v>0.56898451452719756</c:v>
                </c:pt>
                <c:pt idx="87">
                  <c:v>0.67430495859407846</c:v>
                </c:pt>
                <c:pt idx="88">
                  <c:v>0.80269402243752053</c:v>
                </c:pt>
                <c:pt idx="89">
                  <c:v>0.95784354861172905</c:v>
                </c:pt>
                <c:pt idx="90">
                  <c:v>1.1440346866147566</c:v>
                </c:pt>
                <c:pt idx="91">
                  <c:v>1.3662319482139733</c:v>
                </c:pt>
                <c:pt idx="92">
                  <c:v>1.6201845159120463</c:v>
                </c:pt>
                <c:pt idx="93">
                  <c:v>1.9216476845303256</c:v>
                </c:pt>
                <c:pt idx="94">
                  <c:v>2.1088856322214706</c:v>
                </c:pt>
                <c:pt idx="95">
                  <c:v>2.3103489381018329</c:v>
                </c:pt>
                <c:pt idx="96">
                  <c:v>2.5269901872830385</c:v>
                </c:pt>
                <c:pt idx="97">
                  <c:v>2.7598236090790338</c:v>
                </c:pt>
                <c:pt idx="98">
                  <c:v>3.0099290242408778</c:v>
                </c:pt>
                <c:pt idx="99">
                  <c:v>3.1907870435491228</c:v>
                </c:pt>
                <c:pt idx="100">
                  <c:v>3.4143210239847401</c:v>
                </c:pt>
                <c:pt idx="101">
                  <c:v>3.642890940191915</c:v>
                </c:pt>
                <c:pt idx="102">
                  <c:v>3.8748070292868309</c:v>
                </c:pt>
                <c:pt idx="103">
                  <c:v>4.1079069241057464</c:v>
                </c:pt>
                <c:pt idx="104">
                  <c:v>4.3394637206678111</c:v>
                </c:pt>
                <c:pt idx="105">
                  <c:v>4.5660780348198484</c:v>
                </c:pt>
                <c:pt idx="106">
                  <c:v>4.9530090698294265</c:v>
                </c:pt>
                <c:pt idx="107">
                  <c:v>5.4534632107506509</c:v>
                </c:pt>
                <c:pt idx="108">
                  <c:v>6.0123580772291554</c:v>
                </c:pt>
                <c:pt idx="109">
                  <c:v>6.63604335322818</c:v>
                </c:pt>
                <c:pt idx="110">
                  <c:v>7.3315327743613894</c:v>
                </c:pt>
                <c:pt idx="111">
                  <c:v>8.1065720316401055</c:v>
                </c:pt>
                <c:pt idx="112">
                  <c:v>8.9246886833403991</c:v>
                </c:pt>
                <c:pt idx="113">
                  <c:v>9.8305975320100849</c:v>
                </c:pt>
                <c:pt idx="114">
                  <c:v>10.804757723640858</c:v>
                </c:pt>
                <c:pt idx="115">
                  <c:v>11.878494842267127</c:v>
                </c:pt>
                <c:pt idx="116">
                  <c:v>13.061847293786551</c:v>
                </c:pt>
                <c:pt idx="117">
                  <c:v>14.365854247650482</c:v>
                </c:pt>
                <c:pt idx="118">
                  <c:v>15.802654429589907</c:v>
                </c:pt>
                <c:pt idx="119">
                  <c:v>17.307748683178691</c:v>
                </c:pt>
                <c:pt idx="120">
                  <c:v>18.954062742268217</c:v>
                </c:pt>
                <c:pt idx="121">
                  <c:v>20.536409469643594</c:v>
                </c:pt>
                <c:pt idx="122">
                  <c:v>22.233274431653005</c:v>
                </c:pt>
                <c:pt idx="123">
                  <c:v>24.052526567640154</c:v>
                </c:pt>
                <c:pt idx="124">
                  <c:v>26.002527683446356</c:v>
                </c:pt>
                <c:pt idx="125">
                  <c:v>28.09215753500149</c:v>
                </c:pt>
                <c:pt idx="126">
                  <c:v>30.359619519405435</c:v>
                </c:pt>
                <c:pt idx="127">
                  <c:v>32.793778383347963</c:v>
                </c:pt>
                <c:pt idx="128">
                  <c:v>35.331935410341515</c:v>
                </c:pt>
                <c:pt idx="129">
                  <c:v>38.043836110927046</c:v>
                </c:pt>
                <c:pt idx="130">
                  <c:v>40.940590401468015</c:v>
                </c:pt>
                <c:pt idx="131">
                  <c:v>44.033929654722421</c:v>
                </c:pt>
                <c:pt idx="132">
                  <c:v>47.336230573726837</c:v>
                </c:pt>
                <c:pt idx="133">
                  <c:v>51.078951676993618</c:v>
                </c:pt>
                <c:pt idx="134">
                  <c:v>55.111804838636083</c:v>
                </c:pt>
                <c:pt idx="135">
                  <c:v>58.516435822451754</c:v>
                </c:pt>
                <c:pt idx="136">
                  <c:v>62.059635382120419</c:v>
                </c:pt>
                <c:pt idx="137">
                  <c:v>65.744303500732656</c:v>
                </c:pt>
                <c:pt idx="138">
                  <c:v>69.573068221206398</c:v>
                </c:pt>
                <c:pt idx="139">
                  <c:v>73.548232725985372</c:v>
                </c:pt>
                <c:pt idx="140">
                  <c:v>77.746219140105765</c:v>
                </c:pt>
                <c:pt idx="141">
                  <c:v>82.11134155228973</c:v>
                </c:pt>
                <c:pt idx="142">
                  <c:v>87.101226051360086</c:v>
                </c:pt>
                <c:pt idx="143">
                  <c:v>92.353982582219501</c:v>
                </c:pt>
                <c:pt idx="144">
                  <c:v>97.881556557330939</c:v>
                </c:pt>
                <c:pt idx="145">
                  <c:v>103.69623980319683</c:v>
                </c:pt>
                <c:pt idx="146">
                  <c:v>109.81065705650668</c:v>
                </c:pt>
                <c:pt idx="147">
                  <c:v>117.17849320996345</c:v>
                </c:pt>
                <c:pt idx="148">
                  <c:v>125.07029567477854</c:v>
                </c:pt>
                <c:pt idx="149">
                  <c:v>129.40492135149171</c:v>
                </c:pt>
                <c:pt idx="150">
                  <c:v>133.65242745679441</c:v>
                </c:pt>
                <c:pt idx="151">
                  <c:v>137.79732903050746</c:v>
                </c:pt>
                <c:pt idx="152">
                  <c:v>141.8229211857963</c:v>
                </c:pt>
                <c:pt idx="153">
                  <c:v>145.71119917493115</c:v>
                </c:pt>
                <c:pt idx="154">
                  <c:v>148.98840675333997</c:v>
                </c:pt>
                <c:pt idx="155">
                  <c:v>151.99848473159224</c:v>
                </c:pt>
                <c:pt idx="156">
                  <c:v>157.81027174646275</c:v>
                </c:pt>
                <c:pt idx="157">
                  <c:v>163.76167069624518</c:v>
                </c:pt>
                <c:pt idx="158">
                  <c:v>169.84906549679386</c:v>
                </c:pt>
                <c:pt idx="159">
                  <c:v>176.06793194808685</c:v>
                </c:pt>
                <c:pt idx="160">
                  <c:v>182.4127441950875</c:v>
                </c:pt>
                <c:pt idx="161">
                  <c:v>192.99456467836183</c:v>
                </c:pt>
                <c:pt idx="162">
                  <c:v>204.37453133110787</c:v>
                </c:pt>
                <c:pt idx="163">
                  <c:v>218.02193187622598</c:v>
                </c:pt>
                <c:pt idx="164">
                  <c:v>232.82415662357366</c:v>
                </c:pt>
                <c:pt idx="165">
                  <c:v>248.85843916363376</c:v>
                </c:pt>
                <c:pt idx="166">
                  <c:v>266.20665943481123</c:v>
                </c:pt>
                <c:pt idx="167">
                  <c:v>284.95559767815809</c:v>
                </c:pt>
                <c:pt idx="168">
                  <c:v>302.09648904431253</c:v>
                </c:pt>
                <c:pt idx="169">
                  <c:v>320.35445237310711</c:v>
                </c:pt>
                <c:pt idx="170">
                  <c:v>331.04094363620538</c:v>
                </c:pt>
                <c:pt idx="171">
                  <c:v>341.6002012216365</c:v>
                </c:pt>
                <c:pt idx="172">
                  <c:v>352.00571120000768</c:v>
                </c:pt>
                <c:pt idx="173">
                  <c:v>362.22905460026573</c:v>
                </c:pt>
                <c:pt idx="174">
                  <c:v>372.23980062839314</c:v>
                </c:pt>
                <c:pt idx="175">
                  <c:v>380.58410805098066</c:v>
                </c:pt>
                <c:pt idx="176">
                  <c:v>388.39037888022835</c:v>
                </c:pt>
                <c:pt idx="177">
                  <c:v>397.39984896283875</c:v>
                </c:pt>
                <c:pt idx="178">
                  <c:v>405.98514016011683</c:v>
                </c:pt>
                <c:pt idx="179">
                  <c:v>414.08920924860655</c:v>
                </c:pt>
                <c:pt idx="180">
                  <c:v>421.65072605354493</c:v>
                </c:pt>
                <c:pt idx="181">
                  <c:v>428.60381415518327</c:v>
                </c:pt>
                <c:pt idx="182">
                  <c:v>443.63602715636023</c:v>
                </c:pt>
                <c:pt idx="183">
                  <c:v>459.30112788584762</c:v>
                </c:pt>
                <c:pt idx="184">
                  <c:v>457.53657518723162</c:v>
                </c:pt>
                <c:pt idx="185">
                  <c:v>454.68025564899932</c:v>
                </c:pt>
                <c:pt idx="186">
                  <c:v>450.70835546135044</c:v>
                </c:pt>
                <c:pt idx="187">
                  <c:v>445.59645309159532</c:v>
                </c:pt>
                <c:pt idx="188">
                  <c:v>439.31950791727434</c:v>
                </c:pt>
                <c:pt idx="189">
                  <c:v>430.04952157543471</c:v>
                </c:pt>
                <c:pt idx="190">
                  <c:v>419.32217519178471</c:v>
                </c:pt>
                <c:pt idx="191">
                  <c:v>411.8688256674231</c:v>
                </c:pt>
                <c:pt idx="192">
                  <c:v>403.20681769540653</c:v>
                </c:pt>
                <c:pt idx="193">
                  <c:v>393.29292498277539</c:v>
                </c:pt>
                <c:pt idx="194">
                  <c:v>382.08267405731755</c:v>
                </c:pt>
                <c:pt idx="195">
                  <c:v>369.53031828653184</c:v>
                </c:pt>
                <c:pt idx="196">
                  <c:v>373.67477711956616</c:v>
                </c:pt>
                <c:pt idx="197">
                  <c:v>378.15394374401274</c:v>
                </c:pt>
                <c:pt idx="198">
                  <c:v>389.83088082571555</c:v>
                </c:pt>
                <c:pt idx="199">
                  <c:v>402.49216722444044</c:v>
                </c:pt>
                <c:pt idx="200">
                  <c:v>416.15073423936343</c:v>
                </c:pt>
                <c:pt idx="201">
                  <c:v>430.81968400956413</c:v>
                </c:pt>
                <c:pt idx="202">
                  <c:v>446.51228904963074</c:v>
                </c:pt>
                <c:pt idx="203">
                  <c:v>458.47078481366719</c:v>
                </c:pt>
                <c:pt idx="204">
                  <c:v>471.15040535080004</c:v>
                </c:pt>
                <c:pt idx="205">
                  <c:v>480.31637604190553</c:v>
                </c:pt>
                <c:pt idx="206">
                  <c:v>489.8023589287842</c:v>
                </c:pt>
                <c:pt idx="207">
                  <c:v>499.61207697713945</c:v>
                </c:pt>
                <c:pt idx="208">
                  <c:v>509.74925502703536</c:v>
                </c:pt>
                <c:pt idx="209">
                  <c:v>520.21761879100256</c:v>
                </c:pt>
                <c:pt idx="210">
                  <c:v>524.15681490614236</c:v>
                </c:pt>
                <c:pt idx="211">
                  <c:v>527.7829591736097</c:v>
                </c:pt>
                <c:pt idx="212">
                  <c:v>535.32674690001386</c:v>
                </c:pt>
                <c:pt idx="213">
                  <c:v>542.96197024835669</c:v>
                </c:pt>
                <c:pt idx="214">
                  <c:v>550.68877362990474</c:v>
                </c:pt>
                <c:pt idx="215">
                  <c:v>558.50726004890191</c:v>
                </c:pt>
                <c:pt idx="216">
                  <c:v>566.41748937823081</c:v>
                </c:pt>
                <c:pt idx="217">
                  <c:v>578.66901551937076</c:v>
                </c:pt>
                <c:pt idx="218">
                  <c:v>591.44308823060317</c:v>
                </c:pt>
                <c:pt idx="219">
                  <c:v>636.2772338907015</c:v>
                </c:pt>
                <c:pt idx="220">
                  <c:v>686.59877284514164</c:v>
                </c:pt>
                <c:pt idx="221">
                  <c:v>742.79120992328217</c:v>
                </c:pt>
                <c:pt idx="222">
                  <c:v>805.26108148833657</c:v>
                </c:pt>
                <c:pt idx="223">
                  <c:v>874.43902225083332</c:v>
                </c:pt>
                <c:pt idx="224">
                  <c:v>946.5398886690507</c:v>
                </c:pt>
                <c:pt idx="225">
                  <c:v>1025.8614891662714</c:v>
                </c:pt>
                <c:pt idx="226">
                  <c:v>1112.9023815326836</c:v>
                </c:pt>
                <c:pt idx="227">
                  <c:v>1208.1892946539797</c:v>
                </c:pt>
                <c:pt idx="228">
                  <c:v>1312.2781205856099</c:v>
                </c:pt>
                <c:pt idx="229">
                  <c:v>1425.754853983412</c:v>
                </c:pt>
                <c:pt idx="230">
                  <c:v>1549.2364618037311</c:v>
                </c:pt>
                <c:pt idx="231">
                  <c:v>1651.8454556932745</c:v>
                </c:pt>
                <c:pt idx="232">
                  <c:v>1760.8470998929618</c:v>
                </c:pt>
                <c:pt idx="233">
                  <c:v>1876.583552183045</c:v>
                </c:pt>
                <c:pt idx="234">
                  <c:v>1999.4073852674408</c:v>
                </c:pt>
                <c:pt idx="235">
                  <c:v>2129.6806951501389</c:v>
                </c:pt>
                <c:pt idx="236">
                  <c:v>2267.7739788848253</c:v>
                </c:pt>
                <c:pt idx="237">
                  <c:v>2414.0647536424822</c:v>
                </c:pt>
                <c:pt idx="238">
                  <c:v>2568.9358874947784</c:v>
                </c:pt>
                <c:pt idx="239">
                  <c:v>2732.7736110308961</c:v>
                </c:pt>
                <c:pt idx="240">
                  <c:v>2905.965178013601</c:v>
                </c:pt>
                <c:pt idx="241">
                  <c:v>3088.8961428575694</c:v>
                </c:pt>
                <c:pt idx="242">
                  <c:v>3281.9472229179487</c:v>
                </c:pt>
                <c:pt idx="243">
                  <c:v>3485.4907145663251</c:v>
                </c:pt>
                <c:pt idx="244">
                  <c:v>3699.8864339786128</c:v>
                </c:pt>
                <c:pt idx="245">
                  <c:v>3925.4771566557761</c:v>
                </c:pt>
                <c:pt idx="246">
                  <c:v>4162.5835341453703</c:v>
                </c:pt>
                <c:pt idx="247">
                  <c:v>4411.4984724400047</c:v>
                </c:pt>
                <c:pt idx="248">
                  <c:v>4672.4809643095086</c:v>
                </c:pt>
                <c:pt idx="249">
                  <c:v>4945.7493775771136</c:v>
                </c:pt>
                <c:pt idx="250">
                  <c:v>5231.4742132600231</c:v>
                </c:pt>
                <c:pt idx="251">
                  <c:v>5529.7703617051538</c:v>
                </c:pt>
                <c:pt idx="252">
                  <c:v>5840.6889014553881</c:v>
                </c:pt>
                <c:pt idx="253">
                  <c:v>6164.2085046004577</c:v>
                </c:pt>
                <c:pt idx="254">
                  <c:v>6500.2265337218296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CE8-4D95-B642-CE992E439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8925432"/>
        <c:axId val="658923832"/>
      </c:lineChart>
      <c:dateAx>
        <c:axId val="65892543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58923832"/>
        <c:crosses val="autoZero"/>
        <c:auto val="1"/>
        <c:lblOffset val="100"/>
        <c:baseTimeUnit val="days"/>
      </c:dateAx>
      <c:valAx>
        <c:axId val="6589238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58925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solidFill>
            <a:schemeClr val="accent6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s-AR" sz="1400" b="0" i="0" baseline="0">
                <a:effectLst/>
              </a:rPr>
              <a:t>Requerimiento de camas de cuidados críticos por COVID-19 según distintos escenarios</a:t>
            </a:r>
            <a:endParaRPr lang="es-AR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v>UTI (optimista)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'Modelo predictivo'!$A$8:$A$262</c:f>
              <c:numCache>
                <c:formatCode>m/d/yyyy</c:formatCode>
                <c:ptCount val="255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  <c:pt idx="114">
                  <c:v>44025</c:v>
                </c:pt>
                <c:pt idx="115">
                  <c:v>44026</c:v>
                </c:pt>
                <c:pt idx="116">
                  <c:v>44027</c:v>
                </c:pt>
                <c:pt idx="117">
                  <c:v>44028</c:v>
                </c:pt>
                <c:pt idx="118">
                  <c:v>44029</c:v>
                </c:pt>
                <c:pt idx="119">
                  <c:v>44030</c:v>
                </c:pt>
                <c:pt idx="120">
                  <c:v>44031</c:v>
                </c:pt>
                <c:pt idx="121">
                  <c:v>44032</c:v>
                </c:pt>
                <c:pt idx="122">
                  <c:v>44033</c:v>
                </c:pt>
                <c:pt idx="123">
                  <c:v>44034</c:v>
                </c:pt>
                <c:pt idx="124">
                  <c:v>44035</c:v>
                </c:pt>
                <c:pt idx="125">
                  <c:v>44036</c:v>
                </c:pt>
                <c:pt idx="126">
                  <c:v>44037</c:v>
                </c:pt>
                <c:pt idx="127">
                  <c:v>44038</c:v>
                </c:pt>
                <c:pt idx="128">
                  <c:v>44039</c:v>
                </c:pt>
                <c:pt idx="129">
                  <c:v>44040</c:v>
                </c:pt>
                <c:pt idx="130">
                  <c:v>44041</c:v>
                </c:pt>
                <c:pt idx="131">
                  <c:v>44042</c:v>
                </c:pt>
                <c:pt idx="132">
                  <c:v>44043</c:v>
                </c:pt>
                <c:pt idx="133">
                  <c:v>44044</c:v>
                </c:pt>
                <c:pt idx="134">
                  <c:v>44045</c:v>
                </c:pt>
                <c:pt idx="135">
                  <c:v>44046</c:v>
                </c:pt>
                <c:pt idx="136">
                  <c:v>44047</c:v>
                </c:pt>
                <c:pt idx="137">
                  <c:v>44048</c:v>
                </c:pt>
                <c:pt idx="138">
                  <c:v>44049</c:v>
                </c:pt>
                <c:pt idx="139">
                  <c:v>44050</c:v>
                </c:pt>
                <c:pt idx="140">
                  <c:v>44051</c:v>
                </c:pt>
                <c:pt idx="141">
                  <c:v>44052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44058</c:v>
                </c:pt>
                <c:pt idx="148">
                  <c:v>44059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44065</c:v>
                </c:pt>
                <c:pt idx="155">
                  <c:v>44066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44072</c:v>
                </c:pt>
                <c:pt idx="162">
                  <c:v>44073</c:v>
                </c:pt>
                <c:pt idx="163">
                  <c:v>44074</c:v>
                </c:pt>
                <c:pt idx="164">
                  <c:v>44075</c:v>
                </c:pt>
                <c:pt idx="165">
                  <c:v>44076</c:v>
                </c:pt>
                <c:pt idx="166">
                  <c:v>44077</c:v>
                </c:pt>
                <c:pt idx="167">
                  <c:v>44078</c:v>
                </c:pt>
                <c:pt idx="168">
                  <c:v>44079</c:v>
                </c:pt>
                <c:pt idx="169">
                  <c:v>44080</c:v>
                </c:pt>
                <c:pt idx="170">
                  <c:v>44081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44086</c:v>
                </c:pt>
                <c:pt idx="176">
                  <c:v>44087</c:v>
                </c:pt>
                <c:pt idx="177">
                  <c:v>44088</c:v>
                </c:pt>
                <c:pt idx="178">
                  <c:v>44089</c:v>
                </c:pt>
                <c:pt idx="179">
                  <c:v>44090</c:v>
                </c:pt>
                <c:pt idx="180">
                  <c:v>44091</c:v>
                </c:pt>
                <c:pt idx="181">
                  <c:v>44092</c:v>
                </c:pt>
                <c:pt idx="182">
                  <c:v>44093</c:v>
                </c:pt>
                <c:pt idx="183">
                  <c:v>44094</c:v>
                </c:pt>
                <c:pt idx="184">
                  <c:v>44095</c:v>
                </c:pt>
                <c:pt idx="185">
                  <c:v>44096</c:v>
                </c:pt>
                <c:pt idx="186">
                  <c:v>44097</c:v>
                </c:pt>
                <c:pt idx="187">
                  <c:v>44098</c:v>
                </c:pt>
                <c:pt idx="188">
                  <c:v>44099</c:v>
                </c:pt>
                <c:pt idx="189">
                  <c:v>44100</c:v>
                </c:pt>
                <c:pt idx="190">
                  <c:v>44101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44107</c:v>
                </c:pt>
                <c:pt idx="197">
                  <c:v>44108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44114</c:v>
                </c:pt>
                <c:pt idx="204">
                  <c:v>44115</c:v>
                </c:pt>
                <c:pt idx="205">
                  <c:v>44116</c:v>
                </c:pt>
                <c:pt idx="206">
                  <c:v>44117</c:v>
                </c:pt>
                <c:pt idx="207">
                  <c:v>44118</c:v>
                </c:pt>
                <c:pt idx="208">
                  <c:v>44119</c:v>
                </c:pt>
                <c:pt idx="209">
                  <c:v>44120</c:v>
                </c:pt>
                <c:pt idx="210">
                  <c:v>44121</c:v>
                </c:pt>
                <c:pt idx="211">
                  <c:v>44122</c:v>
                </c:pt>
                <c:pt idx="212">
                  <c:v>44123</c:v>
                </c:pt>
                <c:pt idx="213">
                  <c:v>44124</c:v>
                </c:pt>
                <c:pt idx="214">
                  <c:v>44125</c:v>
                </c:pt>
                <c:pt idx="215">
                  <c:v>44126</c:v>
                </c:pt>
                <c:pt idx="216">
                  <c:v>44127</c:v>
                </c:pt>
                <c:pt idx="217">
                  <c:v>44128</c:v>
                </c:pt>
                <c:pt idx="218">
                  <c:v>44129</c:v>
                </c:pt>
                <c:pt idx="219">
                  <c:v>44130</c:v>
                </c:pt>
                <c:pt idx="220">
                  <c:v>44131</c:v>
                </c:pt>
                <c:pt idx="221">
                  <c:v>44132</c:v>
                </c:pt>
                <c:pt idx="222">
                  <c:v>44133</c:v>
                </c:pt>
                <c:pt idx="223">
                  <c:v>44134</c:v>
                </c:pt>
                <c:pt idx="224">
                  <c:v>44135</c:v>
                </c:pt>
                <c:pt idx="225">
                  <c:v>44136</c:v>
                </c:pt>
                <c:pt idx="226">
                  <c:v>44137</c:v>
                </c:pt>
                <c:pt idx="227">
                  <c:v>44138</c:v>
                </c:pt>
                <c:pt idx="228">
                  <c:v>44139</c:v>
                </c:pt>
                <c:pt idx="229">
                  <c:v>44140</c:v>
                </c:pt>
                <c:pt idx="230">
                  <c:v>44141</c:v>
                </c:pt>
                <c:pt idx="231">
                  <c:v>44142</c:v>
                </c:pt>
                <c:pt idx="232">
                  <c:v>44143</c:v>
                </c:pt>
                <c:pt idx="233">
                  <c:v>44144</c:v>
                </c:pt>
                <c:pt idx="234">
                  <c:v>44145</c:v>
                </c:pt>
                <c:pt idx="235">
                  <c:v>44146</c:v>
                </c:pt>
                <c:pt idx="236">
                  <c:v>44147</c:v>
                </c:pt>
                <c:pt idx="237">
                  <c:v>44148</c:v>
                </c:pt>
                <c:pt idx="238">
                  <c:v>44149</c:v>
                </c:pt>
                <c:pt idx="239">
                  <c:v>44150</c:v>
                </c:pt>
                <c:pt idx="240">
                  <c:v>44151</c:v>
                </c:pt>
                <c:pt idx="241">
                  <c:v>44152</c:v>
                </c:pt>
                <c:pt idx="242">
                  <c:v>44153</c:v>
                </c:pt>
                <c:pt idx="243">
                  <c:v>44154</c:v>
                </c:pt>
                <c:pt idx="244">
                  <c:v>44155</c:v>
                </c:pt>
                <c:pt idx="245">
                  <c:v>44156</c:v>
                </c:pt>
                <c:pt idx="246">
                  <c:v>44157</c:v>
                </c:pt>
                <c:pt idx="247">
                  <c:v>44158</c:v>
                </c:pt>
                <c:pt idx="248">
                  <c:v>44159</c:v>
                </c:pt>
                <c:pt idx="249">
                  <c:v>44160</c:v>
                </c:pt>
                <c:pt idx="250">
                  <c:v>44161</c:v>
                </c:pt>
                <c:pt idx="251">
                  <c:v>44162</c:v>
                </c:pt>
                <c:pt idx="252">
                  <c:v>44163</c:v>
                </c:pt>
                <c:pt idx="253">
                  <c:v>44164</c:v>
                </c:pt>
                <c:pt idx="254">
                  <c:v>44165</c:v>
                </c:pt>
              </c:numCache>
            </c:numRef>
          </c:cat>
          <c:val>
            <c:numRef>
              <c:f>'Modelo predictivo'!$I$8:$I$262</c:f>
              <c:numCache>
                <c:formatCode>#,##0</c:formatCode>
                <c:ptCount val="255"/>
                <c:pt idx="0">
                  <c:v>8.5809267107395337E-2</c:v>
                </c:pt>
                <c:pt idx="1">
                  <c:v>9.9454991483240093E-2</c:v>
                </c:pt>
                <c:pt idx="2">
                  <c:v>0.11429601137816886</c:v>
                </c:pt>
                <c:pt idx="3">
                  <c:v>0.1304370269785089</c:v>
                </c:pt>
                <c:pt idx="4">
                  <c:v>0.14799190923551991</c:v>
                </c:pt>
                <c:pt idx="5">
                  <c:v>0.16708450310618694</c:v>
                </c:pt>
                <c:pt idx="6">
                  <c:v>0.18784950110020898</c:v>
                </c:pt>
                <c:pt idx="7">
                  <c:v>0.21043339335065644</c:v>
                </c:pt>
                <c:pt idx="8">
                  <c:v>0.24296580689890768</c:v>
                </c:pt>
                <c:pt idx="9">
                  <c:v>0.28002660269369084</c:v>
                </c:pt>
                <c:pt idx="10">
                  <c:v>0.32224609985358521</c:v>
                </c:pt>
                <c:pt idx="11">
                  <c:v>0.37034234945200423</c:v>
                </c:pt>
                <c:pt idx="12">
                  <c:v>0.3393240773003911</c:v>
                </c:pt>
                <c:pt idx="13">
                  <c:v>0.38809593683706939</c:v>
                </c:pt>
                <c:pt idx="14">
                  <c:v>0.44436062812295024</c:v>
                </c:pt>
                <c:pt idx="15">
                  <c:v>0.5092227323730234</c:v>
                </c:pt>
                <c:pt idx="16">
                  <c:v>0.54061929163538591</c:v>
                </c:pt>
                <c:pt idx="17">
                  <c:v>0.57245090967608614</c:v>
                </c:pt>
                <c:pt idx="18">
                  <c:v>0.60466238600218536</c:v>
                </c:pt>
                <c:pt idx="19">
                  <c:v>0.6371899246279169</c:v>
                </c:pt>
                <c:pt idx="20">
                  <c:v>0.66198992371441034</c:v>
                </c:pt>
                <c:pt idx="21">
                  <c:v>0.68457201264590306</c:v>
                </c:pt>
                <c:pt idx="22">
                  <c:v>0.70439896726480078</c:v>
                </c:pt>
                <c:pt idx="23">
                  <c:v>0.72084958117438747</c:v>
                </c:pt>
                <c:pt idx="24">
                  <c:v>0.69349573172821566</c:v>
                </c:pt>
                <c:pt idx="25">
                  <c:v>0.65780807100833516</c:v>
                </c:pt>
                <c:pt idx="26">
                  <c:v>0.61274328966723168</c:v>
                </c:pt>
                <c:pt idx="27">
                  <c:v>0.5571098654328317</c:v>
                </c:pt>
                <c:pt idx="28">
                  <c:v>0.53287418670752429</c:v>
                </c:pt>
                <c:pt idx="29">
                  <c:v>0.50602866023814153</c:v>
                </c:pt>
                <c:pt idx="30">
                  <c:v>0.47651021503384888</c:v>
                </c:pt>
                <c:pt idx="31">
                  <c:v>0.44425215474155844</c:v>
                </c:pt>
                <c:pt idx="32">
                  <c:v>0.39192163979755884</c:v>
                </c:pt>
                <c:pt idx="33">
                  <c:v>0.33697467514393842</c:v>
                </c:pt>
                <c:pt idx="34">
                  <c:v>0.27933688321101408</c:v>
                </c:pt>
                <c:pt idx="35">
                  <c:v>0.21892899171935493</c:v>
                </c:pt>
                <c:pt idx="36">
                  <c:v>0.19537762784626916</c:v>
                </c:pt>
                <c:pt idx="37">
                  <c:v>0.1722957841674351</c:v>
                </c:pt>
                <c:pt idx="38">
                  <c:v>0.14967977251852624</c:v>
                </c:pt>
                <c:pt idx="39">
                  <c:v>0.12752548507575617</c:v>
                </c:pt>
                <c:pt idx="40">
                  <c:v>0.1082333162021915</c:v>
                </c:pt>
                <c:pt idx="41">
                  <c:v>8.9290766066179486E-2</c:v>
                </c:pt>
                <c:pt idx="42">
                  <c:v>7.0696649411949766E-2</c:v>
                </c:pt>
                <c:pt idx="43">
                  <c:v>5.2449396683153904E-2</c:v>
                </c:pt>
                <c:pt idx="44">
                  <c:v>5.1809485761629429E-2</c:v>
                </c:pt>
                <c:pt idx="45">
                  <c:v>5.1244360701181491E-2</c:v>
                </c:pt>
                <c:pt idx="46">
                  <c:v>5.0747557635294219E-2</c:v>
                </c:pt>
                <c:pt idx="47">
                  <c:v>5.0313108233259948E-2</c:v>
                </c:pt>
                <c:pt idx="48">
                  <c:v>5.1491067479204657E-2</c:v>
                </c:pt>
                <c:pt idx="49">
                  <c:v>5.2679717854070197E-2</c:v>
                </c:pt>
                <c:pt idx="50">
                  <c:v>5.387469562671051E-2</c:v>
                </c:pt>
                <c:pt idx="51">
                  <c:v>5.5072070315173506E-2</c:v>
                </c:pt>
                <c:pt idx="52">
                  <c:v>5.3863431191621403E-2</c:v>
                </c:pt>
                <c:pt idx="53">
                  <c:v>5.2753291391790719E-2</c:v>
                </c:pt>
                <c:pt idx="54">
                  <c:v>5.1734886324852819E-2</c:v>
                </c:pt>
                <c:pt idx="55">
                  <c:v>5.0801879170923839E-2</c:v>
                </c:pt>
                <c:pt idx="56">
                  <c:v>5.211758211955872E-2</c:v>
                </c:pt>
                <c:pt idx="57">
                  <c:v>5.3503313507403366E-2</c:v>
                </c:pt>
                <c:pt idx="58">
                  <c:v>5.495139447139212E-2</c:v>
                </c:pt>
                <c:pt idx="59">
                  <c:v>5.645466576299072E-2</c:v>
                </c:pt>
                <c:pt idx="60">
                  <c:v>5.6450893594847729E-2</c:v>
                </c:pt>
                <c:pt idx="61">
                  <c:v>5.653050328807642E-2</c:v>
                </c:pt>
                <c:pt idx="62">
                  <c:v>5.6687394730307747E-2</c:v>
                </c:pt>
                <c:pt idx="63">
                  <c:v>5.6915808327711211E-2</c:v>
                </c:pt>
                <c:pt idx="64">
                  <c:v>6.4724930517054219E-2</c:v>
                </c:pt>
                <c:pt idx="65">
                  <c:v>7.3244164278351676E-2</c:v>
                </c:pt>
                <c:pt idx="66">
                  <c:v>8.2487625685167432E-2</c:v>
                </c:pt>
                <c:pt idx="67">
                  <c:v>9.2470789452822708E-2</c:v>
                </c:pt>
                <c:pt idx="68">
                  <c:v>0.10104126731230892</c:v>
                </c:pt>
                <c:pt idx="69">
                  <c:v>0.11039045460072197</c:v>
                </c:pt>
                <c:pt idx="70">
                  <c:v>0.12054054139189363</c:v>
                </c:pt>
                <c:pt idx="71">
                  <c:v>0.13151500750174092</c:v>
                </c:pt>
                <c:pt idx="72">
                  <c:v>0.13718473931745373</c:v>
                </c:pt>
                <c:pt idx="73">
                  <c:v>0.14301429229590551</c:v>
                </c:pt>
                <c:pt idx="74">
                  <c:v>0.14899961365153316</c:v>
                </c:pt>
                <c:pt idx="75">
                  <c:v>0.15513676636524698</c:v>
                </c:pt>
                <c:pt idx="76">
                  <c:v>0.15390730320585619</c:v>
                </c:pt>
                <c:pt idx="77">
                  <c:v>0.15217297669391427</c:v>
                </c:pt>
                <c:pt idx="78">
                  <c:v>0.14991122389500214</c:v>
                </c:pt>
                <c:pt idx="79">
                  <c:v>0.14709850302225719</c:v>
                </c:pt>
                <c:pt idx="80">
                  <c:v>0.14643657751867734</c:v>
                </c:pt>
                <c:pt idx="81">
                  <c:v>0.14542637786205886</c:v>
                </c:pt>
                <c:pt idx="82">
                  <c:v>0.14404647549915897</c:v>
                </c:pt>
                <c:pt idx="83">
                  <c:v>0.14227438770335998</c:v>
                </c:pt>
                <c:pt idx="84">
                  <c:v>0.14624045915515099</c:v>
                </c:pt>
                <c:pt idx="85">
                  <c:v>0.15048159801321903</c:v>
                </c:pt>
                <c:pt idx="86">
                  <c:v>0.15500355189996168</c:v>
                </c:pt>
                <c:pt idx="87">
                  <c:v>0.18369509358737152</c:v>
                </c:pt>
                <c:pt idx="88">
                  <c:v>0.21867102072201614</c:v>
                </c:pt>
                <c:pt idx="89">
                  <c:v>0.26093707018134427</c:v>
                </c:pt>
                <c:pt idx="90">
                  <c:v>0.31165951865913255</c:v>
                </c:pt>
                <c:pt idx="91">
                  <c:v>0.37219080534791499</c:v>
                </c:pt>
                <c:pt idx="92">
                  <c:v>0.44137291663968919</c:v>
                </c:pt>
                <c:pt idx="93">
                  <c:v>0.52349793183747384</c:v>
                </c:pt>
                <c:pt idx="94">
                  <c:v>0.57450555366476219</c:v>
                </c:pt>
                <c:pt idx="95">
                  <c:v>0.62938846733230425</c:v>
                </c:pt>
                <c:pt idx="96">
                  <c:v>0.68840617739957233</c:v>
                </c:pt>
                <c:pt idx="97">
                  <c:v>0.75183498162527329</c:v>
                </c:pt>
                <c:pt idx="98">
                  <c:v>0.81996904627853395</c:v>
                </c:pt>
                <c:pt idx="99">
                  <c:v>0.86923863915254129</c:v>
                </c:pt>
                <c:pt idx="100">
                  <c:v>0.93013407664375081</c:v>
                </c:pt>
                <c:pt idx="101">
                  <c:v>0.99240141075393984</c:v>
                </c:pt>
                <c:pt idx="102">
                  <c:v>1.0555803139308233</c:v>
                </c:pt>
                <c:pt idx="103">
                  <c:v>1.1190817111076217</c:v>
                </c:pt>
                <c:pt idx="104">
                  <c:v>1.1821627353135644</c:v>
                </c:pt>
                <c:pt idx="105">
                  <c:v>1.2438973215951046</c:v>
                </c:pt>
                <c:pt idx="106">
                  <c:v>1.3493056116900473</c:v>
                </c:pt>
                <c:pt idx="107">
                  <c:v>1.4856400240075649</c:v>
                </c:pt>
                <c:pt idx="108">
                  <c:v>1.637894939969222</c:v>
                </c:pt>
                <c:pt idx="109">
                  <c:v>1.8078001493014795</c:v>
                </c:pt>
                <c:pt idx="110">
                  <c:v>1.9972663436039297</c:v>
                </c:pt>
                <c:pt idx="111">
                  <c:v>2.2084036147824522</c:v>
                </c:pt>
                <c:pt idx="112">
                  <c:v>2.4312760895938688</c:v>
                </c:pt>
                <c:pt idx="113">
                  <c:v>2.6780650366675656</c:v>
                </c:pt>
                <c:pt idx="114">
                  <c:v>2.9434471094077881</c:v>
                </c:pt>
                <c:pt idx="115">
                  <c:v>3.2359560669357457</c:v>
                </c:pt>
                <c:pt idx="116">
                  <c:v>3.5583265857317707</c:v>
                </c:pt>
                <c:pt idx="117">
                  <c:v>3.9135659716737869</c:v>
                </c:pt>
                <c:pt idx="118">
                  <c:v>4.3049810732889577</c:v>
                </c:pt>
                <c:pt idx="119">
                  <c:v>4.7150009407792712</c:v>
                </c:pt>
                <c:pt idx="120">
                  <c:v>5.1634921038714108</c:v>
                </c:pt>
                <c:pt idx="121">
                  <c:v>5.59455719759241</c:v>
                </c:pt>
                <c:pt idx="122">
                  <c:v>6.0568195078850033</c:v>
                </c:pt>
                <c:pt idx="123">
                  <c:v>6.5524227021369983</c:v>
                </c:pt>
                <c:pt idx="124">
                  <c:v>7.0836447151121886</c:v>
                </c:pt>
                <c:pt idx="125">
                  <c:v>7.6529045822570483</c:v>
                </c:pt>
                <c:pt idx="126">
                  <c:v>8.2706097260829718</c:v>
                </c:pt>
                <c:pt idx="127">
                  <c:v>8.9337266654137188</c:v>
                </c:pt>
                <c:pt idx="128">
                  <c:v>9.625174928800579</c:v>
                </c:pt>
                <c:pt idx="129">
                  <c:v>10.363954685117932</c:v>
                </c:pt>
                <c:pt idx="130">
                  <c:v>11.15309251321578</c:v>
                </c:pt>
                <c:pt idx="131">
                  <c:v>11.995784289958481</c:v>
                </c:pt>
                <c:pt idx="132">
                  <c:v>12.895401693981388</c:v>
                </c:pt>
                <c:pt idx="133">
                  <c:v>13.91499897644761</c:v>
                </c:pt>
                <c:pt idx="134">
                  <c:v>15.013634437317766</c:v>
                </c:pt>
                <c:pt idx="135">
                  <c:v>15.94112873975693</c:v>
                </c:pt>
                <c:pt idx="136">
                  <c:v>16.906372086134102</c:v>
                </c:pt>
                <c:pt idx="137">
                  <c:v>17.91015449387157</c:v>
                </c:pt>
                <c:pt idx="138">
                  <c:v>18.953191898072006</c:v>
                </c:pt>
                <c:pt idx="139">
                  <c:v>20.036111734896387</c:v>
                </c:pt>
                <c:pt idx="140">
                  <c:v>21.179733025815256</c:v>
                </c:pt>
                <c:pt idx="141">
                  <c:v>22.368885737517569</c:v>
                </c:pt>
                <c:pt idx="142">
                  <c:v>23.728237004870017</c:v>
                </c:pt>
                <c:pt idx="143">
                  <c:v>25.159200236313126</c:v>
                </c:pt>
                <c:pt idx="144">
                  <c:v>26.665029617705027</c:v>
                </c:pt>
                <c:pt idx="145">
                  <c:v>28.249073705497729</c:v>
                </c:pt>
                <c:pt idx="146">
                  <c:v>29.914771747998898</c:v>
                </c:pt>
                <c:pt idx="147">
                  <c:v>31.92192790856987</c:v>
                </c:pt>
                <c:pt idx="148">
                  <c:v>34.071823699592727</c:v>
                </c:pt>
                <c:pt idx="149">
                  <c:v>35.252668448250994</c:v>
                </c:pt>
                <c:pt idx="150">
                  <c:v>36.409779962236179</c:v>
                </c:pt>
                <c:pt idx="151">
                  <c:v>37.538939807184029</c:v>
                </c:pt>
                <c:pt idx="152">
                  <c:v>38.635597214616105</c:v>
                </c:pt>
                <c:pt idx="153">
                  <c:v>39.694847306143039</c:v>
                </c:pt>
                <c:pt idx="154">
                  <c:v>40.587628747460371</c:v>
                </c:pt>
                <c:pt idx="155">
                  <c:v>41.407638371997628</c:v>
                </c:pt>
                <c:pt idx="156">
                  <c:v>42.990893464519033</c:v>
                </c:pt>
                <c:pt idx="157">
                  <c:v>44.612181834302739</c:v>
                </c:pt>
                <c:pt idx="158">
                  <c:v>46.270518382682212</c:v>
                </c:pt>
                <c:pt idx="159">
                  <c:v>47.964670620802302</c:v>
                </c:pt>
                <c:pt idx="160">
                  <c:v>49.693133187557208</c:v>
                </c:pt>
                <c:pt idx="161">
                  <c:v>52.575847424232421</c:v>
                </c:pt>
                <c:pt idx="162">
                  <c:v>55.675993749206675</c:v>
                </c:pt>
                <c:pt idx="163">
                  <c:v>59.393837565136501</c:v>
                </c:pt>
                <c:pt idx="164">
                  <c:v>63.426280194558402</c:v>
                </c:pt>
                <c:pt idx="165">
                  <c:v>67.794361719487227</c:v>
                </c:pt>
                <c:pt idx="166">
                  <c:v>72.520387986493631</c:v>
                </c:pt>
                <c:pt idx="167">
                  <c:v>77.62799978940302</c:v>
                </c:pt>
                <c:pt idx="168">
                  <c:v>82.297545228074753</c:v>
                </c:pt>
                <c:pt idx="169">
                  <c:v>87.271404962682922</c:v>
                </c:pt>
                <c:pt idx="170">
                  <c:v>90.182633758609953</c:v>
                </c:pt>
                <c:pt idx="171">
                  <c:v>93.05920137930957</c:v>
                </c:pt>
                <c:pt idx="172">
                  <c:v>95.89388486330256</c:v>
                </c:pt>
                <c:pt idx="173">
                  <c:v>98.678942275014023</c:v>
                </c:pt>
                <c:pt idx="174">
                  <c:v>101.40608361526225</c:v>
                </c:pt>
                <c:pt idx="175">
                  <c:v>103.67925143551662</c:v>
                </c:pt>
                <c:pt idx="176">
                  <c:v>105.80584657955478</c:v>
                </c:pt>
                <c:pt idx="177">
                  <c:v>108.26021893571897</c:v>
                </c:pt>
                <c:pt idx="178">
                  <c:v>110.59903589065732</c:v>
                </c:pt>
                <c:pt idx="179">
                  <c:v>112.80675765018957</c:v>
                </c:pt>
                <c:pt idx="180">
                  <c:v>114.86667656290484</c:v>
                </c:pt>
                <c:pt idx="181">
                  <c:v>116.76084648301746</c:v>
                </c:pt>
                <c:pt idx="182">
                  <c:v>120.85594283205496</c:v>
                </c:pt>
                <c:pt idx="183">
                  <c:v>125.12345133526776</c:v>
                </c:pt>
                <c:pt idx="184">
                  <c:v>124.64274943773471</c:v>
                </c:pt>
                <c:pt idx="185">
                  <c:v>123.86462690103411</c:v>
                </c:pt>
                <c:pt idx="186">
                  <c:v>122.7825963340172</c:v>
                </c:pt>
                <c:pt idx="187">
                  <c:v>121.39000478882146</c:v>
                </c:pt>
                <c:pt idx="188">
                  <c:v>119.68003066428916</c:v>
                </c:pt>
                <c:pt idx="189">
                  <c:v>117.15468810686778</c:v>
                </c:pt>
                <c:pt idx="190">
                  <c:v>114.23232950224275</c:v>
                </c:pt>
                <c:pt idx="191">
                  <c:v>112.20187767037183</c:v>
                </c:pt>
                <c:pt idx="192">
                  <c:v>109.8421614250817</c:v>
                </c:pt>
                <c:pt idx="193">
                  <c:v>107.14140499959288</c:v>
                </c:pt>
                <c:pt idx="194">
                  <c:v>104.08749286882129</c:v>
                </c:pt>
                <c:pt idx="195">
                  <c:v>100.6679626715882</c:v>
                </c:pt>
                <c:pt idx="196">
                  <c:v>101.79700190450528</c:v>
                </c:pt>
                <c:pt idx="197">
                  <c:v>103.01722269894623</c:v>
                </c:pt>
                <c:pt idx="198">
                  <c:v>106.1982701207382</c:v>
                </c:pt>
                <c:pt idx="199">
                  <c:v>109.64747535096457</c:v>
                </c:pt>
                <c:pt idx="200">
                  <c:v>113.36836115211148</c:v>
                </c:pt>
                <c:pt idx="201">
                  <c:v>117.36449682710892</c:v>
                </c:pt>
                <c:pt idx="202">
                  <c:v>121.63949809281961</c:v>
                </c:pt>
                <c:pt idx="203">
                  <c:v>124.89724812200375</c:v>
                </c:pt>
                <c:pt idx="204">
                  <c:v>128.35144796368564</c:v>
                </c:pt>
                <c:pt idx="205">
                  <c:v>130.84845443303197</c:v>
                </c:pt>
                <c:pt idx="206">
                  <c:v>133.43263906932256</c:v>
                </c:pt>
                <c:pt idx="207">
                  <c:v>136.1050160880464</c:v>
                </c:pt>
                <c:pt idx="208">
                  <c:v>138.86660021530841</c:v>
                </c:pt>
                <c:pt idx="209">
                  <c:v>141.71840641489206</c:v>
                </c:pt>
                <c:pt idx="210">
                  <c:v>142.79152769304244</c:v>
                </c:pt>
                <c:pt idx="211">
                  <c:v>143.77936695194771</c:v>
                </c:pt>
                <c:pt idx="212">
                  <c:v>145.83445608445882</c:v>
                </c:pt>
                <c:pt idx="213">
                  <c:v>147.91445423612396</c:v>
                </c:pt>
                <c:pt idx="214">
                  <c:v>150.01940074766091</c:v>
                </c:pt>
                <c:pt idx="215">
                  <c:v>152.14932367962896</c:v>
                </c:pt>
                <c:pt idx="216">
                  <c:v>154.30423934268191</c:v>
                </c:pt>
                <c:pt idx="217">
                  <c:v>157.64181711428424</c:v>
                </c:pt>
                <c:pt idx="218">
                  <c:v>161.12174774845045</c:v>
                </c:pt>
                <c:pt idx="219">
                  <c:v>155.30928861313436</c:v>
                </c:pt>
                <c:pt idx="220">
                  <c:v>149.14870460038861</c:v>
                </c:pt>
                <c:pt idx="221">
                  <c:v>142.64710979151008</c:v>
                </c:pt>
                <c:pt idx="222">
                  <c:v>135.81132469480369</c:v>
                </c:pt>
                <c:pt idx="223">
                  <c:v>128.64788741803406</c:v>
                </c:pt>
                <c:pt idx="224">
                  <c:v>120.00773961428577</c:v>
                </c:pt>
                <c:pt idx="225">
                  <c:v>110.93638338331371</c:v>
                </c:pt>
                <c:pt idx="226">
                  <c:v>101.43663820782835</c:v>
                </c:pt>
                <c:pt idx="227">
                  <c:v>91.51104199162539</c:v>
                </c:pt>
                <c:pt idx="228">
                  <c:v>81.161860791010085</c:v>
                </c:pt>
                <c:pt idx="229">
                  <c:v>70.391098269036689</c:v>
                </c:pt>
                <c:pt idx="230">
                  <c:v>59.200504886312245</c:v>
                </c:pt>
                <c:pt idx="231">
                  <c:v>57.029412791876915</c:v>
                </c:pt>
                <c:pt idx="232">
                  <c:v>54.937944863069781</c:v>
                </c:pt>
                <c:pt idx="233">
                  <c:v>52.923180812696515</c:v>
                </c:pt>
                <c:pt idx="234">
                  <c:v>50.982307455172204</c:v>
                </c:pt>
                <c:pt idx="235">
                  <c:v>49.11261477973153</c:v>
                </c:pt>
                <c:pt idx="236">
                  <c:v>47.311492167427993</c:v>
                </c:pt>
                <c:pt idx="237">
                  <c:v>45.576424746675706</c:v>
                </c:pt>
                <c:pt idx="238">
                  <c:v>43.90498988226706</c:v>
                </c:pt>
                <c:pt idx="239">
                  <c:v>42.294853793043373</c:v>
                </c:pt>
                <c:pt idx="240">
                  <c:v>40.743768293471405</c:v>
                </c:pt>
                <c:pt idx="241">
                  <c:v>39.249567654606608</c:v>
                </c:pt>
                <c:pt idx="242">
                  <c:v>37.810165580135532</c:v>
                </c:pt>
                <c:pt idx="243">
                  <c:v>36.423552293197943</c:v>
                </c:pt>
                <c:pt idx="244">
                  <c:v>35.087791730044827</c:v>
                </c:pt>
                <c:pt idx="245">
                  <c:v>33.801018836516405</c:v>
                </c:pt>
                <c:pt idx="246">
                  <c:v>32.561436963688081</c:v>
                </c:pt>
                <c:pt idx="247">
                  <c:v>31.367315358956173</c:v>
                </c:pt>
                <c:pt idx="248">
                  <c:v>30.216986749131102</c:v>
                </c:pt>
                <c:pt idx="249">
                  <c:v>29.108845012153502</c:v>
                </c:pt>
                <c:pt idx="250">
                  <c:v>28.04134293419672</c:v>
                </c:pt>
                <c:pt idx="251">
                  <c:v>27.012990048991011</c:v>
                </c:pt>
                <c:pt idx="252">
                  <c:v>26.022350556408497</c:v>
                </c:pt>
                <c:pt idx="253">
                  <c:v>25.068041317380032</c:v>
                </c:pt>
                <c:pt idx="254">
                  <c:v>24.148729922322879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9DE-42F9-B9A7-12CB504FEE64}"/>
            </c:ext>
          </c:extLst>
        </c:ser>
        <c:ser>
          <c:idx val="8"/>
          <c:order val="1"/>
          <c:tx>
            <c:v>UTI (moderado)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'Modelo predictivo'!$A$8:$A$262</c:f>
              <c:numCache>
                <c:formatCode>m/d/yyyy</c:formatCode>
                <c:ptCount val="255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  <c:pt idx="114">
                  <c:v>44025</c:v>
                </c:pt>
                <c:pt idx="115">
                  <c:v>44026</c:v>
                </c:pt>
                <c:pt idx="116">
                  <c:v>44027</c:v>
                </c:pt>
                <c:pt idx="117">
                  <c:v>44028</c:v>
                </c:pt>
                <c:pt idx="118">
                  <c:v>44029</c:v>
                </c:pt>
                <c:pt idx="119">
                  <c:v>44030</c:v>
                </c:pt>
                <c:pt idx="120">
                  <c:v>44031</c:v>
                </c:pt>
                <c:pt idx="121">
                  <c:v>44032</c:v>
                </c:pt>
                <c:pt idx="122">
                  <c:v>44033</c:v>
                </c:pt>
                <c:pt idx="123">
                  <c:v>44034</c:v>
                </c:pt>
                <c:pt idx="124">
                  <c:v>44035</c:v>
                </c:pt>
                <c:pt idx="125">
                  <c:v>44036</c:v>
                </c:pt>
                <c:pt idx="126">
                  <c:v>44037</c:v>
                </c:pt>
                <c:pt idx="127">
                  <c:v>44038</c:v>
                </c:pt>
                <c:pt idx="128">
                  <c:v>44039</c:v>
                </c:pt>
                <c:pt idx="129">
                  <c:v>44040</c:v>
                </c:pt>
                <c:pt idx="130">
                  <c:v>44041</c:v>
                </c:pt>
                <c:pt idx="131">
                  <c:v>44042</c:v>
                </c:pt>
                <c:pt idx="132">
                  <c:v>44043</c:v>
                </c:pt>
                <c:pt idx="133">
                  <c:v>44044</c:v>
                </c:pt>
                <c:pt idx="134">
                  <c:v>44045</c:v>
                </c:pt>
                <c:pt idx="135">
                  <c:v>44046</c:v>
                </c:pt>
                <c:pt idx="136">
                  <c:v>44047</c:v>
                </c:pt>
                <c:pt idx="137">
                  <c:v>44048</c:v>
                </c:pt>
                <c:pt idx="138">
                  <c:v>44049</c:v>
                </c:pt>
                <c:pt idx="139">
                  <c:v>44050</c:v>
                </c:pt>
                <c:pt idx="140">
                  <c:v>44051</c:v>
                </c:pt>
                <c:pt idx="141">
                  <c:v>44052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44058</c:v>
                </c:pt>
                <c:pt idx="148">
                  <c:v>44059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44065</c:v>
                </c:pt>
                <c:pt idx="155">
                  <c:v>44066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44072</c:v>
                </c:pt>
                <c:pt idx="162">
                  <c:v>44073</c:v>
                </c:pt>
                <c:pt idx="163">
                  <c:v>44074</c:v>
                </c:pt>
                <c:pt idx="164">
                  <c:v>44075</c:v>
                </c:pt>
                <c:pt idx="165">
                  <c:v>44076</c:v>
                </c:pt>
                <c:pt idx="166">
                  <c:v>44077</c:v>
                </c:pt>
                <c:pt idx="167">
                  <c:v>44078</c:v>
                </c:pt>
                <c:pt idx="168">
                  <c:v>44079</c:v>
                </c:pt>
                <c:pt idx="169">
                  <c:v>44080</c:v>
                </c:pt>
                <c:pt idx="170">
                  <c:v>44081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44086</c:v>
                </c:pt>
                <c:pt idx="176">
                  <c:v>44087</c:v>
                </c:pt>
                <c:pt idx="177">
                  <c:v>44088</c:v>
                </c:pt>
                <c:pt idx="178">
                  <c:v>44089</c:v>
                </c:pt>
                <c:pt idx="179">
                  <c:v>44090</c:v>
                </c:pt>
                <c:pt idx="180">
                  <c:v>44091</c:v>
                </c:pt>
                <c:pt idx="181">
                  <c:v>44092</c:v>
                </c:pt>
                <c:pt idx="182">
                  <c:v>44093</c:v>
                </c:pt>
                <c:pt idx="183">
                  <c:v>44094</c:v>
                </c:pt>
                <c:pt idx="184">
                  <c:v>44095</c:v>
                </c:pt>
                <c:pt idx="185">
                  <c:v>44096</c:v>
                </c:pt>
                <c:pt idx="186">
                  <c:v>44097</c:v>
                </c:pt>
                <c:pt idx="187">
                  <c:v>44098</c:v>
                </c:pt>
                <c:pt idx="188">
                  <c:v>44099</c:v>
                </c:pt>
                <c:pt idx="189">
                  <c:v>44100</c:v>
                </c:pt>
                <c:pt idx="190">
                  <c:v>44101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44107</c:v>
                </c:pt>
                <c:pt idx="197">
                  <c:v>44108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44114</c:v>
                </c:pt>
                <c:pt idx="204">
                  <c:v>44115</c:v>
                </c:pt>
                <c:pt idx="205">
                  <c:v>44116</c:v>
                </c:pt>
                <c:pt idx="206">
                  <c:v>44117</c:v>
                </c:pt>
                <c:pt idx="207">
                  <c:v>44118</c:v>
                </c:pt>
                <c:pt idx="208">
                  <c:v>44119</c:v>
                </c:pt>
                <c:pt idx="209">
                  <c:v>44120</c:v>
                </c:pt>
                <c:pt idx="210">
                  <c:v>44121</c:v>
                </c:pt>
                <c:pt idx="211">
                  <c:v>44122</c:v>
                </c:pt>
                <c:pt idx="212">
                  <c:v>44123</c:v>
                </c:pt>
                <c:pt idx="213">
                  <c:v>44124</c:v>
                </c:pt>
                <c:pt idx="214">
                  <c:v>44125</c:v>
                </c:pt>
                <c:pt idx="215">
                  <c:v>44126</c:v>
                </c:pt>
                <c:pt idx="216">
                  <c:v>44127</c:v>
                </c:pt>
                <c:pt idx="217">
                  <c:v>44128</c:v>
                </c:pt>
                <c:pt idx="218">
                  <c:v>44129</c:v>
                </c:pt>
                <c:pt idx="219">
                  <c:v>44130</c:v>
                </c:pt>
                <c:pt idx="220">
                  <c:v>44131</c:v>
                </c:pt>
                <c:pt idx="221">
                  <c:v>44132</c:v>
                </c:pt>
                <c:pt idx="222">
                  <c:v>44133</c:v>
                </c:pt>
                <c:pt idx="223">
                  <c:v>44134</c:v>
                </c:pt>
                <c:pt idx="224">
                  <c:v>44135</c:v>
                </c:pt>
                <c:pt idx="225">
                  <c:v>44136</c:v>
                </c:pt>
                <c:pt idx="226">
                  <c:v>44137</c:v>
                </c:pt>
                <c:pt idx="227">
                  <c:v>44138</c:v>
                </c:pt>
                <c:pt idx="228">
                  <c:v>44139</c:v>
                </c:pt>
                <c:pt idx="229">
                  <c:v>44140</c:v>
                </c:pt>
                <c:pt idx="230">
                  <c:v>44141</c:v>
                </c:pt>
                <c:pt idx="231">
                  <c:v>44142</c:v>
                </c:pt>
                <c:pt idx="232">
                  <c:v>44143</c:v>
                </c:pt>
                <c:pt idx="233">
                  <c:v>44144</c:v>
                </c:pt>
                <c:pt idx="234">
                  <c:v>44145</c:v>
                </c:pt>
                <c:pt idx="235">
                  <c:v>44146</c:v>
                </c:pt>
                <c:pt idx="236">
                  <c:v>44147</c:v>
                </c:pt>
                <c:pt idx="237">
                  <c:v>44148</c:v>
                </c:pt>
                <c:pt idx="238">
                  <c:v>44149</c:v>
                </c:pt>
                <c:pt idx="239">
                  <c:v>44150</c:v>
                </c:pt>
                <c:pt idx="240">
                  <c:v>44151</c:v>
                </c:pt>
                <c:pt idx="241">
                  <c:v>44152</c:v>
                </c:pt>
                <c:pt idx="242">
                  <c:v>44153</c:v>
                </c:pt>
                <c:pt idx="243">
                  <c:v>44154</c:v>
                </c:pt>
                <c:pt idx="244">
                  <c:v>44155</c:v>
                </c:pt>
                <c:pt idx="245">
                  <c:v>44156</c:v>
                </c:pt>
                <c:pt idx="246">
                  <c:v>44157</c:v>
                </c:pt>
                <c:pt idx="247">
                  <c:v>44158</c:v>
                </c:pt>
                <c:pt idx="248">
                  <c:v>44159</c:v>
                </c:pt>
                <c:pt idx="249">
                  <c:v>44160</c:v>
                </c:pt>
                <c:pt idx="250">
                  <c:v>44161</c:v>
                </c:pt>
                <c:pt idx="251">
                  <c:v>44162</c:v>
                </c:pt>
                <c:pt idx="252">
                  <c:v>44163</c:v>
                </c:pt>
                <c:pt idx="253">
                  <c:v>44164</c:v>
                </c:pt>
                <c:pt idx="254">
                  <c:v>44165</c:v>
                </c:pt>
              </c:numCache>
            </c:numRef>
          </c:cat>
          <c:val>
            <c:numRef>
              <c:f>'Modelo predictivo'!$R$8:$R$262</c:f>
              <c:numCache>
                <c:formatCode>_(* #,##0_);_(* \(#,##0\);_(* "-"_);_(@_)</c:formatCode>
                <c:ptCount val="255"/>
                <c:pt idx="0">
                  <c:v>8.5809267107395337E-2</c:v>
                </c:pt>
                <c:pt idx="1">
                  <c:v>9.9454991483240093E-2</c:v>
                </c:pt>
                <c:pt idx="2">
                  <c:v>0.11429601137816886</c:v>
                </c:pt>
                <c:pt idx="3">
                  <c:v>0.1304370269785089</c:v>
                </c:pt>
                <c:pt idx="4">
                  <c:v>0.14799190923551991</c:v>
                </c:pt>
                <c:pt idx="5">
                  <c:v>0.16708450310618694</c:v>
                </c:pt>
                <c:pt idx="6">
                  <c:v>0.18784950110020898</c:v>
                </c:pt>
                <c:pt idx="7">
                  <c:v>0.21043339335065644</c:v>
                </c:pt>
                <c:pt idx="8">
                  <c:v>0.24296580689890768</c:v>
                </c:pt>
                <c:pt idx="9">
                  <c:v>0.28002660269369084</c:v>
                </c:pt>
                <c:pt idx="10">
                  <c:v>0.32224609985358521</c:v>
                </c:pt>
                <c:pt idx="11">
                  <c:v>0.37034234945200423</c:v>
                </c:pt>
                <c:pt idx="12">
                  <c:v>0.3393240773003911</c:v>
                </c:pt>
                <c:pt idx="13">
                  <c:v>0.38809593683706939</c:v>
                </c:pt>
                <c:pt idx="14">
                  <c:v>0.44436062812295024</c:v>
                </c:pt>
                <c:pt idx="15">
                  <c:v>0.5092227323730234</c:v>
                </c:pt>
                <c:pt idx="16">
                  <c:v>0.54061929163538591</c:v>
                </c:pt>
                <c:pt idx="17">
                  <c:v>0.57245090967608614</c:v>
                </c:pt>
                <c:pt idx="18">
                  <c:v>0.60466238600218536</c:v>
                </c:pt>
                <c:pt idx="19">
                  <c:v>0.6371899246279169</c:v>
                </c:pt>
                <c:pt idx="20">
                  <c:v>0.66198992371441034</c:v>
                </c:pt>
                <c:pt idx="21">
                  <c:v>0.68457201264590306</c:v>
                </c:pt>
                <c:pt idx="22">
                  <c:v>0.70439896726480078</c:v>
                </c:pt>
                <c:pt idx="23">
                  <c:v>0.72084958117438747</c:v>
                </c:pt>
                <c:pt idx="24">
                  <c:v>0.69349573172821566</c:v>
                </c:pt>
                <c:pt idx="25">
                  <c:v>0.65780807100833516</c:v>
                </c:pt>
                <c:pt idx="26">
                  <c:v>0.61274328966723168</c:v>
                </c:pt>
                <c:pt idx="27">
                  <c:v>0.5571098654328317</c:v>
                </c:pt>
                <c:pt idx="28">
                  <c:v>0.53287418670752429</c:v>
                </c:pt>
                <c:pt idx="29">
                  <c:v>0.50602866023814153</c:v>
                </c:pt>
                <c:pt idx="30">
                  <c:v>0.47651021503384888</c:v>
                </c:pt>
                <c:pt idx="31">
                  <c:v>0.44425215474155844</c:v>
                </c:pt>
                <c:pt idx="32">
                  <c:v>0.39192163979755884</c:v>
                </c:pt>
                <c:pt idx="33">
                  <c:v>0.33697467514393842</c:v>
                </c:pt>
                <c:pt idx="34">
                  <c:v>0.27933688321101408</c:v>
                </c:pt>
                <c:pt idx="35">
                  <c:v>0.21892899171935493</c:v>
                </c:pt>
                <c:pt idx="36">
                  <c:v>0.19537762784626916</c:v>
                </c:pt>
                <c:pt idx="37">
                  <c:v>0.1722957841674351</c:v>
                </c:pt>
                <c:pt idx="38">
                  <c:v>0.14967977251852624</c:v>
                </c:pt>
                <c:pt idx="39">
                  <c:v>0.12752548507575617</c:v>
                </c:pt>
                <c:pt idx="40">
                  <c:v>0.1082333162021915</c:v>
                </c:pt>
                <c:pt idx="41">
                  <c:v>8.9290766066179486E-2</c:v>
                </c:pt>
                <c:pt idx="42">
                  <c:v>7.0696649411949766E-2</c:v>
                </c:pt>
                <c:pt idx="43">
                  <c:v>5.2449396683153904E-2</c:v>
                </c:pt>
                <c:pt idx="44">
                  <c:v>5.1809485761629429E-2</c:v>
                </c:pt>
                <c:pt idx="45">
                  <c:v>5.1244360701181491E-2</c:v>
                </c:pt>
                <c:pt idx="46">
                  <c:v>5.0747557635294219E-2</c:v>
                </c:pt>
                <c:pt idx="47">
                  <c:v>5.0313108233259948E-2</c:v>
                </c:pt>
                <c:pt idx="48">
                  <c:v>5.1491067479204657E-2</c:v>
                </c:pt>
                <c:pt idx="49">
                  <c:v>5.2679717854070197E-2</c:v>
                </c:pt>
                <c:pt idx="50">
                  <c:v>5.387469562671051E-2</c:v>
                </c:pt>
                <c:pt idx="51">
                  <c:v>5.5072070315173506E-2</c:v>
                </c:pt>
                <c:pt idx="52">
                  <c:v>5.3863431191621403E-2</c:v>
                </c:pt>
                <c:pt idx="53">
                  <c:v>5.2753291391790719E-2</c:v>
                </c:pt>
                <c:pt idx="54">
                  <c:v>5.1734886324852819E-2</c:v>
                </c:pt>
                <c:pt idx="55">
                  <c:v>5.0801879170923839E-2</c:v>
                </c:pt>
                <c:pt idx="56">
                  <c:v>5.211758211955872E-2</c:v>
                </c:pt>
                <c:pt idx="57">
                  <c:v>5.3503313507403366E-2</c:v>
                </c:pt>
                <c:pt idx="58">
                  <c:v>5.495139447139212E-2</c:v>
                </c:pt>
                <c:pt idx="59">
                  <c:v>5.645466576299072E-2</c:v>
                </c:pt>
                <c:pt idx="60">
                  <c:v>5.6450893594847729E-2</c:v>
                </c:pt>
                <c:pt idx="61">
                  <c:v>5.653050328807642E-2</c:v>
                </c:pt>
                <c:pt idx="62">
                  <c:v>5.6687394730307747E-2</c:v>
                </c:pt>
                <c:pt idx="63">
                  <c:v>5.6915808327711211E-2</c:v>
                </c:pt>
                <c:pt idx="64">
                  <c:v>6.4724930517054219E-2</c:v>
                </c:pt>
                <c:pt idx="65">
                  <c:v>7.3244164278351676E-2</c:v>
                </c:pt>
                <c:pt idx="66">
                  <c:v>8.2487625685167432E-2</c:v>
                </c:pt>
                <c:pt idx="67">
                  <c:v>9.2470789452822708E-2</c:v>
                </c:pt>
                <c:pt idx="68">
                  <c:v>0.10104126731230892</c:v>
                </c:pt>
                <c:pt idx="69">
                  <c:v>0.11039045460072197</c:v>
                </c:pt>
                <c:pt idx="70">
                  <c:v>0.12054054139189363</c:v>
                </c:pt>
                <c:pt idx="71">
                  <c:v>0.13151500750174092</c:v>
                </c:pt>
                <c:pt idx="72">
                  <c:v>0.13718473931745373</c:v>
                </c:pt>
                <c:pt idx="73">
                  <c:v>0.14301429229590551</c:v>
                </c:pt>
                <c:pt idx="74">
                  <c:v>0.14899961365153316</c:v>
                </c:pt>
                <c:pt idx="75">
                  <c:v>0.15513676636524698</c:v>
                </c:pt>
                <c:pt idx="76">
                  <c:v>0.15390730320585619</c:v>
                </c:pt>
                <c:pt idx="77">
                  <c:v>0.15217297669391427</c:v>
                </c:pt>
                <c:pt idx="78">
                  <c:v>0.14991122389500214</c:v>
                </c:pt>
                <c:pt idx="79">
                  <c:v>0.14709850302225719</c:v>
                </c:pt>
                <c:pt idx="80">
                  <c:v>0.14643657751867734</c:v>
                </c:pt>
                <c:pt idx="81">
                  <c:v>0.14542637786205886</c:v>
                </c:pt>
                <c:pt idx="82">
                  <c:v>0.14404647549915897</c:v>
                </c:pt>
                <c:pt idx="83">
                  <c:v>0.14227438770335998</c:v>
                </c:pt>
                <c:pt idx="84">
                  <c:v>0.14624045915515099</c:v>
                </c:pt>
                <c:pt idx="85">
                  <c:v>0.15048159801321903</c:v>
                </c:pt>
                <c:pt idx="86">
                  <c:v>0.15500355189996168</c:v>
                </c:pt>
                <c:pt idx="87">
                  <c:v>0.18369509358737152</c:v>
                </c:pt>
                <c:pt idx="88">
                  <c:v>0.21867102072201614</c:v>
                </c:pt>
                <c:pt idx="89">
                  <c:v>0.26093707018134427</c:v>
                </c:pt>
                <c:pt idx="90">
                  <c:v>0.31165951865913255</c:v>
                </c:pt>
                <c:pt idx="91">
                  <c:v>0.37219080534791499</c:v>
                </c:pt>
                <c:pt idx="92">
                  <c:v>0.44137291663968919</c:v>
                </c:pt>
                <c:pt idx="93">
                  <c:v>0.52349793183747384</c:v>
                </c:pt>
                <c:pt idx="94">
                  <c:v>0.57450555366476219</c:v>
                </c:pt>
                <c:pt idx="95">
                  <c:v>0.62938846733230425</c:v>
                </c:pt>
                <c:pt idx="96">
                  <c:v>0.68840617739957233</c:v>
                </c:pt>
                <c:pt idx="97">
                  <c:v>0.75183498162527329</c:v>
                </c:pt>
                <c:pt idx="98">
                  <c:v>0.81996904627853395</c:v>
                </c:pt>
                <c:pt idx="99">
                  <c:v>0.86923863915254129</c:v>
                </c:pt>
                <c:pt idx="100">
                  <c:v>0.93013407664375081</c:v>
                </c:pt>
                <c:pt idx="101">
                  <c:v>0.99240141075393984</c:v>
                </c:pt>
                <c:pt idx="102">
                  <c:v>1.0555803139308233</c:v>
                </c:pt>
                <c:pt idx="103">
                  <c:v>1.1190817111076217</c:v>
                </c:pt>
                <c:pt idx="104">
                  <c:v>1.1821627353135644</c:v>
                </c:pt>
                <c:pt idx="105">
                  <c:v>1.2438973215951046</c:v>
                </c:pt>
                <c:pt idx="106">
                  <c:v>1.3493056116900473</c:v>
                </c:pt>
                <c:pt idx="107">
                  <c:v>1.4856400240075649</c:v>
                </c:pt>
                <c:pt idx="108">
                  <c:v>1.637894939969222</c:v>
                </c:pt>
                <c:pt idx="109">
                  <c:v>1.8078001493014795</c:v>
                </c:pt>
                <c:pt idx="110">
                  <c:v>1.9972663436039297</c:v>
                </c:pt>
                <c:pt idx="111">
                  <c:v>2.2084036147824522</c:v>
                </c:pt>
                <c:pt idx="112">
                  <c:v>2.4312760895938688</c:v>
                </c:pt>
                <c:pt idx="113">
                  <c:v>2.6780650366675656</c:v>
                </c:pt>
                <c:pt idx="114">
                  <c:v>2.9434471094077881</c:v>
                </c:pt>
                <c:pt idx="115">
                  <c:v>3.2359560669357457</c:v>
                </c:pt>
                <c:pt idx="116">
                  <c:v>3.5583265857317707</c:v>
                </c:pt>
                <c:pt idx="117">
                  <c:v>3.9135659716737869</c:v>
                </c:pt>
                <c:pt idx="118">
                  <c:v>4.3049810732889577</c:v>
                </c:pt>
                <c:pt idx="119">
                  <c:v>4.7150009407792712</c:v>
                </c:pt>
                <c:pt idx="120">
                  <c:v>5.1634921038714108</c:v>
                </c:pt>
                <c:pt idx="121">
                  <c:v>5.59455719759241</c:v>
                </c:pt>
                <c:pt idx="122">
                  <c:v>6.0568195078850033</c:v>
                </c:pt>
                <c:pt idx="123">
                  <c:v>6.5524227021369983</c:v>
                </c:pt>
                <c:pt idx="124">
                  <c:v>7.0836447151121886</c:v>
                </c:pt>
                <c:pt idx="125">
                  <c:v>7.6529045822570483</c:v>
                </c:pt>
                <c:pt idx="126">
                  <c:v>8.2706097260829718</c:v>
                </c:pt>
                <c:pt idx="127">
                  <c:v>8.9337266654137188</c:v>
                </c:pt>
                <c:pt idx="128">
                  <c:v>9.625174928800579</c:v>
                </c:pt>
                <c:pt idx="129">
                  <c:v>10.363954685117932</c:v>
                </c:pt>
                <c:pt idx="130">
                  <c:v>11.15309251321578</c:v>
                </c:pt>
                <c:pt idx="131">
                  <c:v>11.995784289958481</c:v>
                </c:pt>
                <c:pt idx="132">
                  <c:v>12.895401693981388</c:v>
                </c:pt>
                <c:pt idx="133">
                  <c:v>13.91499897644761</c:v>
                </c:pt>
                <c:pt idx="134">
                  <c:v>15.013634437317766</c:v>
                </c:pt>
                <c:pt idx="135">
                  <c:v>15.94112873975693</c:v>
                </c:pt>
                <c:pt idx="136">
                  <c:v>16.906372086134102</c:v>
                </c:pt>
                <c:pt idx="137">
                  <c:v>17.91015449387157</c:v>
                </c:pt>
                <c:pt idx="138">
                  <c:v>18.953191898072006</c:v>
                </c:pt>
                <c:pt idx="139">
                  <c:v>20.036111734896387</c:v>
                </c:pt>
                <c:pt idx="140">
                  <c:v>21.179733025815256</c:v>
                </c:pt>
                <c:pt idx="141">
                  <c:v>22.368885737517569</c:v>
                </c:pt>
                <c:pt idx="142">
                  <c:v>23.728237004870017</c:v>
                </c:pt>
                <c:pt idx="143">
                  <c:v>25.159200236313126</c:v>
                </c:pt>
                <c:pt idx="144">
                  <c:v>26.665029617705027</c:v>
                </c:pt>
                <c:pt idx="145">
                  <c:v>28.249073705497729</c:v>
                </c:pt>
                <c:pt idx="146">
                  <c:v>29.914771747998898</c:v>
                </c:pt>
                <c:pt idx="147">
                  <c:v>31.92192790856987</c:v>
                </c:pt>
                <c:pt idx="148">
                  <c:v>34.071823699592727</c:v>
                </c:pt>
                <c:pt idx="149">
                  <c:v>35.252668448250994</c:v>
                </c:pt>
                <c:pt idx="150">
                  <c:v>36.409779962236179</c:v>
                </c:pt>
                <c:pt idx="151">
                  <c:v>37.538939807184029</c:v>
                </c:pt>
                <c:pt idx="152">
                  <c:v>38.635597214616105</c:v>
                </c:pt>
                <c:pt idx="153">
                  <c:v>39.694847306143039</c:v>
                </c:pt>
                <c:pt idx="154">
                  <c:v>40.587628747460371</c:v>
                </c:pt>
                <c:pt idx="155">
                  <c:v>41.407638371997628</c:v>
                </c:pt>
                <c:pt idx="156">
                  <c:v>42.990893464519033</c:v>
                </c:pt>
                <c:pt idx="157">
                  <c:v>44.612181834302739</c:v>
                </c:pt>
                <c:pt idx="158">
                  <c:v>46.270518382682212</c:v>
                </c:pt>
                <c:pt idx="159">
                  <c:v>47.964670620802302</c:v>
                </c:pt>
                <c:pt idx="160">
                  <c:v>49.693133187557208</c:v>
                </c:pt>
                <c:pt idx="161">
                  <c:v>52.575847424232421</c:v>
                </c:pt>
                <c:pt idx="162">
                  <c:v>55.675993749206675</c:v>
                </c:pt>
                <c:pt idx="163">
                  <c:v>59.393837565136501</c:v>
                </c:pt>
                <c:pt idx="164">
                  <c:v>63.426280194558402</c:v>
                </c:pt>
                <c:pt idx="165">
                  <c:v>67.794361719487227</c:v>
                </c:pt>
                <c:pt idx="166">
                  <c:v>72.520387986493631</c:v>
                </c:pt>
                <c:pt idx="167">
                  <c:v>77.62799978940302</c:v>
                </c:pt>
                <c:pt idx="168">
                  <c:v>82.297545228074753</c:v>
                </c:pt>
                <c:pt idx="169">
                  <c:v>87.271404962682922</c:v>
                </c:pt>
                <c:pt idx="170">
                  <c:v>90.182633758609953</c:v>
                </c:pt>
                <c:pt idx="171">
                  <c:v>93.05920137930957</c:v>
                </c:pt>
                <c:pt idx="172">
                  <c:v>95.89388486330256</c:v>
                </c:pt>
                <c:pt idx="173">
                  <c:v>98.678942275014023</c:v>
                </c:pt>
                <c:pt idx="174">
                  <c:v>101.40608361526225</c:v>
                </c:pt>
                <c:pt idx="175">
                  <c:v>103.67925143551662</c:v>
                </c:pt>
                <c:pt idx="176">
                  <c:v>105.80584657955478</c:v>
                </c:pt>
                <c:pt idx="177">
                  <c:v>108.26021893571897</c:v>
                </c:pt>
                <c:pt idx="178">
                  <c:v>110.59903589065732</c:v>
                </c:pt>
                <c:pt idx="179">
                  <c:v>112.80675765018957</c:v>
                </c:pt>
                <c:pt idx="180">
                  <c:v>114.86667656290484</c:v>
                </c:pt>
                <c:pt idx="181">
                  <c:v>116.76084648301746</c:v>
                </c:pt>
                <c:pt idx="182">
                  <c:v>120.85594283205496</c:v>
                </c:pt>
                <c:pt idx="183">
                  <c:v>125.12345133526776</c:v>
                </c:pt>
                <c:pt idx="184">
                  <c:v>124.64274943773471</c:v>
                </c:pt>
                <c:pt idx="185">
                  <c:v>123.86462690103411</c:v>
                </c:pt>
                <c:pt idx="186">
                  <c:v>122.7825963340172</c:v>
                </c:pt>
                <c:pt idx="187">
                  <c:v>121.39000478882146</c:v>
                </c:pt>
                <c:pt idx="188">
                  <c:v>119.68003066428916</c:v>
                </c:pt>
                <c:pt idx="189">
                  <c:v>117.15468810686778</c:v>
                </c:pt>
                <c:pt idx="190">
                  <c:v>114.23232950224275</c:v>
                </c:pt>
                <c:pt idx="191">
                  <c:v>112.20187767037183</c:v>
                </c:pt>
                <c:pt idx="192">
                  <c:v>109.8421614250817</c:v>
                </c:pt>
                <c:pt idx="193">
                  <c:v>107.14140499959288</c:v>
                </c:pt>
                <c:pt idx="194">
                  <c:v>104.08749286882129</c:v>
                </c:pt>
                <c:pt idx="195">
                  <c:v>100.6679626715882</c:v>
                </c:pt>
                <c:pt idx="196">
                  <c:v>101.79700190450528</c:v>
                </c:pt>
                <c:pt idx="197">
                  <c:v>103.01722269894623</c:v>
                </c:pt>
                <c:pt idx="198">
                  <c:v>106.1982701207382</c:v>
                </c:pt>
                <c:pt idx="199">
                  <c:v>109.64747535096457</c:v>
                </c:pt>
                <c:pt idx="200">
                  <c:v>113.36836115211148</c:v>
                </c:pt>
                <c:pt idx="201">
                  <c:v>117.36449682710892</c:v>
                </c:pt>
                <c:pt idx="202">
                  <c:v>121.63949809281961</c:v>
                </c:pt>
                <c:pt idx="203">
                  <c:v>124.89724812200375</c:v>
                </c:pt>
                <c:pt idx="204">
                  <c:v>128.35144796368564</c:v>
                </c:pt>
                <c:pt idx="205">
                  <c:v>130.84845443303197</c:v>
                </c:pt>
                <c:pt idx="206">
                  <c:v>133.43263906932256</c:v>
                </c:pt>
                <c:pt idx="207">
                  <c:v>136.1050160880464</c:v>
                </c:pt>
                <c:pt idx="208">
                  <c:v>138.86660021530841</c:v>
                </c:pt>
                <c:pt idx="209">
                  <c:v>141.71840641489206</c:v>
                </c:pt>
                <c:pt idx="210">
                  <c:v>142.79152769304244</c:v>
                </c:pt>
                <c:pt idx="211">
                  <c:v>143.77936695194771</c:v>
                </c:pt>
                <c:pt idx="212">
                  <c:v>145.83445608445882</c:v>
                </c:pt>
                <c:pt idx="213">
                  <c:v>147.91445423612396</c:v>
                </c:pt>
                <c:pt idx="214">
                  <c:v>150.01940074766091</c:v>
                </c:pt>
                <c:pt idx="215">
                  <c:v>152.14932367962896</c:v>
                </c:pt>
                <c:pt idx="216">
                  <c:v>154.30423934268191</c:v>
                </c:pt>
                <c:pt idx="217">
                  <c:v>157.64181711428424</c:v>
                </c:pt>
                <c:pt idx="218">
                  <c:v>161.12174774845045</c:v>
                </c:pt>
                <c:pt idx="219">
                  <c:v>164.32240830370941</c:v>
                </c:pt>
                <c:pt idx="220">
                  <c:v>167.62715178952774</c:v>
                </c:pt>
                <c:pt idx="221">
                  <c:v>171.03784647979728</c:v>
                </c:pt>
                <c:pt idx="222">
                  <c:v>174.55637304204359</c:v>
                </c:pt>
                <c:pt idx="223">
                  <c:v>178.18462391718103</c:v>
                </c:pt>
                <c:pt idx="224">
                  <c:v>180.76917783448459</c:v>
                </c:pt>
                <c:pt idx="225">
                  <c:v>183.35144562869209</c:v>
                </c:pt>
                <c:pt idx="226">
                  <c:v>185.93041642405669</c:v>
                </c:pt>
                <c:pt idx="227">
                  <c:v>188.5050482382378</c:v>
                </c:pt>
                <c:pt idx="228">
                  <c:v>191.07426758386748</c:v>
                </c:pt>
                <c:pt idx="229">
                  <c:v>193.63696908430177</c:v>
                </c:pt>
                <c:pt idx="230">
                  <c:v>196.19201510473584</c:v>
                </c:pt>
                <c:pt idx="231">
                  <c:v>199.16294165948074</c:v>
                </c:pt>
                <c:pt idx="232">
                  <c:v>202.1683096776209</c:v>
                </c:pt>
                <c:pt idx="233">
                  <c:v>205.20816466768349</c:v>
                </c:pt>
                <c:pt idx="234">
                  <c:v>208.28253853130758</c:v>
                </c:pt>
                <c:pt idx="235">
                  <c:v>211.39144909081605</c:v>
                </c:pt>
                <c:pt idx="236">
                  <c:v>214.53489961154909</c:v>
                </c:pt>
                <c:pt idx="237">
                  <c:v>217.71287831934671</c:v>
                </c:pt>
                <c:pt idx="238">
                  <c:v>220.92535791355991</c:v>
                </c:pt>
                <c:pt idx="239">
                  <c:v>224.17229507599825</c:v>
                </c:pt>
                <c:pt idx="240">
                  <c:v>227.45362997627703</c:v>
                </c:pt>
                <c:pt idx="241">
                  <c:v>230.76928577399997</c:v>
                </c:pt>
                <c:pt idx="242">
                  <c:v>234.11916811829246</c:v>
                </c:pt>
                <c:pt idx="243">
                  <c:v>237.50316464521327</c:v>
                </c:pt>
                <c:pt idx="244">
                  <c:v>240.92114447357974</c:v>
                </c:pt>
                <c:pt idx="245">
                  <c:v>244.37295769981003</c:v>
                </c:pt>
                <c:pt idx="246">
                  <c:v>247.85843489239002</c:v>
                </c:pt>
                <c:pt idx="247">
                  <c:v>251.37738658658739</c:v>
                </c:pt>
                <c:pt idx="248">
                  <c:v>254.92960278010943</c:v>
                </c:pt>
                <c:pt idx="249">
                  <c:v>258.51485243041049</c:v>
                </c:pt>
                <c:pt idx="250">
                  <c:v>262.13288295434927</c:v>
                </c:pt>
                <c:pt idx="251">
                  <c:v>265.78341973102278</c:v>
                </c:pt>
                <c:pt idx="252">
                  <c:v>269.46616560847616</c:v>
                </c:pt>
                <c:pt idx="253">
                  <c:v>273.1808004152274</c:v>
                </c:pt>
                <c:pt idx="254">
                  <c:v>276.92698047737827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DE-42F9-B9A7-12CB504FEE64}"/>
            </c:ext>
          </c:extLst>
        </c:ser>
        <c:ser>
          <c:idx val="13"/>
          <c:order val="2"/>
          <c:tx>
            <c:v>UTI (pesimista)</c:v>
          </c:tx>
          <c:spPr>
            <a:ln w="2857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'Modelo predictivo'!$A$8:$A$262</c:f>
              <c:numCache>
                <c:formatCode>m/d/yyyy</c:formatCode>
                <c:ptCount val="255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  <c:pt idx="114">
                  <c:v>44025</c:v>
                </c:pt>
                <c:pt idx="115">
                  <c:v>44026</c:v>
                </c:pt>
                <c:pt idx="116">
                  <c:v>44027</c:v>
                </c:pt>
                <c:pt idx="117">
                  <c:v>44028</c:v>
                </c:pt>
                <c:pt idx="118">
                  <c:v>44029</c:v>
                </c:pt>
                <c:pt idx="119">
                  <c:v>44030</c:v>
                </c:pt>
                <c:pt idx="120">
                  <c:v>44031</c:v>
                </c:pt>
                <c:pt idx="121">
                  <c:v>44032</c:v>
                </c:pt>
                <c:pt idx="122">
                  <c:v>44033</c:v>
                </c:pt>
                <c:pt idx="123">
                  <c:v>44034</c:v>
                </c:pt>
                <c:pt idx="124">
                  <c:v>44035</c:v>
                </c:pt>
                <c:pt idx="125">
                  <c:v>44036</c:v>
                </c:pt>
                <c:pt idx="126">
                  <c:v>44037</c:v>
                </c:pt>
                <c:pt idx="127">
                  <c:v>44038</c:v>
                </c:pt>
                <c:pt idx="128">
                  <c:v>44039</c:v>
                </c:pt>
                <c:pt idx="129">
                  <c:v>44040</c:v>
                </c:pt>
                <c:pt idx="130">
                  <c:v>44041</c:v>
                </c:pt>
                <c:pt idx="131">
                  <c:v>44042</c:v>
                </c:pt>
                <c:pt idx="132">
                  <c:v>44043</c:v>
                </c:pt>
                <c:pt idx="133">
                  <c:v>44044</c:v>
                </c:pt>
                <c:pt idx="134">
                  <c:v>44045</c:v>
                </c:pt>
                <c:pt idx="135">
                  <c:v>44046</c:v>
                </c:pt>
                <c:pt idx="136">
                  <c:v>44047</c:v>
                </c:pt>
                <c:pt idx="137">
                  <c:v>44048</c:v>
                </c:pt>
                <c:pt idx="138">
                  <c:v>44049</c:v>
                </c:pt>
                <c:pt idx="139">
                  <c:v>44050</c:v>
                </c:pt>
                <c:pt idx="140">
                  <c:v>44051</c:v>
                </c:pt>
                <c:pt idx="141">
                  <c:v>44052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44058</c:v>
                </c:pt>
                <c:pt idx="148">
                  <c:v>44059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44065</c:v>
                </c:pt>
                <c:pt idx="155">
                  <c:v>44066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44072</c:v>
                </c:pt>
                <c:pt idx="162">
                  <c:v>44073</c:v>
                </c:pt>
                <c:pt idx="163">
                  <c:v>44074</c:v>
                </c:pt>
                <c:pt idx="164">
                  <c:v>44075</c:v>
                </c:pt>
                <c:pt idx="165">
                  <c:v>44076</c:v>
                </c:pt>
                <c:pt idx="166">
                  <c:v>44077</c:v>
                </c:pt>
                <c:pt idx="167">
                  <c:v>44078</c:v>
                </c:pt>
                <c:pt idx="168">
                  <c:v>44079</c:v>
                </c:pt>
                <c:pt idx="169">
                  <c:v>44080</c:v>
                </c:pt>
                <c:pt idx="170">
                  <c:v>44081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44086</c:v>
                </c:pt>
                <c:pt idx="176">
                  <c:v>44087</c:v>
                </c:pt>
                <c:pt idx="177">
                  <c:v>44088</c:v>
                </c:pt>
                <c:pt idx="178">
                  <c:v>44089</c:v>
                </c:pt>
                <c:pt idx="179">
                  <c:v>44090</c:v>
                </c:pt>
                <c:pt idx="180">
                  <c:v>44091</c:v>
                </c:pt>
                <c:pt idx="181">
                  <c:v>44092</c:v>
                </c:pt>
                <c:pt idx="182">
                  <c:v>44093</c:v>
                </c:pt>
                <c:pt idx="183">
                  <c:v>44094</c:v>
                </c:pt>
                <c:pt idx="184">
                  <c:v>44095</c:v>
                </c:pt>
                <c:pt idx="185">
                  <c:v>44096</c:v>
                </c:pt>
                <c:pt idx="186">
                  <c:v>44097</c:v>
                </c:pt>
                <c:pt idx="187">
                  <c:v>44098</c:v>
                </c:pt>
                <c:pt idx="188">
                  <c:v>44099</c:v>
                </c:pt>
                <c:pt idx="189">
                  <c:v>44100</c:v>
                </c:pt>
                <c:pt idx="190">
                  <c:v>44101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44107</c:v>
                </c:pt>
                <c:pt idx="197">
                  <c:v>44108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44114</c:v>
                </c:pt>
                <c:pt idx="204">
                  <c:v>44115</c:v>
                </c:pt>
                <c:pt idx="205">
                  <c:v>44116</c:v>
                </c:pt>
                <c:pt idx="206">
                  <c:v>44117</c:v>
                </c:pt>
                <c:pt idx="207">
                  <c:v>44118</c:v>
                </c:pt>
                <c:pt idx="208">
                  <c:v>44119</c:v>
                </c:pt>
                <c:pt idx="209">
                  <c:v>44120</c:v>
                </c:pt>
                <c:pt idx="210">
                  <c:v>44121</c:v>
                </c:pt>
                <c:pt idx="211">
                  <c:v>44122</c:v>
                </c:pt>
                <c:pt idx="212">
                  <c:v>44123</c:v>
                </c:pt>
                <c:pt idx="213">
                  <c:v>44124</c:v>
                </c:pt>
                <c:pt idx="214">
                  <c:v>44125</c:v>
                </c:pt>
                <c:pt idx="215">
                  <c:v>44126</c:v>
                </c:pt>
                <c:pt idx="216">
                  <c:v>44127</c:v>
                </c:pt>
                <c:pt idx="217">
                  <c:v>44128</c:v>
                </c:pt>
                <c:pt idx="218">
                  <c:v>44129</c:v>
                </c:pt>
                <c:pt idx="219">
                  <c:v>44130</c:v>
                </c:pt>
                <c:pt idx="220">
                  <c:v>44131</c:v>
                </c:pt>
                <c:pt idx="221">
                  <c:v>44132</c:v>
                </c:pt>
                <c:pt idx="222">
                  <c:v>44133</c:v>
                </c:pt>
                <c:pt idx="223">
                  <c:v>44134</c:v>
                </c:pt>
                <c:pt idx="224">
                  <c:v>44135</c:v>
                </c:pt>
                <c:pt idx="225">
                  <c:v>44136</c:v>
                </c:pt>
                <c:pt idx="226">
                  <c:v>44137</c:v>
                </c:pt>
                <c:pt idx="227">
                  <c:v>44138</c:v>
                </c:pt>
                <c:pt idx="228">
                  <c:v>44139</c:v>
                </c:pt>
                <c:pt idx="229">
                  <c:v>44140</c:v>
                </c:pt>
                <c:pt idx="230">
                  <c:v>44141</c:v>
                </c:pt>
                <c:pt idx="231">
                  <c:v>44142</c:v>
                </c:pt>
                <c:pt idx="232">
                  <c:v>44143</c:v>
                </c:pt>
                <c:pt idx="233">
                  <c:v>44144</c:v>
                </c:pt>
                <c:pt idx="234">
                  <c:v>44145</c:v>
                </c:pt>
                <c:pt idx="235">
                  <c:v>44146</c:v>
                </c:pt>
                <c:pt idx="236">
                  <c:v>44147</c:v>
                </c:pt>
                <c:pt idx="237">
                  <c:v>44148</c:v>
                </c:pt>
                <c:pt idx="238">
                  <c:v>44149</c:v>
                </c:pt>
                <c:pt idx="239">
                  <c:v>44150</c:v>
                </c:pt>
                <c:pt idx="240">
                  <c:v>44151</c:v>
                </c:pt>
                <c:pt idx="241">
                  <c:v>44152</c:v>
                </c:pt>
                <c:pt idx="242">
                  <c:v>44153</c:v>
                </c:pt>
                <c:pt idx="243">
                  <c:v>44154</c:v>
                </c:pt>
                <c:pt idx="244">
                  <c:v>44155</c:v>
                </c:pt>
                <c:pt idx="245">
                  <c:v>44156</c:v>
                </c:pt>
                <c:pt idx="246">
                  <c:v>44157</c:v>
                </c:pt>
                <c:pt idx="247">
                  <c:v>44158</c:v>
                </c:pt>
                <c:pt idx="248">
                  <c:v>44159</c:v>
                </c:pt>
                <c:pt idx="249">
                  <c:v>44160</c:v>
                </c:pt>
                <c:pt idx="250">
                  <c:v>44161</c:v>
                </c:pt>
                <c:pt idx="251">
                  <c:v>44162</c:v>
                </c:pt>
                <c:pt idx="252">
                  <c:v>44163</c:v>
                </c:pt>
                <c:pt idx="253">
                  <c:v>44164</c:v>
                </c:pt>
                <c:pt idx="254">
                  <c:v>44165</c:v>
                </c:pt>
              </c:numCache>
            </c:numRef>
          </c:cat>
          <c:val>
            <c:numRef>
              <c:f>'Modelo predictivo'!$AA$8:$AA$262</c:f>
              <c:numCache>
                <c:formatCode>_(* #,##0_);_(* \(#,##0\);_(* "-"_);_(@_)</c:formatCode>
                <c:ptCount val="255"/>
                <c:pt idx="0">
                  <c:v>8.5809267107395337E-2</c:v>
                </c:pt>
                <c:pt idx="1">
                  <c:v>9.9454991483240093E-2</c:v>
                </c:pt>
                <c:pt idx="2">
                  <c:v>0.11429601137816886</c:v>
                </c:pt>
                <c:pt idx="3">
                  <c:v>0.1304370269785089</c:v>
                </c:pt>
                <c:pt idx="4">
                  <c:v>0.14799190923551991</c:v>
                </c:pt>
                <c:pt idx="5">
                  <c:v>0.16708450310618694</c:v>
                </c:pt>
                <c:pt idx="6">
                  <c:v>0.18784950110020898</c:v>
                </c:pt>
                <c:pt idx="7">
                  <c:v>0.21043339335065644</c:v>
                </c:pt>
                <c:pt idx="8">
                  <c:v>0.24296580689890768</c:v>
                </c:pt>
                <c:pt idx="9">
                  <c:v>0.28002660269369084</c:v>
                </c:pt>
                <c:pt idx="10">
                  <c:v>0.32224609985358521</c:v>
                </c:pt>
                <c:pt idx="11">
                  <c:v>0.37034234945200423</c:v>
                </c:pt>
                <c:pt idx="12">
                  <c:v>0.3393240773003911</c:v>
                </c:pt>
                <c:pt idx="13">
                  <c:v>0.38809593683706939</c:v>
                </c:pt>
                <c:pt idx="14">
                  <c:v>0.44436062812295024</c:v>
                </c:pt>
                <c:pt idx="15">
                  <c:v>0.5092227323730234</c:v>
                </c:pt>
                <c:pt idx="16">
                  <c:v>0.54061929163538591</c:v>
                </c:pt>
                <c:pt idx="17">
                  <c:v>0.57245090967608614</c:v>
                </c:pt>
                <c:pt idx="18">
                  <c:v>0.60466238600218536</c:v>
                </c:pt>
                <c:pt idx="19">
                  <c:v>0.6371899246279169</c:v>
                </c:pt>
                <c:pt idx="20">
                  <c:v>0.66198992371441034</c:v>
                </c:pt>
                <c:pt idx="21">
                  <c:v>0.68457201264590306</c:v>
                </c:pt>
                <c:pt idx="22">
                  <c:v>0.70439896726480078</c:v>
                </c:pt>
                <c:pt idx="23">
                  <c:v>0.72084958117438747</c:v>
                </c:pt>
                <c:pt idx="24">
                  <c:v>0.69349573172821566</c:v>
                </c:pt>
                <c:pt idx="25">
                  <c:v>0.65780807100833516</c:v>
                </c:pt>
                <c:pt idx="26">
                  <c:v>0.61274328966723168</c:v>
                </c:pt>
                <c:pt idx="27">
                  <c:v>0.5571098654328317</c:v>
                </c:pt>
                <c:pt idx="28">
                  <c:v>0.53287418670752429</c:v>
                </c:pt>
                <c:pt idx="29">
                  <c:v>0.50602866023814153</c:v>
                </c:pt>
                <c:pt idx="30">
                  <c:v>0.47651021503384888</c:v>
                </c:pt>
                <c:pt idx="31">
                  <c:v>0.44425215474155844</c:v>
                </c:pt>
                <c:pt idx="32">
                  <c:v>0.39192163979755884</c:v>
                </c:pt>
                <c:pt idx="33">
                  <c:v>0.33697467514393842</c:v>
                </c:pt>
                <c:pt idx="34">
                  <c:v>0.27933688321101408</c:v>
                </c:pt>
                <c:pt idx="35">
                  <c:v>0.21892899171935493</c:v>
                </c:pt>
                <c:pt idx="36">
                  <c:v>0.19537762784626916</c:v>
                </c:pt>
                <c:pt idx="37">
                  <c:v>0.1722957841674351</c:v>
                </c:pt>
                <c:pt idx="38">
                  <c:v>0.14967977251852624</c:v>
                </c:pt>
                <c:pt idx="39">
                  <c:v>0.12752548507575617</c:v>
                </c:pt>
                <c:pt idx="40">
                  <c:v>0.1082333162021915</c:v>
                </c:pt>
                <c:pt idx="41">
                  <c:v>8.9290766066179486E-2</c:v>
                </c:pt>
                <c:pt idx="42">
                  <c:v>7.0696649411949766E-2</c:v>
                </c:pt>
                <c:pt idx="43">
                  <c:v>5.2449396683153904E-2</c:v>
                </c:pt>
                <c:pt idx="44">
                  <c:v>5.1809485761629429E-2</c:v>
                </c:pt>
                <c:pt idx="45">
                  <c:v>5.1244360701181491E-2</c:v>
                </c:pt>
                <c:pt idx="46">
                  <c:v>5.0747557635294219E-2</c:v>
                </c:pt>
                <c:pt idx="47">
                  <c:v>5.0313108233259948E-2</c:v>
                </c:pt>
                <c:pt idx="48">
                  <c:v>5.1491067479204657E-2</c:v>
                </c:pt>
                <c:pt idx="49">
                  <c:v>5.2679717854070197E-2</c:v>
                </c:pt>
                <c:pt idx="50">
                  <c:v>5.387469562671051E-2</c:v>
                </c:pt>
                <c:pt idx="51">
                  <c:v>5.5072070315173506E-2</c:v>
                </c:pt>
                <c:pt idx="52">
                  <c:v>5.3863431191621403E-2</c:v>
                </c:pt>
                <c:pt idx="53">
                  <c:v>5.2753291391790719E-2</c:v>
                </c:pt>
                <c:pt idx="54">
                  <c:v>5.1734886324852819E-2</c:v>
                </c:pt>
                <c:pt idx="55">
                  <c:v>5.0801879170923839E-2</c:v>
                </c:pt>
                <c:pt idx="56">
                  <c:v>5.211758211955872E-2</c:v>
                </c:pt>
                <c:pt idx="57">
                  <c:v>5.3503313507403366E-2</c:v>
                </c:pt>
                <c:pt idx="58">
                  <c:v>5.495139447139212E-2</c:v>
                </c:pt>
                <c:pt idx="59">
                  <c:v>5.645466576299072E-2</c:v>
                </c:pt>
                <c:pt idx="60">
                  <c:v>5.6450893594847729E-2</c:v>
                </c:pt>
                <c:pt idx="61">
                  <c:v>5.653050328807642E-2</c:v>
                </c:pt>
                <c:pt idx="62">
                  <c:v>5.6687394730307747E-2</c:v>
                </c:pt>
                <c:pt idx="63">
                  <c:v>5.6915808327711211E-2</c:v>
                </c:pt>
                <c:pt idx="64">
                  <c:v>6.4724930517054219E-2</c:v>
                </c:pt>
                <c:pt idx="65">
                  <c:v>7.3244164278351676E-2</c:v>
                </c:pt>
                <c:pt idx="66">
                  <c:v>8.2487625685167432E-2</c:v>
                </c:pt>
                <c:pt idx="67">
                  <c:v>9.2470789452822708E-2</c:v>
                </c:pt>
                <c:pt idx="68">
                  <c:v>0.10104126731230892</c:v>
                </c:pt>
                <c:pt idx="69">
                  <c:v>0.11039045460072197</c:v>
                </c:pt>
                <c:pt idx="70">
                  <c:v>0.12054054139189363</c:v>
                </c:pt>
                <c:pt idx="71">
                  <c:v>0.13151500750174092</c:v>
                </c:pt>
                <c:pt idx="72">
                  <c:v>0.13718473931745373</c:v>
                </c:pt>
                <c:pt idx="73">
                  <c:v>0.14301429229590551</c:v>
                </c:pt>
                <c:pt idx="74">
                  <c:v>0.14899961365153316</c:v>
                </c:pt>
                <c:pt idx="75">
                  <c:v>0.15513676636524698</c:v>
                </c:pt>
                <c:pt idx="76">
                  <c:v>0.15390730320585619</c:v>
                </c:pt>
                <c:pt idx="77">
                  <c:v>0.15217297669391427</c:v>
                </c:pt>
                <c:pt idx="78">
                  <c:v>0.14991122389500214</c:v>
                </c:pt>
                <c:pt idx="79">
                  <c:v>0.14709850302225719</c:v>
                </c:pt>
                <c:pt idx="80">
                  <c:v>0.14643657751867734</c:v>
                </c:pt>
                <c:pt idx="81">
                  <c:v>0.14542637786205886</c:v>
                </c:pt>
                <c:pt idx="82">
                  <c:v>0.14404647549915897</c:v>
                </c:pt>
                <c:pt idx="83">
                  <c:v>0.14227438770335998</c:v>
                </c:pt>
                <c:pt idx="84">
                  <c:v>0.14624045915515099</c:v>
                </c:pt>
                <c:pt idx="85">
                  <c:v>0.15048159801321903</c:v>
                </c:pt>
                <c:pt idx="86">
                  <c:v>0.15500355189996168</c:v>
                </c:pt>
                <c:pt idx="87">
                  <c:v>0.18369509358737152</c:v>
                </c:pt>
                <c:pt idx="88">
                  <c:v>0.21867102072201614</c:v>
                </c:pt>
                <c:pt idx="89">
                  <c:v>0.26093707018134427</c:v>
                </c:pt>
                <c:pt idx="90">
                  <c:v>0.31165951865913255</c:v>
                </c:pt>
                <c:pt idx="91">
                  <c:v>0.37219080534791499</c:v>
                </c:pt>
                <c:pt idx="92">
                  <c:v>0.44137291663968919</c:v>
                </c:pt>
                <c:pt idx="93">
                  <c:v>0.52349793183747384</c:v>
                </c:pt>
                <c:pt idx="94">
                  <c:v>0.57450555366476219</c:v>
                </c:pt>
                <c:pt idx="95">
                  <c:v>0.62938846733230425</c:v>
                </c:pt>
                <c:pt idx="96">
                  <c:v>0.68840617739957233</c:v>
                </c:pt>
                <c:pt idx="97">
                  <c:v>0.75183498162527329</c:v>
                </c:pt>
                <c:pt idx="98">
                  <c:v>0.81996904627853395</c:v>
                </c:pt>
                <c:pt idx="99">
                  <c:v>0.86923863915254129</c:v>
                </c:pt>
                <c:pt idx="100">
                  <c:v>0.93013407664375081</c:v>
                </c:pt>
                <c:pt idx="101">
                  <c:v>0.99240141075393984</c:v>
                </c:pt>
                <c:pt idx="102">
                  <c:v>1.0555803139308233</c:v>
                </c:pt>
                <c:pt idx="103">
                  <c:v>1.1190817111076217</c:v>
                </c:pt>
                <c:pt idx="104">
                  <c:v>1.1821627353135644</c:v>
                </c:pt>
                <c:pt idx="105">
                  <c:v>1.2438973215951046</c:v>
                </c:pt>
                <c:pt idx="106">
                  <c:v>1.3493056116900473</c:v>
                </c:pt>
                <c:pt idx="107">
                  <c:v>1.4856400240075649</c:v>
                </c:pt>
                <c:pt idx="108">
                  <c:v>1.637894939969222</c:v>
                </c:pt>
                <c:pt idx="109">
                  <c:v>1.8078001493014795</c:v>
                </c:pt>
                <c:pt idx="110">
                  <c:v>1.9972663436039297</c:v>
                </c:pt>
                <c:pt idx="111">
                  <c:v>2.2084036147824522</c:v>
                </c:pt>
                <c:pt idx="112">
                  <c:v>2.4312760895938688</c:v>
                </c:pt>
                <c:pt idx="113">
                  <c:v>2.6780650366675656</c:v>
                </c:pt>
                <c:pt idx="114">
                  <c:v>2.9434471094077881</c:v>
                </c:pt>
                <c:pt idx="115">
                  <c:v>3.2359560669357457</c:v>
                </c:pt>
                <c:pt idx="116">
                  <c:v>3.5583265857317707</c:v>
                </c:pt>
                <c:pt idx="117">
                  <c:v>3.9135659716737869</c:v>
                </c:pt>
                <c:pt idx="118">
                  <c:v>4.3049810732889577</c:v>
                </c:pt>
                <c:pt idx="119">
                  <c:v>4.7150009407792712</c:v>
                </c:pt>
                <c:pt idx="120">
                  <c:v>5.1634921038714108</c:v>
                </c:pt>
                <c:pt idx="121">
                  <c:v>5.59455719759241</c:v>
                </c:pt>
                <c:pt idx="122">
                  <c:v>6.0568195078850033</c:v>
                </c:pt>
                <c:pt idx="123">
                  <c:v>6.5524227021369983</c:v>
                </c:pt>
                <c:pt idx="124">
                  <c:v>7.0836447151121886</c:v>
                </c:pt>
                <c:pt idx="125">
                  <c:v>7.6529045822570483</c:v>
                </c:pt>
                <c:pt idx="126">
                  <c:v>8.2706097260829718</c:v>
                </c:pt>
                <c:pt idx="127">
                  <c:v>8.9337266654137188</c:v>
                </c:pt>
                <c:pt idx="128">
                  <c:v>9.625174928800579</c:v>
                </c:pt>
                <c:pt idx="129">
                  <c:v>10.363954685117932</c:v>
                </c:pt>
                <c:pt idx="130">
                  <c:v>11.15309251321578</c:v>
                </c:pt>
                <c:pt idx="131">
                  <c:v>11.995784289958481</c:v>
                </c:pt>
                <c:pt idx="132">
                  <c:v>12.895401693981388</c:v>
                </c:pt>
                <c:pt idx="133">
                  <c:v>13.91499897644761</c:v>
                </c:pt>
                <c:pt idx="134">
                  <c:v>15.013634437317766</c:v>
                </c:pt>
                <c:pt idx="135">
                  <c:v>15.94112873975693</c:v>
                </c:pt>
                <c:pt idx="136">
                  <c:v>16.906372086134102</c:v>
                </c:pt>
                <c:pt idx="137">
                  <c:v>17.91015449387157</c:v>
                </c:pt>
                <c:pt idx="138">
                  <c:v>18.953191898072006</c:v>
                </c:pt>
                <c:pt idx="139">
                  <c:v>20.036111734896387</c:v>
                </c:pt>
                <c:pt idx="140">
                  <c:v>21.179733025815256</c:v>
                </c:pt>
                <c:pt idx="141">
                  <c:v>22.368885737517569</c:v>
                </c:pt>
                <c:pt idx="142">
                  <c:v>23.728237004870017</c:v>
                </c:pt>
                <c:pt idx="143">
                  <c:v>25.159200236313126</c:v>
                </c:pt>
                <c:pt idx="144">
                  <c:v>26.665029617705027</c:v>
                </c:pt>
                <c:pt idx="145">
                  <c:v>28.249073705497729</c:v>
                </c:pt>
                <c:pt idx="146">
                  <c:v>29.914771747998898</c:v>
                </c:pt>
                <c:pt idx="147">
                  <c:v>31.92192790856987</c:v>
                </c:pt>
                <c:pt idx="148">
                  <c:v>34.071823699592727</c:v>
                </c:pt>
                <c:pt idx="149">
                  <c:v>35.252668448250994</c:v>
                </c:pt>
                <c:pt idx="150">
                  <c:v>36.409779962236179</c:v>
                </c:pt>
                <c:pt idx="151">
                  <c:v>37.538939807184029</c:v>
                </c:pt>
                <c:pt idx="152">
                  <c:v>38.635597214616105</c:v>
                </c:pt>
                <c:pt idx="153">
                  <c:v>39.694847306143039</c:v>
                </c:pt>
                <c:pt idx="154">
                  <c:v>40.587628747460371</c:v>
                </c:pt>
                <c:pt idx="155">
                  <c:v>41.407638371997628</c:v>
                </c:pt>
                <c:pt idx="156">
                  <c:v>42.990893464519033</c:v>
                </c:pt>
                <c:pt idx="157">
                  <c:v>44.612181834302739</c:v>
                </c:pt>
                <c:pt idx="158">
                  <c:v>46.270518382682212</c:v>
                </c:pt>
                <c:pt idx="159">
                  <c:v>47.964670620802302</c:v>
                </c:pt>
                <c:pt idx="160">
                  <c:v>49.693133187557208</c:v>
                </c:pt>
                <c:pt idx="161">
                  <c:v>52.575847424232421</c:v>
                </c:pt>
                <c:pt idx="162">
                  <c:v>55.675993749206675</c:v>
                </c:pt>
                <c:pt idx="163">
                  <c:v>59.393837565136501</c:v>
                </c:pt>
                <c:pt idx="164">
                  <c:v>63.426280194558402</c:v>
                </c:pt>
                <c:pt idx="165">
                  <c:v>67.794361719487227</c:v>
                </c:pt>
                <c:pt idx="166">
                  <c:v>72.520387986493631</c:v>
                </c:pt>
                <c:pt idx="167">
                  <c:v>77.62799978940302</c:v>
                </c:pt>
                <c:pt idx="168">
                  <c:v>82.297545228074753</c:v>
                </c:pt>
                <c:pt idx="169">
                  <c:v>87.271404962682922</c:v>
                </c:pt>
                <c:pt idx="170">
                  <c:v>90.182633758609953</c:v>
                </c:pt>
                <c:pt idx="171">
                  <c:v>93.05920137930957</c:v>
                </c:pt>
                <c:pt idx="172">
                  <c:v>95.89388486330256</c:v>
                </c:pt>
                <c:pt idx="173">
                  <c:v>98.678942275014023</c:v>
                </c:pt>
                <c:pt idx="174">
                  <c:v>101.40608361526225</c:v>
                </c:pt>
                <c:pt idx="175">
                  <c:v>103.67925143551662</c:v>
                </c:pt>
                <c:pt idx="176">
                  <c:v>105.80584657955478</c:v>
                </c:pt>
                <c:pt idx="177">
                  <c:v>108.26021893571897</c:v>
                </c:pt>
                <c:pt idx="178">
                  <c:v>110.59903589065732</c:v>
                </c:pt>
                <c:pt idx="179">
                  <c:v>112.80675765018957</c:v>
                </c:pt>
                <c:pt idx="180">
                  <c:v>114.86667656290484</c:v>
                </c:pt>
                <c:pt idx="181">
                  <c:v>116.76084648301746</c:v>
                </c:pt>
                <c:pt idx="182">
                  <c:v>120.85594283205496</c:v>
                </c:pt>
                <c:pt idx="183">
                  <c:v>125.12345133526776</c:v>
                </c:pt>
                <c:pt idx="184">
                  <c:v>124.64274943773471</c:v>
                </c:pt>
                <c:pt idx="185">
                  <c:v>123.86462690103411</c:v>
                </c:pt>
                <c:pt idx="186">
                  <c:v>122.7825963340172</c:v>
                </c:pt>
                <c:pt idx="187">
                  <c:v>121.39000478882146</c:v>
                </c:pt>
                <c:pt idx="188">
                  <c:v>119.68003066428916</c:v>
                </c:pt>
                <c:pt idx="189">
                  <c:v>117.15468810686778</c:v>
                </c:pt>
                <c:pt idx="190">
                  <c:v>114.23232950224275</c:v>
                </c:pt>
                <c:pt idx="191">
                  <c:v>112.20187767037183</c:v>
                </c:pt>
                <c:pt idx="192">
                  <c:v>109.8421614250817</c:v>
                </c:pt>
                <c:pt idx="193">
                  <c:v>107.14140499959288</c:v>
                </c:pt>
                <c:pt idx="194">
                  <c:v>104.08749286882129</c:v>
                </c:pt>
                <c:pt idx="195">
                  <c:v>100.6679626715882</c:v>
                </c:pt>
                <c:pt idx="196">
                  <c:v>101.79700190450528</c:v>
                </c:pt>
                <c:pt idx="197">
                  <c:v>103.01722269894623</c:v>
                </c:pt>
                <c:pt idx="198">
                  <c:v>106.1982701207382</c:v>
                </c:pt>
                <c:pt idx="199">
                  <c:v>109.64747535096457</c:v>
                </c:pt>
                <c:pt idx="200">
                  <c:v>113.36836115211148</c:v>
                </c:pt>
                <c:pt idx="201">
                  <c:v>117.36449682710892</c:v>
                </c:pt>
                <c:pt idx="202">
                  <c:v>121.63949809281961</c:v>
                </c:pt>
                <c:pt idx="203">
                  <c:v>124.89724812200375</c:v>
                </c:pt>
                <c:pt idx="204">
                  <c:v>128.35144796368564</c:v>
                </c:pt>
                <c:pt idx="205">
                  <c:v>130.84845443303197</c:v>
                </c:pt>
                <c:pt idx="206">
                  <c:v>133.43263906932256</c:v>
                </c:pt>
                <c:pt idx="207">
                  <c:v>136.1050160880464</c:v>
                </c:pt>
                <c:pt idx="208">
                  <c:v>138.86660021530841</c:v>
                </c:pt>
                <c:pt idx="209">
                  <c:v>141.71840641489206</c:v>
                </c:pt>
                <c:pt idx="210">
                  <c:v>142.79152769304244</c:v>
                </c:pt>
                <c:pt idx="211">
                  <c:v>143.77936695194771</c:v>
                </c:pt>
                <c:pt idx="212">
                  <c:v>145.83445608445882</c:v>
                </c:pt>
                <c:pt idx="213">
                  <c:v>147.91445423612396</c:v>
                </c:pt>
                <c:pt idx="214">
                  <c:v>150.01940074766091</c:v>
                </c:pt>
                <c:pt idx="215">
                  <c:v>152.14932367962896</c:v>
                </c:pt>
                <c:pt idx="216">
                  <c:v>154.30423934268191</c:v>
                </c:pt>
                <c:pt idx="217">
                  <c:v>157.64181711428424</c:v>
                </c:pt>
                <c:pt idx="218">
                  <c:v>161.12174774845045</c:v>
                </c:pt>
                <c:pt idx="219">
                  <c:v>173.33552799428048</c:v>
                </c:pt>
                <c:pt idx="220">
                  <c:v>187.04419154462678</c:v>
                </c:pt>
                <c:pt idx="221">
                  <c:v>202.35221331788108</c:v>
                </c:pt>
                <c:pt idx="222">
                  <c:v>219.37034251488399</c:v>
                </c:pt>
                <c:pt idx="223">
                  <c:v>238.21589324172993</c:v>
                </c:pt>
                <c:pt idx="224">
                  <c:v>257.85771143633411</c:v>
                </c:pt>
                <c:pt idx="225">
                  <c:v>279.46661204002743</c:v>
                </c:pt>
                <c:pt idx="226">
                  <c:v>303.17841285862636</c:v>
                </c:pt>
                <c:pt idx="227">
                  <c:v>329.13660610692068</c:v>
                </c:pt>
                <c:pt idx="228">
                  <c:v>357.49262867092011</c:v>
                </c:pt>
                <c:pt idx="229">
                  <c:v>388.40611802885155</c:v>
                </c:pt>
                <c:pt idx="230">
                  <c:v>422.04514917607372</c:v>
                </c:pt>
                <c:pt idx="231">
                  <c:v>449.99803383933533</c:v>
                </c:pt>
                <c:pt idx="232">
                  <c:v>479.69241318097147</c:v>
                </c:pt>
                <c:pt idx="233">
                  <c:v>511.22149829881567</c:v>
                </c:pt>
                <c:pt idx="234">
                  <c:v>544.68133753867482</c:v>
                </c:pt>
                <c:pt idx="235">
                  <c:v>580.17057359699174</c:v>
                </c:pt>
                <c:pt idx="236">
                  <c:v>617.79013779583852</c:v>
                </c:pt>
                <c:pt idx="237">
                  <c:v>657.64287388739365</c:v>
                </c:pt>
                <c:pt idx="238">
                  <c:v>699.83308332363436</c:v>
                </c:pt>
                <c:pt idx="239">
                  <c:v>744.46598357823029</c:v>
                </c:pt>
                <c:pt idx="240">
                  <c:v>791.64707085922009</c:v>
                </c:pt>
                <c:pt idx="241">
                  <c:v>841.48137843587506</c:v>
                </c:pt>
                <c:pt idx="242">
                  <c:v>894.07262185898981</c:v>
                </c:pt>
                <c:pt idx="243">
                  <c:v>949.52222262331838</c:v>
                </c:pt>
                <c:pt idx="244">
                  <c:v>1007.9282023513722</c:v>
                </c:pt>
                <c:pt idx="245">
                  <c:v>1069.3839404213193</c:v>
                </c:pt>
                <c:pt idx="246">
                  <c:v>1133.9767891732047</c:v>
                </c:pt>
                <c:pt idx="247">
                  <c:v>1201.7865424644497</c:v>
                </c:pt>
                <c:pt idx="248">
                  <c:v>1272.8837554652127</c:v>
                </c:pt>
                <c:pt idx="249">
                  <c:v>1347.3279162412623</c:v>
                </c:pt>
                <c:pt idx="250">
                  <c:v>1425.1654729165712</c:v>
                </c:pt>
                <c:pt idx="251">
                  <c:v>1506.4277240790555</c:v>
                </c:pt>
                <c:pt idx="252">
                  <c:v>1591.1285846163273</c:v>
                </c:pt>
                <c:pt idx="253">
                  <c:v>1679.2622443494424</c:v>
                </c:pt>
                <c:pt idx="254">
                  <c:v>1770.8007426502561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DE-42F9-B9A7-12CB504FE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8925432"/>
        <c:axId val="658923832"/>
      </c:lineChart>
      <c:dateAx>
        <c:axId val="65892543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58923832"/>
        <c:crosses val="autoZero"/>
        <c:auto val="1"/>
        <c:lblOffset val="100"/>
        <c:baseTimeUnit val="days"/>
      </c:dateAx>
      <c:valAx>
        <c:axId val="6589238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58925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solidFill>
            <a:schemeClr val="accent6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 sz="1400" b="0" i="0" baseline="0">
                <a:effectLst/>
              </a:rPr>
              <a:t>Población infectada por COVID-19 en Mendoza casos reportados y estimados - Escenario moderado</a:t>
            </a:r>
            <a:endParaRPr lang="es-AR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'Modelo predictivo'!$M$7</c:f>
              <c:strCache>
                <c:ptCount val="1"/>
                <c:pt idx="0">
                  <c:v>Infectados (It)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'Modelo predictivo'!$A$8:$A$262</c:f>
              <c:numCache>
                <c:formatCode>m/d/yyyy</c:formatCode>
                <c:ptCount val="255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  <c:pt idx="114">
                  <c:v>44025</c:v>
                </c:pt>
                <c:pt idx="115">
                  <c:v>44026</c:v>
                </c:pt>
                <c:pt idx="116">
                  <c:v>44027</c:v>
                </c:pt>
                <c:pt idx="117">
                  <c:v>44028</c:v>
                </c:pt>
                <c:pt idx="118">
                  <c:v>44029</c:v>
                </c:pt>
                <c:pt idx="119">
                  <c:v>44030</c:v>
                </c:pt>
                <c:pt idx="120">
                  <c:v>44031</c:v>
                </c:pt>
                <c:pt idx="121">
                  <c:v>44032</c:v>
                </c:pt>
                <c:pt idx="122">
                  <c:v>44033</c:v>
                </c:pt>
                <c:pt idx="123">
                  <c:v>44034</c:v>
                </c:pt>
                <c:pt idx="124">
                  <c:v>44035</c:v>
                </c:pt>
                <c:pt idx="125">
                  <c:v>44036</c:v>
                </c:pt>
                <c:pt idx="126">
                  <c:v>44037</c:v>
                </c:pt>
                <c:pt idx="127">
                  <c:v>44038</c:v>
                </c:pt>
                <c:pt idx="128">
                  <c:v>44039</c:v>
                </c:pt>
                <c:pt idx="129">
                  <c:v>44040</c:v>
                </c:pt>
                <c:pt idx="130">
                  <c:v>44041</c:v>
                </c:pt>
                <c:pt idx="131">
                  <c:v>44042</c:v>
                </c:pt>
                <c:pt idx="132">
                  <c:v>44043</c:v>
                </c:pt>
                <c:pt idx="133">
                  <c:v>44044</c:v>
                </c:pt>
                <c:pt idx="134">
                  <c:v>44045</c:v>
                </c:pt>
                <c:pt idx="135">
                  <c:v>44046</c:v>
                </c:pt>
                <c:pt idx="136">
                  <c:v>44047</c:v>
                </c:pt>
                <c:pt idx="137">
                  <c:v>44048</c:v>
                </c:pt>
                <c:pt idx="138">
                  <c:v>44049</c:v>
                </c:pt>
                <c:pt idx="139">
                  <c:v>44050</c:v>
                </c:pt>
                <c:pt idx="140">
                  <c:v>44051</c:v>
                </c:pt>
                <c:pt idx="141">
                  <c:v>44052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44058</c:v>
                </c:pt>
                <c:pt idx="148">
                  <c:v>44059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44065</c:v>
                </c:pt>
                <c:pt idx="155">
                  <c:v>44066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44072</c:v>
                </c:pt>
                <c:pt idx="162">
                  <c:v>44073</c:v>
                </c:pt>
                <c:pt idx="163">
                  <c:v>44074</c:v>
                </c:pt>
                <c:pt idx="164">
                  <c:v>44075</c:v>
                </c:pt>
                <c:pt idx="165">
                  <c:v>44076</c:v>
                </c:pt>
                <c:pt idx="166">
                  <c:v>44077</c:v>
                </c:pt>
                <c:pt idx="167">
                  <c:v>44078</c:v>
                </c:pt>
                <c:pt idx="168">
                  <c:v>44079</c:v>
                </c:pt>
                <c:pt idx="169">
                  <c:v>44080</c:v>
                </c:pt>
                <c:pt idx="170">
                  <c:v>44081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44086</c:v>
                </c:pt>
                <c:pt idx="176">
                  <c:v>44087</c:v>
                </c:pt>
                <c:pt idx="177">
                  <c:v>44088</c:v>
                </c:pt>
                <c:pt idx="178">
                  <c:v>44089</c:v>
                </c:pt>
                <c:pt idx="179">
                  <c:v>44090</c:v>
                </c:pt>
                <c:pt idx="180">
                  <c:v>44091</c:v>
                </c:pt>
                <c:pt idx="181">
                  <c:v>44092</c:v>
                </c:pt>
                <c:pt idx="182">
                  <c:v>44093</c:v>
                </c:pt>
                <c:pt idx="183">
                  <c:v>44094</c:v>
                </c:pt>
                <c:pt idx="184">
                  <c:v>44095</c:v>
                </c:pt>
                <c:pt idx="185">
                  <c:v>44096</c:v>
                </c:pt>
                <c:pt idx="186">
                  <c:v>44097</c:v>
                </c:pt>
                <c:pt idx="187">
                  <c:v>44098</c:v>
                </c:pt>
                <c:pt idx="188">
                  <c:v>44099</c:v>
                </c:pt>
                <c:pt idx="189">
                  <c:v>44100</c:v>
                </c:pt>
                <c:pt idx="190">
                  <c:v>44101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44107</c:v>
                </c:pt>
                <c:pt idx="197">
                  <c:v>44108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44114</c:v>
                </c:pt>
                <c:pt idx="204">
                  <c:v>44115</c:v>
                </c:pt>
                <c:pt idx="205">
                  <c:v>44116</c:v>
                </c:pt>
                <c:pt idx="206">
                  <c:v>44117</c:v>
                </c:pt>
                <c:pt idx="207">
                  <c:v>44118</c:v>
                </c:pt>
                <c:pt idx="208">
                  <c:v>44119</c:v>
                </c:pt>
                <c:pt idx="209">
                  <c:v>44120</c:v>
                </c:pt>
                <c:pt idx="210">
                  <c:v>44121</c:v>
                </c:pt>
                <c:pt idx="211">
                  <c:v>44122</c:v>
                </c:pt>
                <c:pt idx="212">
                  <c:v>44123</c:v>
                </c:pt>
                <c:pt idx="213">
                  <c:v>44124</c:v>
                </c:pt>
                <c:pt idx="214">
                  <c:v>44125</c:v>
                </c:pt>
                <c:pt idx="215">
                  <c:v>44126</c:v>
                </c:pt>
                <c:pt idx="216">
                  <c:v>44127</c:v>
                </c:pt>
                <c:pt idx="217">
                  <c:v>44128</c:v>
                </c:pt>
                <c:pt idx="218">
                  <c:v>44129</c:v>
                </c:pt>
                <c:pt idx="219">
                  <c:v>44130</c:v>
                </c:pt>
                <c:pt idx="220">
                  <c:v>44131</c:v>
                </c:pt>
                <c:pt idx="221">
                  <c:v>44132</c:v>
                </c:pt>
                <c:pt idx="222">
                  <c:v>44133</c:v>
                </c:pt>
                <c:pt idx="223">
                  <c:v>44134</c:v>
                </c:pt>
                <c:pt idx="224">
                  <c:v>44135</c:v>
                </c:pt>
                <c:pt idx="225">
                  <c:v>44136</c:v>
                </c:pt>
                <c:pt idx="226">
                  <c:v>44137</c:v>
                </c:pt>
                <c:pt idx="227">
                  <c:v>44138</c:v>
                </c:pt>
                <c:pt idx="228">
                  <c:v>44139</c:v>
                </c:pt>
                <c:pt idx="229">
                  <c:v>44140</c:v>
                </c:pt>
                <c:pt idx="230">
                  <c:v>44141</c:v>
                </c:pt>
                <c:pt idx="231">
                  <c:v>44142</c:v>
                </c:pt>
                <c:pt idx="232">
                  <c:v>44143</c:v>
                </c:pt>
                <c:pt idx="233">
                  <c:v>44144</c:v>
                </c:pt>
                <c:pt idx="234">
                  <c:v>44145</c:v>
                </c:pt>
                <c:pt idx="235">
                  <c:v>44146</c:v>
                </c:pt>
                <c:pt idx="236">
                  <c:v>44147</c:v>
                </c:pt>
                <c:pt idx="237">
                  <c:v>44148</c:v>
                </c:pt>
                <c:pt idx="238">
                  <c:v>44149</c:v>
                </c:pt>
                <c:pt idx="239">
                  <c:v>44150</c:v>
                </c:pt>
                <c:pt idx="240">
                  <c:v>44151</c:v>
                </c:pt>
                <c:pt idx="241">
                  <c:v>44152</c:v>
                </c:pt>
                <c:pt idx="242">
                  <c:v>44153</c:v>
                </c:pt>
                <c:pt idx="243">
                  <c:v>44154</c:v>
                </c:pt>
                <c:pt idx="244">
                  <c:v>44155</c:v>
                </c:pt>
                <c:pt idx="245">
                  <c:v>44156</c:v>
                </c:pt>
                <c:pt idx="246">
                  <c:v>44157</c:v>
                </c:pt>
                <c:pt idx="247">
                  <c:v>44158</c:v>
                </c:pt>
                <c:pt idx="248">
                  <c:v>44159</c:v>
                </c:pt>
                <c:pt idx="249">
                  <c:v>44160</c:v>
                </c:pt>
                <c:pt idx="250">
                  <c:v>44161</c:v>
                </c:pt>
                <c:pt idx="251">
                  <c:v>44162</c:v>
                </c:pt>
                <c:pt idx="252">
                  <c:v>44163</c:v>
                </c:pt>
                <c:pt idx="253">
                  <c:v>44164</c:v>
                </c:pt>
                <c:pt idx="254">
                  <c:v>44165</c:v>
                </c:pt>
              </c:numCache>
            </c:numRef>
          </c:cat>
          <c:val>
            <c:numRef>
              <c:f>'Modelo predictivo'!$M$8:$M$262</c:f>
              <c:numCache>
                <c:formatCode>_(* #,##0_);_(* \(#,##0\);_(* "-"_);_(@_)</c:formatCode>
                <c:ptCount val="255"/>
                <c:pt idx="0">
                  <c:v>5</c:v>
                </c:pt>
                <c:pt idx="1">
                  <c:v>5.4379766466864945</c:v>
                </c:pt>
                <c:pt idx="2">
                  <c:v>5.9143176405800766</c:v>
                </c:pt>
                <c:pt idx="3">
                  <c:v>6.4323834215651372</c:v>
                </c:pt>
                <c:pt idx="4">
                  <c:v>6.9958287677178266</c:v>
                </c:pt>
                <c:pt idx="5">
                  <c:v>7.6086285739385566</c:v>
                </c:pt>
                <c:pt idx="6">
                  <c:v>8.2751058879162667</c:v>
                </c:pt>
                <c:pt idx="7">
                  <c:v>8.9999624010160328</c:v>
                </c:pt>
                <c:pt idx="8">
                  <c:v>10.252731496206739</c:v>
                </c:pt>
                <c:pt idx="9">
                  <c:v>11.679880324508977</c:v>
                </c:pt>
                <c:pt idx="10">
                  <c:v>13.305681107202926</c:v>
                </c:pt>
                <c:pt idx="11">
                  <c:v>15.15778436789703</c:v>
                </c:pt>
                <c:pt idx="12">
                  <c:v>17.267689081001105</c:v>
                </c:pt>
                <c:pt idx="13">
                  <c:v>19.67127823247397</c:v>
                </c:pt>
                <c:pt idx="14">
                  <c:v>22.409428888689799</c:v>
                </c:pt>
                <c:pt idx="15">
                  <c:v>25.528707132581328</c:v>
                </c:pt>
                <c:pt idx="16">
                  <c:v>26.557568082561176</c:v>
                </c:pt>
                <c:pt idx="17">
                  <c:v>27.627889858617522</c:v>
                </c:pt>
                <c:pt idx="18">
                  <c:v>28.74134287474147</c:v>
                </c:pt>
                <c:pt idx="19">
                  <c:v>29.899664814102152</c:v>
                </c:pt>
                <c:pt idx="20">
                  <c:v>31.104663335567373</c:v>
                </c:pt>
                <c:pt idx="21">
                  <c:v>32.358218888915431</c:v>
                </c:pt>
                <c:pt idx="22">
                  <c:v>33.662287643086252</c:v>
                </c:pt>
                <c:pt idx="23">
                  <c:v>35.018904531992668</c:v>
                </c:pt>
                <c:pt idx="24">
                  <c:v>34.116282785886</c:v>
                </c:pt>
                <c:pt idx="25">
                  <c:v>33.236925050861558</c:v>
                </c:pt>
                <c:pt idx="26">
                  <c:v>32.380231791071822</c:v>
                </c:pt>
                <c:pt idx="27">
                  <c:v>31.545618917892845</c:v>
                </c:pt>
                <c:pt idx="28">
                  <c:v>30.732517392094323</c:v>
                </c:pt>
                <c:pt idx="29">
                  <c:v>29.940372836246684</c:v>
                </c:pt>
                <c:pt idx="30">
                  <c:v>29.168645157102144</c:v>
                </c:pt>
                <c:pt idx="31">
                  <c:v>28.416808177693586</c:v>
                </c:pt>
                <c:pt idx="32">
                  <c:v>26.678490565045387</c:v>
                </c:pt>
                <c:pt idx="33">
                  <c:v>25.046509558266873</c:v>
                </c:pt>
                <c:pt idx="34">
                  <c:v>23.514360324740913</c:v>
                </c:pt>
                <c:pt idx="35">
                  <c:v>22.075935945478804</c:v>
                </c:pt>
                <c:pt idx="36">
                  <c:v>20.725503074017254</c:v>
                </c:pt>
                <c:pt idx="37">
                  <c:v>19.457679084296796</c:v>
                </c:pt>
                <c:pt idx="38">
                  <c:v>18.267410616439378</c:v>
                </c:pt>
                <c:pt idx="39">
                  <c:v>17.149953434914377</c:v>
                </c:pt>
                <c:pt idx="40">
                  <c:v>16.240982879253369</c:v>
                </c:pt>
                <c:pt idx="41">
                  <c:v>15.380188933611713</c:v>
                </c:pt>
                <c:pt idx="42">
                  <c:v>14.565018180746764</c:v>
                </c:pt>
                <c:pt idx="43">
                  <c:v>13.793052537016735</c:v>
                </c:pt>
                <c:pt idx="44">
                  <c:v>13.062002079622658</c:v>
                </c:pt>
                <c:pt idx="45">
                  <c:v>12.369698254004994</c:v>
                </c:pt>
                <c:pt idx="46">
                  <c:v>11.714087441247322</c:v>
                </c:pt>
                <c:pt idx="47">
                  <c:v>11.093224866407335</c:v>
                </c:pt>
                <c:pt idx="48">
                  <c:v>10.595909588066601</c:v>
                </c:pt>
                <c:pt idx="49">
                  <c:v>10.120889179268049</c:v>
                </c:pt>
                <c:pt idx="50">
                  <c:v>9.667164154726871</c:v>
                </c:pt>
                <c:pt idx="51">
                  <c:v>9.233779836029445</c:v>
                </c:pt>
                <c:pt idx="52">
                  <c:v>8.8198243429731686</c:v>
                </c:pt>
                <c:pt idx="53">
                  <c:v>8.4244266749505012</c:v>
                </c:pt>
                <c:pt idx="54">
                  <c:v>8.0467548783409821</c:v>
                </c:pt>
                <c:pt idx="55">
                  <c:v>7.6860142960558004</c:v>
                </c:pt>
                <c:pt idx="56">
                  <c:v>7.4678452414836869</c:v>
                </c:pt>
                <c:pt idx="57">
                  <c:v>7.2558689033076895</c:v>
                </c:pt>
                <c:pt idx="58">
                  <c:v>7.0499095047479621</c:v>
                </c:pt>
                <c:pt idx="59">
                  <c:v>6.8497962581748411</c:v>
                </c:pt>
                <c:pt idx="60">
                  <c:v>6.6553632235093874</c:v>
                </c:pt>
                <c:pt idx="61">
                  <c:v>6.4664491706421785</c:v>
                </c:pt>
                <c:pt idx="62">
                  <c:v>6.2828974457563582</c:v>
                </c:pt>
                <c:pt idx="63">
                  <c:v>6.1045558414441734</c:v>
                </c:pt>
                <c:pt idx="64">
                  <c:v>6.3691442519058121</c:v>
                </c:pt>
                <c:pt idx="65">
                  <c:v>6.6452003899813628</c:v>
                </c:pt>
                <c:pt idx="66">
                  <c:v>6.9332212633369661</c:v>
                </c:pt>
                <c:pt idx="67">
                  <c:v>7.2337254176813408</c:v>
                </c:pt>
                <c:pt idx="68">
                  <c:v>7.5472538699391771</c:v>
                </c:pt>
                <c:pt idx="69">
                  <c:v>7.8743710818393406</c:v>
                </c:pt>
                <c:pt idx="70">
                  <c:v>8.2156659756667416</c:v>
                </c:pt>
                <c:pt idx="71">
                  <c:v>8.5717529940022725</c:v>
                </c:pt>
                <c:pt idx="72">
                  <c:v>8.5846913191813741</c:v>
                </c:pt>
                <c:pt idx="73">
                  <c:v>8.597648967882872</c:v>
                </c:pt>
                <c:pt idx="74">
                  <c:v>8.6106259683418021</c:v>
                </c:pt>
                <c:pt idx="75">
                  <c:v>8.623622348832555</c:v>
                </c:pt>
                <c:pt idx="76">
                  <c:v>8.6366381376689247</c:v>
                </c:pt>
                <c:pt idx="77">
                  <c:v>8.6496733632041547</c:v>
                </c:pt>
                <c:pt idx="78">
                  <c:v>8.6627280538309908</c:v>
                </c:pt>
                <c:pt idx="79">
                  <c:v>8.6758022379817294</c:v>
                </c:pt>
                <c:pt idx="80">
                  <c:v>8.847755621495196</c:v>
                </c:pt>
                <c:pt idx="81">
                  <c:v>9.0231167649681119</c:v>
                </c:pt>
                <c:pt idx="82">
                  <c:v>9.2019531896963151</c:v>
                </c:pt>
                <c:pt idx="83">
                  <c:v>9.3843337543029683</c:v>
                </c:pt>
                <c:pt idx="84">
                  <c:v>9.5703286812041188</c:v>
                </c:pt>
                <c:pt idx="85">
                  <c:v>9.7600095835971441</c:v>
                </c:pt>
                <c:pt idx="86">
                  <c:v>9.9534494929823758</c:v>
                </c:pt>
                <c:pt idx="87">
                  <c:v>11.542350600804411</c:v>
                </c:pt>
                <c:pt idx="88">
                  <c:v>13.384889871119508</c:v>
                </c:pt>
                <c:pt idx="89">
                  <c:v>15.521554752204564</c:v>
                </c:pt>
                <c:pt idx="90">
                  <c:v>17.999295190966031</c:v>
                </c:pt>
                <c:pt idx="91">
                  <c:v>20.872555027651078</c:v>
                </c:pt>
                <c:pt idx="92">
                  <c:v>24.204467952408034</c:v>
                </c:pt>
                <c:pt idx="93">
                  <c:v>28.068244264287195</c:v>
                </c:pt>
                <c:pt idx="94">
                  <c:v>29.858865556724894</c:v>
                </c:pt>
                <c:pt idx="95">
                  <c:v>31.763711967238994</c:v>
                </c:pt>
                <c:pt idx="96">
                  <c:v>33.790068943939687</c:v>
                </c:pt>
                <c:pt idx="97">
                  <c:v>35.945686472027511</c:v>
                </c:pt>
                <c:pt idx="98">
                  <c:v>38.238808675371132</c:v>
                </c:pt>
                <c:pt idx="99">
                  <c:v>40.678205301957711</c:v>
                </c:pt>
                <c:pt idx="100">
                  <c:v>43.987914016084581</c:v>
                </c:pt>
                <c:pt idx="101">
                  <c:v>47.566889245074805</c:v>
                </c:pt>
                <c:pt idx="102">
                  <c:v>51.437033867746855</c:v>
                </c:pt>
                <c:pt idx="103">
                  <c:v>55.622031773595623</c:v>
                </c:pt>
                <c:pt idx="104">
                  <c:v>60.147492577246766</c:v>
                </c:pt>
                <c:pt idx="105">
                  <c:v>65.041108073492452</c:v>
                </c:pt>
                <c:pt idx="106">
                  <c:v>70.33282138235262</c:v>
                </c:pt>
                <c:pt idx="107">
                  <c:v>77.290708749165887</c:v>
                </c:pt>
                <c:pt idx="108">
                  <c:v>84.936843267301057</c:v>
                </c:pt>
                <c:pt idx="109">
                  <c:v>93.339286447769766</c:v>
                </c:pt>
                <c:pt idx="110">
                  <c:v>102.57282690299758</c:v>
                </c:pt>
                <c:pt idx="111">
                  <c:v>112.7196445013121</c:v>
                </c:pt>
                <c:pt idx="112">
                  <c:v>123.87003993797713</c:v>
                </c:pt>
                <c:pt idx="113">
                  <c:v>136.12323613398709</c:v>
                </c:pt>
                <c:pt idx="114">
                  <c:v>149.13141297745139</c:v>
                </c:pt>
                <c:pt idx="115">
                  <c:v>163.38237658564304</c:v>
                </c:pt>
                <c:pt idx="116">
                  <c:v>178.99480183061996</c:v>
                </c:pt>
                <c:pt idx="117">
                  <c:v>196.09868402470792</c:v>
                </c:pt>
                <c:pt idx="118">
                  <c:v>214.8364163912579</c:v>
                </c:pt>
                <c:pt idx="119">
                  <c:v>235.36396960929275</c:v>
                </c:pt>
                <c:pt idx="120">
                  <c:v>257.8521830058952</c:v>
                </c:pt>
                <c:pt idx="121">
                  <c:v>279.02116103646978</c:v>
                </c:pt>
                <c:pt idx="122">
                  <c:v>301.92716426929957</c:v>
                </c:pt>
                <c:pt idx="123">
                  <c:v>326.71257228555839</c:v>
                </c:pt>
                <c:pt idx="124">
                  <c:v>353.53140910840455</c:v>
                </c:pt>
                <c:pt idx="125">
                  <c:v>382.55029108273908</c:v>
                </c:pt>
                <c:pt idx="126">
                  <c:v>413.94945115163375</c:v>
                </c:pt>
                <c:pt idx="127">
                  <c:v>447.92384555592059</c:v>
                </c:pt>
                <c:pt idx="128">
                  <c:v>483.50171636889792</c:v>
                </c:pt>
                <c:pt idx="129">
                  <c:v>521.90288850351533</c:v>
                </c:pt>
                <c:pt idx="130">
                  <c:v>563.35097845370024</c:v>
                </c:pt>
                <c:pt idx="131">
                  <c:v>608.0872432925587</c:v>
                </c:pt>
                <c:pt idx="132">
                  <c:v>656.37196060796612</c:v>
                </c:pt>
                <c:pt idx="133">
                  <c:v>708.48591444846568</c:v>
                </c:pt>
                <c:pt idx="134">
                  <c:v>764.73199510141887</c:v>
                </c:pt>
                <c:pt idx="135">
                  <c:v>810.50386253363922</c:v>
                </c:pt>
                <c:pt idx="136">
                  <c:v>859.00971611843875</c:v>
                </c:pt>
                <c:pt idx="137">
                  <c:v>910.4121657296497</c:v>
                </c:pt>
                <c:pt idx="138">
                  <c:v>964.88340733051325</c:v>
                </c:pt>
                <c:pt idx="139">
                  <c:v>1022.6057775280749</c:v>
                </c:pt>
                <c:pt idx="140">
                  <c:v>1083.7723388985742</c:v>
                </c:pt>
                <c:pt idx="141">
                  <c:v>1148.5874976267892</c:v>
                </c:pt>
                <c:pt idx="142">
                  <c:v>1224.4801204456567</c:v>
                </c:pt>
                <c:pt idx="143">
                  <c:v>1305.373335067045</c:v>
                </c:pt>
                <c:pt idx="144">
                  <c:v>1391.594720975166</c:v>
                </c:pt>
                <c:pt idx="145">
                  <c:v>1483.4930556947479</c:v>
                </c:pt>
                <c:pt idx="146">
                  <c:v>1581.4396508146585</c:v>
                </c:pt>
                <c:pt idx="147">
                  <c:v>1685.8297672977678</c:v>
                </c:pt>
                <c:pt idx="148">
                  <c:v>1797.0841140938151</c:v>
                </c:pt>
                <c:pt idx="149">
                  <c:v>1850.2876144512629</c:v>
                </c:pt>
                <c:pt idx="150">
                  <c:v>1905.0483540478738</c:v>
                </c:pt>
                <c:pt idx="151">
                  <c:v>1961.4108345850684</c:v>
                </c:pt>
                <c:pt idx="152">
                  <c:v>2019.4207643849816</c:v>
                </c:pt>
                <c:pt idx="153">
                  <c:v>2079.1250871351945</c:v>
                </c:pt>
                <c:pt idx="154">
                  <c:v>2140.5720110682187</c:v>
                </c:pt>
                <c:pt idx="155">
                  <c:v>2203.8110385648747</c:v>
                </c:pt>
                <c:pt idx="156">
                  <c:v>2318.112621348585</c:v>
                </c:pt>
                <c:pt idx="157">
                  <c:v>2438.3015766816211</c:v>
                </c:pt>
                <c:pt idx="158">
                  <c:v>2564.6767854034883</c:v>
                </c:pt>
                <c:pt idx="159">
                  <c:v>2697.551836231688</c:v>
                </c:pt>
                <c:pt idx="160">
                  <c:v>2837.2556996735266</c:v>
                </c:pt>
                <c:pt idx="161">
                  <c:v>2984.1334273826196</c:v>
                </c:pt>
                <c:pt idx="162">
                  <c:v>3138.5468772977511</c:v>
                </c:pt>
                <c:pt idx="163">
                  <c:v>3323.4364872147985</c:v>
                </c:pt>
                <c:pt idx="164">
                  <c:v>3519.1243214127903</c:v>
                </c:pt>
                <c:pt idx="165">
                  <c:v>3726.2296763817521</c:v>
                </c:pt>
                <c:pt idx="166">
                  <c:v>3945.4059853512204</c:v>
                </c:pt>
                <c:pt idx="167">
                  <c:v>4177.3425310693056</c:v>
                </c:pt>
                <c:pt idx="168">
                  <c:v>4422.7662234137661</c:v>
                </c:pt>
                <c:pt idx="169">
                  <c:v>4682.443441464583</c:v>
                </c:pt>
                <c:pt idx="170">
                  <c:v>4818.1565085977145</c:v>
                </c:pt>
                <c:pt idx="171">
                  <c:v>4957.6827640846377</c:v>
                </c:pt>
                <c:pt idx="172">
                  <c:v>5101.1222092292837</c:v>
                </c:pt>
                <c:pt idx="173">
                  <c:v>5248.5770414444169</c:v>
                </c:pt>
                <c:pt idx="174">
                  <c:v>5400.151676170768</c:v>
                </c:pt>
                <c:pt idx="175">
                  <c:v>5555.9527671650194</c:v>
                </c:pt>
                <c:pt idx="176">
                  <c:v>5716.0892249998351</c:v>
                </c:pt>
                <c:pt idx="177">
                  <c:v>5909.2817609016083</c:v>
                </c:pt>
                <c:pt idx="178">
                  <c:v>6108.8057531025052</c:v>
                </c:pt>
                <c:pt idx="179">
                  <c:v>6314.8549638607101</c:v>
                </c:pt>
                <c:pt idx="180">
                  <c:v>6527.6281272863707</c:v>
                </c:pt>
                <c:pt idx="181">
                  <c:v>6747.3290079947756</c:v>
                </c:pt>
                <c:pt idx="182">
                  <c:v>6974.1664548118106</c:v>
                </c:pt>
                <c:pt idx="183">
                  <c:v>7208.3544489744527</c:v>
                </c:pt>
                <c:pt idx="184">
                  <c:v>7163.0217251217628</c:v>
                </c:pt>
                <c:pt idx="185">
                  <c:v>7117.8577814357486</c:v>
                </c:pt>
                <c:pt idx="186">
                  <c:v>7072.8637787243433</c:v>
                </c:pt>
                <c:pt idx="187">
                  <c:v>7028.0408446567708</c:v>
                </c:pt>
                <c:pt idx="188">
                  <c:v>6983.3900740775016</c:v>
                </c:pt>
                <c:pt idx="189">
                  <c:v>6938.912529322155</c:v>
                </c:pt>
                <c:pt idx="190">
                  <c:v>6894.6092405352147</c:v>
                </c:pt>
                <c:pt idx="191">
                  <c:v>6926.2177105983737</c:v>
                </c:pt>
                <c:pt idx="192">
                  <c:v>6957.8243555838098</c:v>
                </c:pt>
                <c:pt idx="193">
                  <c:v>6989.4271934183325</c:v>
                </c:pt>
                <c:pt idx="194">
                  <c:v>7021.0242251348145</c:v>
                </c:pt>
                <c:pt idx="195">
                  <c:v>7052.6134350230805</c:v>
                </c:pt>
                <c:pt idx="196">
                  <c:v>7084.1927907864101</c:v>
                </c:pt>
                <c:pt idx="197">
                  <c:v>7115.7602437036758</c:v>
                </c:pt>
                <c:pt idx="198">
                  <c:v>7256.2717690522995</c:v>
                </c:pt>
                <c:pt idx="199">
                  <c:v>7399.3291924439209</c:v>
                </c:pt>
                <c:pt idx="200">
                  <c:v>7544.9692450700841</c:v>
                </c:pt>
                <c:pt idx="201">
                  <c:v>7693.22879201449</c:v>
                </c:pt>
                <c:pt idx="202">
                  <c:v>7844.1448133129461</c:v>
                </c:pt>
                <c:pt idx="203">
                  <c:v>7997.7543840155213</c:v>
                </c:pt>
                <c:pt idx="204">
                  <c:v>8154.0946532221587</c:v>
                </c:pt>
                <c:pt idx="205">
                  <c:v>8245.7470952405984</c:v>
                </c:pt>
                <c:pt idx="206">
                  <c:v>8338.1842378017936</c:v>
                </c:pt>
                <c:pt idx="207">
                  <c:v>8431.4066975180267</c:v>
                </c:pt>
                <c:pt idx="208">
                  <c:v>8525.4149161446676</c:v>
                </c:pt>
                <c:pt idx="209">
                  <c:v>8620.2091561438774</c:v>
                </c:pt>
                <c:pt idx="210">
                  <c:v>8715.7894962138271</c:v>
                </c:pt>
                <c:pt idx="211">
                  <c:v>8812.155826785307</c:v>
                </c:pt>
                <c:pt idx="212">
                  <c:v>8976.6271964839452</c:v>
                </c:pt>
                <c:pt idx="213">
                  <c:v>9143.8243842017255</c:v>
                </c:pt>
                <c:pt idx="214">
                  <c:v>9313.7790677597641</c:v>
                </c:pt>
                <c:pt idx="215">
                  <c:v>9486.5227414418187</c:v>
                </c:pt>
                <c:pt idx="216">
                  <c:v>9662.0866875547981</c:v>
                </c:pt>
                <c:pt idx="217">
                  <c:v>9840.5019469037979</c:v>
                </c:pt>
                <c:pt idx="218">
                  <c:v>10021.799288163282</c:v>
                </c:pt>
                <c:pt idx="219">
                  <c:v>10181.26206699312</c:v>
                </c:pt>
                <c:pt idx="220">
                  <c:v>10342.843937165384</c:v>
                </c:pt>
                <c:pt idx="221">
                  <c:v>10506.558785123309</c:v>
                </c:pt>
                <c:pt idx="222">
                  <c:v>10672.420062566101</c:v>
                </c:pt>
                <c:pt idx="223">
                  <c:v>10840.44076373252</c:v>
                </c:pt>
                <c:pt idx="224">
                  <c:v>11010.633402172523</c:v>
                </c:pt>
                <c:pt idx="225">
                  <c:v>11183.009987009989</c:v>
                </c:pt>
                <c:pt idx="226">
                  <c:v>11357.581998700451</c:v>
                </c:pt>
                <c:pt idx="227">
                  <c:v>11534.360364288708</c:v>
                </c:pt>
                <c:pt idx="228">
                  <c:v>11713.355432172146</c:v>
                </c:pt>
                <c:pt idx="229">
                  <c:v>11894.576946376628</c:v>
                </c:pt>
                <c:pt idx="230">
                  <c:v>12078.034020352883</c:v>
                </c:pt>
                <c:pt idx="231">
                  <c:v>12263.73511030241</c:v>
                </c:pt>
                <c:pt idx="232">
                  <c:v>12451.687988043112</c:v>
                </c:pt>
                <c:pt idx="233">
                  <c:v>12641.899713426001</c:v>
                </c:pt>
                <c:pt idx="234">
                  <c:v>12834.376606315645</c:v>
                </c:pt>
                <c:pt idx="235">
                  <c:v>13029.124218148239</c:v>
                </c:pt>
                <c:pt idx="236">
                  <c:v>13226.147303082555</c:v>
                </c:pt>
                <c:pt idx="237">
                  <c:v>13425.449788760383</c:v>
                </c:pt>
                <c:pt idx="238">
                  <c:v>13627.034746694504</c:v>
                </c:pt>
                <c:pt idx="239">
                  <c:v>13830.904362303681</c:v>
                </c:pt>
                <c:pt idx="240">
                  <c:v>14037.059904615659</c:v>
                </c:pt>
                <c:pt idx="241">
                  <c:v>14245.501695660712</c:v>
                </c:pt>
                <c:pt idx="242">
                  <c:v>14456.229079579842</c:v>
                </c:pt>
                <c:pt idx="243">
                  <c:v>14669.24039147335</c:v>
                </c:pt>
                <c:pt idx="244">
                  <c:v>14884.53292601716</c:v>
                </c:pt>
                <c:pt idx="245">
                  <c:v>15102.102905875941</c:v>
                </c:pt>
                <c:pt idx="246">
                  <c:v>15321.945449943811</c:v>
                </c:pt>
                <c:pt idx="247">
                  <c:v>15544.054541445108</c:v>
                </c:pt>
                <c:pt idx="248">
                  <c:v>15768.422995929546</c:v>
                </c:pt>
                <c:pt idx="249">
                  <c:v>15995.042429197776</c:v>
                </c:pt>
                <c:pt idx="250">
                  <c:v>16223.903225195272</c:v>
                </c:pt>
                <c:pt idx="251">
                  <c:v>16454.994503914215</c:v>
                </c:pt>
                <c:pt idx="252">
                  <c:v>16688.304089344936</c:v>
                </c:pt>
                <c:pt idx="253">
                  <c:v>16923.818477520275</c:v>
                </c:pt>
                <c:pt idx="254">
                  <c:v>17161.522804698154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98-4E3E-8E61-AB471214A024}"/>
            </c:ext>
          </c:extLst>
        </c:ser>
        <c:ser>
          <c:idx val="1"/>
          <c:order val="1"/>
          <c:tx>
            <c:strRef>
              <c:f>'Modelo predictivo'!$P$7</c:f>
              <c:strCache>
                <c:ptCount val="1"/>
                <c:pt idx="0">
                  <c:v>Infectados acumulados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'Modelo predictivo'!$A$8:$A$262</c:f>
              <c:numCache>
                <c:formatCode>m/d/yyyy</c:formatCode>
                <c:ptCount val="255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  <c:pt idx="114">
                  <c:v>44025</c:v>
                </c:pt>
                <c:pt idx="115">
                  <c:v>44026</c:v>
                </c:pt>
                <c:pt idx="116">
                  <c:v>44027</c:v>
                </c:pt>
                <c:pt idx="117">
                  <c:v>44028</c:v>
                </c:pt>
                <c:pt idx="118">
                  <c:v>44029</c:v>
                </c:pt>
                <c:pt idx="119">
                  <c:v>44030</c:v>
                </c:pt>
                <c:pt idx="120">
                  <c:v>44031</c:v>
                </c:pt>
                <c:pt idx="121">
                  <c:v>44032</c:v>
                </c:pt>
                <c:pt idx="122">
                  <c:v>44033</c:v>
                </c:pt>
                <c:pt idx="123">
                  <c:v>44034</c:v>
                </c:pt>
                <c:pt idx="124">
                  <c:v>44035</c:v>
                </c:pt>
                <c:pt idx="125">
                  <c:v>44036</c:v>
                </c:pt>
                <c:pt idx="126">
                  <c:v>44037</c:v>
                </c:pt>
                <c:pt idx="127">
                  <c:v>44038</c:v>
                </c:pt>
                <c:pt idx="128">
                  <c:v>44039</c:v>
                </c:pt>
                <c:pt idx="129">
                  <c:v>44040</c:v>
                </c:pt>
                <c:pt idx="130">
                  <c:v>44041</c:v>
                </c:pt>
                <c:pt idx="131">
                  <c:v>44042</c:v>
                </c:pt>
                <c:pt idx="132">
                  <c:v>44043</c:v>
                </c:pt>
                <c:pt idx="133">
                  <c:v>44044</c:v>
                </c:pt>
                <c:pt idx="134">
                  <c:v>44045</c:v>
                </c:pt>
                <c:pt idx="135">
                  <c:v>44046</c:v>
                </c:pt>
                <c:pt idx="136">
                  <c:v>44047</c:v>
                </c:pt>
                <c:pt idx="137">
                  <c:v>44048</c:v>
                </c:pt>
                <c:pt idx="138">
                  <c:v>44049</c:v>
                </c:pt>
                <c:pt idx="139">
                  <c:v>44050</c:v>
                </c:pt>
                <c:pt idx="140">
                  <c:v>44051</c:v>
                </c:pt>
                <c:pt idx="141">
                  <c:v>44052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44058</c:v>
                </c:pt>
                <c:pt idx="148">
                  <c:v>44059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44065</c:v>
                </c:pt>
                <c:pt idx="155">
                  <c:v>44066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44072</c:v>
                </c:pt>
                <c:pt idx="162">
                  <c:v>44073</c:v>
                </c:pt>
                <c:pt idx="163">
                  <c:v>44074</c:v>
                </c:pt>
                <c:pt idx="164">
                  <c:v>44075</c:v>
                </c:pt>
                <c:pt idx="165">
                  <c:v>44076</c:v>
                </c:pt>
                <c:pt idx="166">
                  <c:v>44077</c:v>
                </c:pt>
                <c:pt idx="167">
                  <c:v>44078</c:v>
                </c:pt>
                <c:pt idx="168">
                  <c:v>44079</c:v>
                </c:pt>
                <c:pt idx="169">
                  <c:v>44080</c:v>
                </c:pt>
                <c:pt idx="170">
                  <c:v>44081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44086</c:v>
                </c:pt>
                <c:pt idx="176">
                  <c:v>44087</c:v>
                </c:pt>
                <c:pt idx="177">
                  <c:v>44088</c:v>
                </c:pt>
                <c:pt idx="178">
                  <c:v>44089</c:v>
                </c:pt>
                <c:pt idx="179">
                  <c:v>44090</c:v>
                </c:pt>
                <c:pt idx="180">
                  <c:v>44091</c:v>
                </c:pt>
                <c:pt idx="181">
                  <c:v>44092</c:v>
                </c:pt>
                <c:pt idx="182">
                  <c:v>44093</c:v>
                </c:pt>
                <c:pt idx="183">
                  <c:v>44094</c:v>
                </c:pt>
                <c:pt idx="184">
                  <c:v>44095</c:v>
                </c:pt>
                <c:pt idx="185">
                  <c:v>44096</c:v>
                </c:pt>
                <c:pt idx="186">
                  <c:v>44097</c:v>
                </c:pt>
                <c:pt idx="187">
                  <c:v>44098</c:v>
                </c:pt>
                <c:pt idx="188">
                  <c:v>44099</c:v>
                </c:pt>
                <c:pt idx="189">
                  <c:v>44100</c:v>
                </c:pt>
                <c:pt idx="190">
                  <c:v>44101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44107</c:v>
                </c:pt>
                <c:pt idx="197">
                  <c:v>44108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44114</c:v>
                </c:pt>
                <c:pt idx="204">
                  <c:v>44115</c:v>
                </c:pt>
                <c:pt idx="205">
                  <c:v>44116</c:v>
                </c:pt>
                <c:pt idx="206">
                  <c:v>44117</c:v>
                </c:pt>
                <c:pt idx="207">
                  <c:v>44118</c:v>
                </c:pt>
                <c:pt idx="208">
                  <c:v>44119</c:v>
                </c:pt>
                <c:pt idx="209">
                  <c:v>44120</c:v>
                </c:pt>
                <c:pt idx="210">
                  <c:v>44121</c:v>
                </c:pt>
                <c:pt idx="211">
                  <c:v>44122</c:v>
                </c:pt>
                <c:pt idx="212">
                  <c:v>44123</c:v>
                </c:pt>
                <c:pt idx="213">
                  <c:v>44124</c:v>
                </c:pt>
                <c:pt idx="214">
                  <c:v>44125</c:v>
                </c:pt>
                <c:pt idx="215">
                  <c:v>44126</c:v>
                </c:pt>
                <c:pt idx="216">
                  <c:v>44127</c:v>
                </c:pt>
                <c:pt idx="217">
                  <c:v>44128</c:v>
                </c:pt>
                <c:pt idx="218">
                  <c:v>44129</c:v>
                </c:pt>
                <c:pt idx="219">
                  <c:v>44130</c:v>
                </c:pt>
                <c:pt idx="220">
                  <c:v>44131</c:v>
                </c:pt>
                <c:pt idx="221">
                  <c:v>44132</c:v>
                </c:pt>
                <c:pt idx="222">
                  <c:v>44133</c:v>
                </c:pt>
                <c:pt idx="223">
                  <c:v>44134</c:v>
                </c:pt>
                <c:pt idx="224">
                  <c:v>44135</c:v>
                </c:pt>
                <c:pt idx="225">
                  <c:v>44136</c:v>
                </c:pt>
                <c:pt idx="226">
                  <c:v>44137</c:v>
                </c:pt>
                <c:pt idx="227">
                  <c:v>44138</c:v>
                </c:pt>
                <c:pt idx="228">
                  <c:v>44139</c:v>
                </c:pt>
                <c:pt idx="229">
                  <c:v>44140</c:v>
                </c:pt>
                <c:pt idx="230">
                  <c:v>44141</c:v>
                </c:pt>
                <c:pt idx="231">
                  <c:v>44142</c:v>
                </c:pt>
                <c:pt idx="232">
                  <c:v>44143</c:v>
                </c:pt>
                <c:pt idx="233">
                  <c:v>44144</c:v>
                </c:pt>
                <c:pt idx="234">
                  <c:v>44145</c:v>
                </c:pt>
                <c:pt idx="235">
                  <c:v>44146</c:v>
                </c:pt>
                <c:pt idx="236">
                  <c:v>44147</c:v>
                </c:pt>
                <c:pt idx="237">
                  <c:v>44148</c:v>
                </c:pt>
                <c:pt idx="238">
                  <c:v>44149</c:v>
                </c:pt>
                <c:pt idx="239">
                  <c:v>44150</c:v>
                </c:pt>
                <c:pt idx="240">
                  <c:v>44151</c:v>
                </c:pt>
                <c:pt idx="241">
                  <c:v>44152</c:v>
                </c:pt>
                <c:pt idx="242">
                  <c:v>44153</c:v>
                </c:pt>
                <c:pt idx="243">
                  <c:v>44154</c:v>
                </c:pt>
                <c:pt idx="244">
                  <c:v>44155</c:v>
                </c:pt>
                <c:pt idx="245">
                  <c:v>44156</c:v>
                </c:pt>
                <c:pt idx="246">
                  <c:v>44157</c:v>
                </c:pt>
                <c:pt idx="247">
                  <c:v>44158</c:v>
                </c:pt>
                <c:pt idx="248">
                  <c:v>44159</c:v>
                </c:pt>
                <c:pt idx="249">
                  <c:v>44160</c:v>
                </c:pt>
                <c:pt idx="250">
                  <c:v>44161</c:v>
                </c:pt>
                <c:pt idx="251">
                  <c:v>44162</c:v>
                </c:pt>
                <c:pt idx="252">
                  <c:v>44163</c:v>
                </c:pt>
                <c:pt idx="253">
                  <c:v>44164</c:v>
                </c:pt>
                <c:pt idx="254">
                  <c:v>44165</c:v>
                </c:pt>
              </c:numCache>
            </c:numRef>
          </c:cat>
          <c:val>
            <c:numRef>
              <c:f>'Modelo predictivo'!$P$8:$P$262</c:f>
              <c:numCache>
                <c:formatCode>_(* #,##0_);_(* \(#,##0\);_(* "-"_);_(@_)</c:formatCode>
                <c:ptCount val="255"/>
                <c:pt idx="0">
                  <c:v>5</c:v>
                </c:pt>
                <c:pt idx="1">
                  <c:v>5.7951195038293513</c:v>
                </c:pt>
                <c:pt idx="2">
                  <c:v>6.6598874010576834</c:v>
                </c:pt>
                <c:pt idx="3">
                  <c:v>7.6004044420841783</c:v>
                </c:pt>
                <c:pt idx="4">
                  <c:v>8.6233057469200922</c:v>
                </c:pt>
                <c:pt idx="5">
                  <c:v>9.735807607977808</c:v>
                </c:pt>
                <c:pt idx="6">
                  <c:v>10.945758391522558</c:v>
                </c:pt>
                <c:pt idx="7">
                  <c:v>12.261693896616343</c:v>
                </c:pt>
                <c:pt idx="8">
                  <c:v>14.15731744902248</c:v>
                </c:pt>
                <c:pt idx="9">
                  <c:v>16.316804241339486</c:v>
                </c:pt>
                <c:pt idx="10">
                  <c:v>18.776882190069792</c:v>
                </c:pt>
                <c:pt idx="11">
                  <c:v>21.579391244135532</c:v>
                </c:pt>
                <c:pt idx="12">
                  <c:v>24.771994840660824</c:v>
                </c:pt>
                <c:pt idx="13">
                  <c:v>28.40899035506234</c:v>
                </c:pt>
                <c:pt idx="14">
                  <c:v>32.552232313597742</c:v>
                </c:pt>
                <c:pt idx="15">
                  <c:v>37.272184049538538</c:v>
                </c:pt>
                <c:pt idx="16">
                  <c:v>40.124524080417054</c:v>
                </c:pt>
                <c:pt idx="17">
                  <c:v>43.091815005227765</c:v>
                </c:pt>
                <c:pt idx="18">
                  <c:v>46.178688725538677</c:v>
                </c:pt>
                <c:pt idx="19">
                  <c:v>49.389963727380895</c:v>
                </c:pt>
                <c:pt idx="20">
                  <c:v>52.730652592710555</c:v>
                </c:pt>
                <c:pt idx="21">
                  <c:v>56.205969812884852</c:v>
                </c:pt>
                <c:pt idx="22">
                  <c:v>59.821339916263916</c:v>
                </c:pt>
                <c:pt idx="23">
                  <c:v>63.582405922533638</c:v>
                </c:pt>
                <c:pt idx="24">
                  <c:v>65.181134500140729</c:v>
                </c:pt>
                <c:pt idx="25">
                  <c:v>66.738654106965285</c:v>
                </c:pt>
                <c:pt idx="26">
                  <c:v>68.256026922237083</c:v>
                </c:pt>
                <c:pt idx="27">
                  <c:v>69.734287748420385</c:v>
                </c:pt>
                <c:pt idx="28">
                  <c:v>71.174444716757066</c:v>
                </c:pt>
                <c:pt idx="29">
                  <c:v>72.57747997463045</c:v>
                </c:pt>
                <c:pt idx="30">
                  <c:v>73.944350355217821</c:v>
                </c:pt>
                <c:pt idx="31">
                  <c:v>75.275988029887984</c:v>
                </c:pt>
                <c:pt idx="32">
                  <c:v>75.567442429932186</c:v>
                </c:pt>
                <c:pt idx="33">
                  <c:v>75.841067892085491</c:v>
                </c:pt>
                <c:pt idx="34">
                  <c:v>76.097955055578581</c:v>
                </c:pt>
                <c:pt idx="35">
                  <c:v>76.339127842369408</c:v>
                </c:pt>
                <c:pt idx="36">
                  <c:v>76.565547538442047</c:v>
                </c:pt>
                <c:pt idx="37">
                  <c:v>76.778116625437107</c:v>
                </c:pt>
                <c:pt idx="38">
                  <c:v>76.977682377886609</c:v>
                </c:pt>
                <c:pt idx="39">
                  <c:v>77.165040240392997</c:v>
                </c:pt>
                <c:pt idx="40">
                  <c:v>77.481066358654445</c:v>
                </c:pt>
                <c:pt idx="41">
                  <c:v>77.780342618673743</c:v>
                </c:pt>
                <c:pt idx="42">
                  <c:v>78.063756789638205</c:v>
                </c:pt>
                <c:pt idx="43">
                  <c:v>78.332149587390077</c:v>
                </c:pt>
                <c:pt idx="44">
                  <c:v>78.586317168354341</c:v>
                </c:pt>
                <c:pt idx="45">
                  <c:v>78.82701349128115</c:v>
                </c:pt>
                <c:pt idx="46">
                  <c:v>79.054952553809557</c:v>
                </c:pt>
                <c:pt idx="47">
                  <c:v>79.270810510487237</c:v>
                </c:pt>
                <c:pt idx="48">
                  <c:v>79.565868436889886</c:v>
                </c:pt>
                <c:pt idx="49">
                  <c:v>79.847698712953232</c:v>
                </c:pt>
                <c:pt idx="50">
                  <c:v>80.116894344074069</c:v>
                </c:pt>
                <c:pt idx="51">
                  <c:v>80.374021750714263</c:v>
                </c:pt>
                <c:pt idx="52">
                  <c:v>80.619621960231513</c:v>
                </c:pt>
                <c:pt idx="53">
                  <c:v>80.854211745278363</c:v>
                </c:pt>
                <c:pt idx="54">
                  <c:v>81.07828471116531</c:v>
                </c:pt>
                <c:pt idx="55">
                  <c:v>81.292312334475923</c:v>
                </c:pt>
                <c:pt idx="56">
                  <c:v>81.623144301050644</c:v>
                </c:pt>
                <c:pt idx="57">
                  <c:v>81.944585480123479</c:v>
                </c:pt>
                <c:pt idx="58">
                  <c:v>82.256902431800015</c:v>
                </c:pt>
                <c:pt idx="59">
                  <c:v>82.560354149851747</c:v>
                </c:pt>
                <c:pt idx="60">
                  <c:v>82.855192276484502</c:v>
                </c:pt>
                <c:pt idx="61">
                  <c:v>83.141661311010822</c:v>
                </c:pt>
                <c:pt idx="62">
                  <c:v>83.419998812599445</c:v>
                </c:pt>
                <c:pt idx="63">
                  <c:v>83.690435597269854</c:v>
                </c:pt>
                <c:pt idx="64">
                  <c:v>84.391063710691796</c:v>
                </c:pt>
                <c:pt idx="65">
                  <c:v>85.122058723903493</c:v>
                </c:pt>
                <c:pt idx="66">
                  <c:v>85.884736767972043</c:v>
                </c:pt>
                <c:pt idx="67">
                  <c:v>86.680471012554776</c:v>
                </c:pt>
                <c:pt idx="68">
                  <c:v>87.510694137504146</c:v>
                </c:pt>
                <c:pt idx="69">
                  <c:v>88.376900911542819</c:v>
                </c:pt>
                <c:pt idx="70">
                  <c:v>89.280650882644451</c:v>
                </c:pt>
                <c:pt idx="71">
                  <c:v>90.223571184956171</c:v>
                </c:pt>
                <c:pt idx="72">
                  <c:v>90.848777581135437</c:v>
                </c:pt>
                <c:pt idx="73">
                  <c:v>91.474927466921329</c:v>
                </c:pt>
                <c:pt idx="74">
                  <c:v>92.102022250800459</c:v>
                </c:pt>
                <c:pt idx="75">
                  <c:v>92.730063343315621</c:v>
                </c:pt>
                <c:pt idx="76">
                  <c:v>93.359052157068604</c:v>
                </c:pt>
                <c:pt idx="77">
                  <c:v>93.988990106723051</c:v>
                </c:pt>
                <c:pt idx="78">
                  <c:v>94.619878609007316</c:v>
                </c:pt>
                <c:pt idx="79">
                  <c:v>95.251719082717415</c:v>
                </c:pt>
                <c:pt idx="80">
                  <c:v>96.043372626086722</c:v>
                </c:pt>
                <c:pt idx="81">
                  <c:v>96.850716313952148</c:v>
                </c:pt>
                <c:pt idx="82">
                  <c:v>97.674061079035212</c:v>
                </c:pt>
                <c:pt idx="83">
                  <c:v>98.513724014334471</c:v>
                </c:pt>
                <c:pt idx="84">
                  <c:v>99.370028495114397</c:v>
                </c:pt>
                <c:pt idx="85">
                  <c:v>100.24330430330771</c:v>
                </c:pt>
                <c:pt idx="86">
                  <c:v>101.13388775437845</c:v>
                </c:pt>
                <c:pt idx="87">
                  <c:v>103.43374954027065</c:v>
                </c:pt>
                <c:pt idx="88">
                  <c:v>106.10074242492892</c:v>
                </c:pt>
                <c:pt idx="89">
                  <c:v>109.1934708682368</c:v>
                </c:pt>
                <c:pt idx="90">
                  <c:v>112.7798937892986</c:v>
                </c:pt>
                <c:pt idx="91">
                  <c:v>116.93881756819549</c:v>
                </c:pt>
                <c:pt idx="92">
                  <c:v>121.76162728064182</c:v>
                </c:pt>
                <c:pt idx="93">
                  <c:v>127.35429416055013</c:v>
                </c:pt>
                <c:pt idx="94">
                  <c:v>131.14979004329405</c:v>
                </c:pt>
                <c:pt idx="95">
                  <c:v>135.18741256500277</c:v>
                </c:pt>
                <c:pt idx="96">
                  <c:v>139.48260611079195</c:v>
                </c:pt>
                <c:pt idx="97">
                  <c:v>144.05179999201835</c:v>
                </c:pt>
                <c:pt idx="98">
                  <c:v>148.91247122907822</c:v>
                </c:pt>
                <c:pt idx="99">
                  <c:v>154.08321133247702</c:v>
                </c:pt>
                <c:pt idx="100">
                  <c:v>160.29850613960087</c:v>
                </c:pt>
                <c:pt idx="101">
                  <c:v>167.01947522688283</c:v>
                </c:pt>
                <c:pt idx="102">
                  <c:v>174.28725479563167</c:v>
                </c:pt>
                <c:pt idx="103">
                  <c:v>182.14632654917665</c:v>
                </c:pt>
                <c:pt idx="104">
                  <c:v>190.64478962237033</c:v>
                </c:pt>
                <c:pt idx="105">
                  <c:v>199.83465458841937</c:v>
                </c:pt>
                <c:pt idx="106">
                  <c:v>209.77216133110042</c:v>
                </c:pt>
                <c:pt idx="107">
                  <c:v>221.75382165379602</c:v>
                </c:pt>
                <c:pt idx="108">
                  <c:v>234.92072108258589</c:v>
                </c:pt>
                <c:pt idx="109">
                  <c:v>249.39008163929037</c:v>
                </c:pt>
                <c:pt idx="110">
                  <c:v>265.29071398364465</c:v>
                </c:pt>
                <c:pt idx="111">
                  <c:v>282.76416207503041</c:v>
                </c:pt>
                <c:pt idx="112">
                  <c:v>301.96596069036059</c:v>
                </c:pt>
                <c:pt idx="113">
                  <c:v>323.06701688194033</c:v>
                </c:pt>
                <c:pt idx="114">
                  <c:v>345.79828202068938</c:v>
                </c:pt>
                <c:pt idx="115">
                  <c:v>370.70148941298476</c:v>
                </c:pt>
                <c:pt idx="116">
                  <c:v>397.98408441407901</c:v>
                </c:pt>
                <c:pt idx="117">
                  <c:v>427.8733095960684</c:v>
                </c:pt>
                <c:pt idx="118">
                  <c:v>460.6180908215261</c:v>
                </c:pt>
                <c:pt idx="119">
                  <c:v>496.49110235322223</c:v>
                </c:pt>
                <c:pt idx="120">
                  <c:v>535.79102786477415</c:v>
                </c:pt>
                <c:pt idx="121">
                  <c:v>575.37801896719839</c:v>
                </c:pt>
                <c:pt idx="122">
                  <c:v>618.21410513120463</c:v>
                </c:pt>
                <c:pt idx="123">
                  <c:v>664.56573916669913</c:v>
                </c:pt>
                <c:pt idx="124">
                  <c:v>714.72118829565648</c:v>
                </c:pt>
                <c:pt idx="125">
                  <c:v>768.99231377773424</c:v>
                </c:pt>
                <c:pt idx="126">
                  <c:v>827.71649463825315</c:v>
                </c:pt>
                <c:pt idx="127">
                  <c:v>891.2587069819424</c:v>
                </c:pt>
                <c:pt idx="128">
                  <c:v>958.83113819177117</c:v>
                </c:pt>
                <c:pt idx="129">
                  <c:v>1031.7681472098814</c:v>
                </c:pt>
                <c:pt idx="130">
                  <c:v>1110.4950149103174</c:v>
                </c:pt>
                <c:pt idx="131">
                  <c:v>1195.4706353530114</c:v>
                </c:pt>
                <c:pt idx="132">
                  <c:v>1287.1901557607446</c:v>
                </c:pt>
                <c:pt idx="133">
                  <c:v>1386.1878210732416</c:v>
                </c:pt>
                <c:pt idx="134">
                  <c:v>1493.040038472514</c:v>
                </c:pt>
                <c:pt idx="135">
                  <c:v>1593.4356198405499</c:v>
                </c:pt>
                <c:pt idx="136">
                  <c:v>1699.8346064634666</c:v>
                </c:pt>
                <c:pt idx="137">
                  <c:v>1812.5948929402803</c:v>
                </c:pt>
                <c:pt idx="138">
                  <c:v>1932.0955749504044</c:v>
                </c:pt>
                <c:pt idx="139">
                  <c:v>2058.7381885287168</c:v>
                </c:pt>
                <c:pt idx="140">
                  <c:v>2192.9480197226503</c:v>
                </c:pt>
                <c:pt idx="141">
                  <c:v>2335.1754883721924</c:v>
                </c:pt>
                <c:pt idx="142">
                  <c:v>2493.1100753072587</c:v>
                </c:pt>
                <c:pt idx="143">
                  <c:v>2661.4661556747656</c:v>
                </c:pt>
                <c:pt idx="144">
                  <c:v>2840.9284940876755</c:v>
                </c:pt>
                <c:pt idx="145">
                  <c:v>3032.226451734055</c:v>
                </c:pt>
                <c:pt idx="146">
                  <c:v>3236.1368365464477</c:v>
                </c:pt>
                <c:pt idx="147">
                  <c:v>3453.4869280877465</c:v>
                </c:pt>
                <c:pt idx="148">
                  <c:v>3685.1576868336342</c:v>
                </c:pt>
                <c:pt idx="149">
                  <c:v>3866.7243381977833</c:v>
                </c:pt>
                <c:pt idx="150">
                  <c:v>4053.6484788266271</c:v>
                </c:pt>
                <c:pt idx="151">
                  <c:v>4246.0858417958125</c:v>
                </c:pt>
                <c:pt idx="152">
                  <c:v>4444.1965454946594</c:v>
                </c:pt>
                <c:pt idx="153">
                  <c:v>4648.145208558085</c:v>
                </c:pt>
                <c:pt idx="154">
                  <c:v>4858.1010672864804</c:v>
                </c:pt>
                <c:pt idx="155">
                  <c:v>5074.2380955737235</c:v>
                </c:pt>
                <c:pt idx="156">
                  <c:v>5345.9547525406397</c:v>
                </c:pt>
                <c:pt idx="157">
                  <c:v>5631.7231808271463</c:v>
                </c:pt>
                <c:pt idx="158">
                  <c:v>5932.2627878834146</c:v>
                </c:pt>
                <c:pt idx="159">
                  <c:v>6248.3290376690056</c:v>
                </c:pt>
                <c:pt idx="160">
                  <c:v>6580.7151751273941</c:v>
                </c:pt>
                <c:pt idx="161">
                  <c:v>6930.2540242417381</c:v>
                </c:pt>
                <c:pt idx="162">
                  <c:v>7297.8198618270571</c:v>
                </c:pt>
                <c:pt idx="163">
                  <c:v>7706.8913915510875</c:v>
                </c:pt>
                <c:pt idx="164">
                  <c:v>8139.9675462644209</c:v>
                </c:pt>
                <c:pt idx="165">
                  <c:v>8598.4389241914396</c:v>
                </c:pt>
                <c:pt idx="166">
                  <c:v>9083.7744957596042</c:v>
                </c:pt>
                <c:pt idx="167">
                  <c:v>9597.5257547170622</c:v>
                </c:pt>
                <c:pt idx="168">
                  <c:v>10141.331056423616</c:v>
                </c:pt>
                <c:pt idx="169">
                  <c:v>10716.920147575416</c:v>
                </c:pt>
                <c:pt idx="170">
                  <c:v>11187.093460527447</c:v>
                </c:pt>
                <c:pt idx="171">
                  <c:v>11670.773752342779</c:v>
                </c:pt>
                <c:pt idx="172">
                  <c:v>12168.333394922041</c:v>
                </c:pt>
                <c:pt idx="173">
                  <c:v>12680.154099224979</c:v>
                </c:pt>
                <c:pt idx="174">
                  <c:v>13206.627094054504</c:v>
                </c:pt>
                <c:pt idx="175">
                  <c:v>13748.153304775238</c:v>
                </c:pt>
                <c:pt idx="176">
                  <c:v>14305.143531693269</c:v>
                </c:pt>
                <c:pt idx="177">
                  <c:v>14906.628155095033</c:v>
                </c:pt>
                <c:pt idx="178">
                  <c:v>15528.243701646043</c:v>
                </c:pt>
                <c:pt idx="179">
                  <c:v>16170.636180482998</c:v>
                </c:pt>
                <c:pt idx="180">
                  <c:v>16834.470412755851</c:v>
                </c:pt>
                <c:pt idx="181">
                  <c:v>17520.430445413283</c:v>
                </c:pt>
                <c:pt idx="182">
                  <c:v>18229.219964229946</c:v>
                </c:pt>
                <c:pt idx="183">
                  <c:v>18961.562705164863</c:v>
                </c:pt>
                <c:pt idx="184">
                  <c:v>19431.112441953203</c:v>
                </c:pt>
                <c:pt idx="185">
                  <c:v>19897.59290720446</c:v>
                </c:pt>
                <c:pt idx="186">
                  <c:v>20361.017317452748</c:v>
                </c:pt>
                <c:pt idx="187">
                  <c:v>20821.398939008344</c:v>
                </c:pt>
                <c:pt idx="188">
                  <c:v>21278.751085904558</c:v>
                </c:pt>
                <c:pt idx="189">
                  <c:v>21733.087117869036</c:v>
                </c:pt>
                <c:pt idx="190">
                  <c:v>22184.42043831939</c:v>
                </c:pt>
                <c:pt idx="191">
                  <c:v>22708.50099699221</c:v>
                </c:pt>
                <c:pt idx="192">
                  <c:v>23234.837478448957</c:v>
                </c:pt>
                <c:pt idx="193">
                  <c:v>23763.427770253751</c:v>
                </c:pt>
                <c:pt idx="194">
                  <c:v>24294.269601500117</c:v>
                </c:pt>
                <c:pt idx="195">
                  <c:v>24827.360541755159</c:v>
                </c:pt>
                <c:pt idx="196">
                  <c:v>25362.698000020137</c:v>
                </c:pt>
                <c:pt idx="197">
                  <c:v>25900.279223707857</c:v>
                </c:pt>
                <c:pt idx="198">
                  <c:v>26549.059337892457</c:v>
                </c:pt>
                <c:pt idx="199">
                  <c:v>27210.421887644959</c:v>
                </c:pt>
                <c:pt idx="200">
                  <c:v>27884.585454017113</c:v>
                </c:pt>
                <c:pt idx="201">
                  <c:v>28571.771375609387</c:v>
                </c:pt>
                <c:pt idx="202">
                  <c:v>29272.203739194589</c:v>
                </c:pt>
                <c:pt idx="203">
                  <c:v>29986.109367990946</c:v>
                </c:pt>
                <c:pt idx="204">
                  <c:v>30713.717807484405</c:v>
                </c:pt>
                <c:pt idx="205">
                  <c:v>31387.805581875858</c:v>
                </c:pt>
                <c:pt idx="206">
                  <c:v>32069.224659811382</c:v>
                </c:pt>
                <c:pt idx="207">
                  <c:v>32758.031707942027</c:v>
                </c:pt>
                <c:pt idx="208">
                  <c:v>33454.283262105673</c:v>
                </c:pt>
                <c:pt idx="209">
                  <c:v>34158.035710400931</c:v>
                </c:pt>
                <c:pt idx="210">
                  <c:v>34869.345275909727</c:v>
                </c:pt>
                <c:pt idx="211">
                  <c:v>35588.26799906791</c:v>
                </c:pt>
                <c:pt idx="212">
                  <c:v>36382.179070679784</c:v>
                </c:pt>
                <c:pt idx="213">
                  <c:v>37190.563915289276</c:v>
                </c:pt>
                <c:pt idx="214">
                  <c:v>38013.648912004581</c:v>
                </c:pt>
                <c:pt idx="215">
                  <c:v>38851.662519098049</c:v>
                </c:pt>
                <c:pt idx="216">
                  <c:v>39704.83523245687</c:v>
                </c:pt>
                <c:pt idx="217">
                  <c:v>40573.399540916929</c:v>
                </c:pt>
                <c:pt idx="218">
                  <c:v>41457.589878383827</c:v>
                </c:pt>
                <c:pt idx="219">
                  <c:v>42332.895463511042</c:v>
                </c:pt>
                <c:pt idx="220">
                  <c:v>43221.710338468532</c:v>
                </c:pt>
                <c:pt idx="221">
                  <c:v>44124.199753366833</c:v>
                </c:pt>
                <c:pt idx="222">
                  <c:v>45040.529515461298</c:v>
                </c:pt>
                <c:pt idx="223">
                  <c:v>45970.865935382433</c:v>
                </c:pt>
                <c:pt idx="224">
                  <c:v>46915.375771231906</c:v>
                </c:pt>
                <c:pt idx="225">
                  <c:v>47874.226170510257</c:v>
                </c:pt>
                <c:pt idx="226">
                  <c:v>48847.584609844293</c:v>
                </c:pt>
                <c:pt idx="227">
                  <c:v>49835.618832482585</c:v>
                </c:pt>
                <c:pt idx="228">
                  <c:v>50838.496783529503</c:v>
                </c:pt>
                <c:pt idx="229">
                  <c:v>51856.386542889137</c:v>
                </c:pt>
                <c:pt idx="230">
                  <c:v>52889.456255892299</c:v>
                </c:pt>
                <c:pt idx="231">
                  <c:v>53937.874061581322</c:v>
                </c:pt>
                <c:pt idx="232">
                  <c:v>55001.808018629337</c:v>
                </c:pt>
                <c:pt idx="233">
                  <c:v>56081.42602887244</c:v>
                </c:pt>
                <c:pt idx="234">
                  <c:v>57176.89575843537</c:v>
                </c:pt>
                <c:pt idx="235">
                  <c:v>58288.384556433368</c:v>
                </c:pt>
                <c:pt idx="236">
                  <c:v>59416.059371235417</c:v>
                </c:pt>
                <c:pt idx="237">
                  <c:v>60560.086664276285</c:v>
                </c:pt>
                <c:pt idx="238">
                  <c:v>61720.632321407567</c:v>
                </c:pt>
                <c:pt idx="239">
                  <c:v>62897.861561780635</c:v>
                </c:pt>
                <c:pt idx="240">
                  <c:v>64091.938844257165</c:v>
                </c:pt>
                <c:pt idx="241">
                  <c:v>65303.027771346198</c:v>
                </c:pt>
                <c:pt idx="242">
                  <c:v>66531.290990669659</c:v>
                </c:pt>
                <c:pt idx="243">
                  <c:v>67776.890093961731</c:v>
                </c:pt>
                <c:pt idx="244">
                  <c:v>69039.98551361078</c:v>
                </c:pt>
                <c:pt idx="245">
                  <c:v>70320.736416756496</c:v>
                </c:pt>
                <c:pt idx="246">
                  <c:v>71619.300596958361</c:v>
                </c:pt>
                <c:pt idx="247">
                  <c:v>72935.834363455651</c:v>
                </c:pt>
                <c:pt idx="248">
                  <c:v>74270.492428043304</c:v>
                </c:pt>
                <c:pt idx="249">
                  <c:v>75623.427789592213</c:v>
                </c:pt>
                <c:pt idx="250">
                  <c:v>76994.791616246701</c:v>
                </c:pt>
                <c:pt idx="251">
                  <c:v>78384.73312533673</c:v>
                </c:pt>
                <c:pt idx="252">
                  <c:v>79793.39946104704</c:v>
                </c:pt>
                <c:pt idx="253">
                  <c:v>81220.935569889873</c:v>
                </c:pt>
                <c:pt idx="254">
                  <c:v>82667.484074033491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98-4E3E-8E61-AB471214A024}"/>
            </c:ext>
          </c:extLst>
        </c:ser>
        <c:ser>
          <c:idx val="2"/>
          <c:order val="2"/>
          <c:tx>
            <c:strRef>
              <c:f>'Modelo predictivo'!$AG$7</c:f>
              <c:strCache>
                <c:ptCount val="1"/>
                <c:pt idx="0">
                  <c:v>Casos reportados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'Modelo predictivo'!$A$8:$A$262</c:f>
              <c:numCache>
                <c:formatCode>m/d/yyyy</c:formatCode>
                <c:ptCount val="255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  <c:pt idx="114">
                  <c:v>44025</c:v>
                </c:pt>
                <c:pt idx="115">
                  <c:v>44026</c:v>
                </c:pt>
                <c:pt idx="116">
                  <c:v>44027</c:v>
                </c:pt>
                <c:pt idx="117">
                  <c:v>44028</c:v>
                </c:pt>
                <c:pt idx="118">
                  <c:v>44029</c:v>
                </c:pt>
                <c:pt idx="119">
                  <c:v>44030</c:v>
                </c:pt>
                <c:pt idx="120">
                  <c:v>44031</c:v>
                </c:pt>
                <c:pt idx="121">
                  <c:v>44032</c:v>
                </c:pt>
                <c:pt idx="122">
                  <c:v>44033</c:v>
                </c:pt>
                <c:pt idx="123">
                  <c:v>44034</c:v>
                </c:pt>
                <c:pt idx="124">
                  <c:v>44035</c:v>
                </c:pt>
                <c:pt idx="125">
                  <c:v>44036</c:v>
                </c:pt>
                <c:pt idx="126">
                  <c:v>44037</c:v>
                </c:pt>
                <c:pt idx="127">
                  <c:v>44038</c:v>
                </c:pt>
                <c:pt idx="128">
                  <c:v>44039</c:v>
                </c:pt>
                <c:pt idx="129">
                  <c:v>44040</c:v>
                </c:pt>
                <c:pt idx="130">
                  <c:v>44041</c:v>
                </c:pt>
                <c:pt idx="131">
                  <c:v>44042</c:v>
                </c:pt>
                <c:pt idx="132">
                  <c:v>44043</c:v>
                </c:pt>
                <c:pt idx="133">
                  <c:v>44044</c:v>
                </c:pt>
                <c:pt idx="134">
                  <c:v>44045</c:v>
                </c:pt>
                <c:pt idx="135">
                  <c:v>44046</c:v>
                </c:pt>
                <c:pt idx="136">
                  <c:v>44047</c:v>
                </c:pt>
                <c:pt idx="137">
                  <c:v>44048</c:v>
                </c:pt>
                <c:pt idx="138">
                  <c:v>44049</c:v>
                </c:pt>
                <c:pt idx="139">
                  <c:v>44050</c:v>
                </c:pt>
                <c:pt idx="140">
                  <c:v>44051</c:v>
                </c:pt>
                <c:pt idx="141">
                  <c:v>44052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44058</c:v>
                </c:pt>
                <c:pt idx="148">
                  <c:v>44059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44065</c:v>
                </c:pt>
                <c:pt idx="155">
                  <c:v>44066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44072</c:v>
                </c:pt>
                <c:pt idx="162">
                  <c:v>44073</c:v>
                </c:pt>
                <c:pt idx="163">
                  <c:v>44074</c:v>
                </c:pt>
                <c:pt idx="164">
                  <c:v>44075</c:v>
                </c:pt>
                <c:pt idx="165">
                  <c:v>44076</c:v>
                </c:pt>
                <c:pt idx="166">
                  <c:v>44077</c:v>
                </c:pt>
                <c:pt idx="167">
                  <c:v>44078</c:v>
                </c:pt>
                <c:pt idx="168">
                  <c:v>44079</c:v>
                </c:pt>
                <c:pt idx="169">
                  <c:v>44080</c:v>
                </c:pt>
                <c:pt idx="170">
                  <c:v>44081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44086</c:v>
                </c:pt>
                <c:pt idx="176">
                  <c:v>44087</c:v>
                </c:pt>
                <c:pt idx="177">
                  <c:v>44088</c:v>
                </c:pt>
                <c:pt idx="178">
                  <c:v>44089</c:v>
                </c:pt>
                <c:pt idx="179">
                  <c:v>44090</c:v>
                </c:pt>
                <c:pt idx="180">
                  <c:v>44091</c:v>
                </c:pt>
                <c:pt idx="181">
                  <c:v>44092</c:v>
                </c:pt>
                <c:pt idx="182">
                  <c:v>44093</c:v>
                </c:pt>
                <c:pt idx="183">
                  <c:v>44094</c:v>
                </c:pt>
                <c:pt idx="184">
                  <c:v>44095</c:v>
                </c:pt>
                <c:pt idx="185">
                  <c:v>44096</c:v>
                </c:pt>
                <c:pt idx="186">
                  <c:v>44097</c:v>
                </c:pt>
                <c:pt idx="187">
                  <c:v>44098</c:v>
                </c:pt>
                <c:pt idx="188">
                  <c:v>44099</c:v>
                </c:pt>
                <c:pt idx="189">
                  <c:v>44100</c:v>
                </c:pt>
                <c:pt idx="190">
                  <c:v>44101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44107</c:v>
                </c:pt>
                <c:pt idx="197">
                  <c:v>44108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44114</c:v>
                </c:pt>
                <c:pt idx="204">
                  <c:v>44115</c:v>
                </c:pt>
                <c:pt idx="205">
                  <c:v>44116</c:v>
                </c:pt>
                <c:pt idx="206">
                  <c:v>44117</c:v>
                </c:pt>
                <c:pt idx="207">
                  <c:v>44118</c:v>
                </c:pt>
                <c:pt idx="208">
                  <c:v>44119</c:v>
                </c:pt>
                <c:pt idx="209">
                  <c:v>44120</c:v>
                </c:pt>
                <c:pt idx="210">
                  <c:v>44121</c:v>
                </c:pt>
                <c:pt idx="211">
                  <c:v>44122</c:v>
                </c:pt>
                <c:pt idx="212">
                  <c:v>44123</c:v>
                </c:pt>
                <c:pt idx="213">
                  <c:v>44124</c:v>
                </c:pt>
                <c:pt idx="214">
                  <c:v>44125</c:v>
                </c:pt>
                <c:pt idx="215">
                  <c:v>44126</c:v>
                </c:pt>
                <c:pt idx="216">
                  <c:v>44127</c:v>
                </c:pt>
                <c:pt idx="217">
                  <c:v>44128</c:v>
                </c:pt>
                <c:pt idx="218">
                  <c:v>44129</c:v>
                </c:pt>
                <c:pt idx="219">
                  <c:v>44130</c:v>
                </c:pt>
                <c:pt idx="220">
                  <c:v>44131</c:v>
                </c:pt>
                <c:pt idx="221">
                  <c:v>44132</c:v>
                </c:pt>
                <c:pt idx="222">
                  <c:v>44133</c:v>
                </c:pt>
                <c:pt idx="223">
                  <c:v>44134</c:v>
                </c:pt>
                <c:pt idx="224">
                  <c:v>44135</c:v>
                </c:pt>
                <c:pt idx="225">
                  <c:v>44136</c:v>
                </c:pt>
                <c:pt idx="226">
                  <c:v>44137</c:v>
                </c:pt>
                <c:pt idx="227">
                  <c:v>44138</c:v>
                </c:pt>
                <c:pt idx="228">
                  <c:v>44139</c:v>
                </c:pt>
                <c:pt idx="229">
                  <c:v>44140</c:v>
                </c:pt>
                <c:pt idx="230">
                  <c:v>44141</c:v>
                </c:pt>
                <c:pt idx="231">
                  <c:v>44142</c:v>
                </c:pt>
                <c:pt idx="232">
                  <c:v>44143</c:v>
                </c:pt>
                <c:pt idx="233">
                  <c:v>44144</c:v>
                </c:pt>
                <c:pt idx="234">
                  <c:v>44145</c:v>
                </c:pt>
                <c:pt idx="235">
                  <c:v>44146</c:v>
                </c:pt>
                <c:pt idx="236">
                  <c:v>44147</c:v>
                </c:pt>
                <c:pt idx="237">
                  <c:v>44148</c:v>
                </c:pt>
                <c:pt idx="238">
                  <c:v>44149</c:v>
                </c:pt>
                <c:pt idx="239">
                  <c:v>44150</c:v>
                </c:pt>
                <c:pt idx="240">
                  <c:v>44151</c:v>
                </c:pt>
                <c:pt idx="241">
                  <c:v>44152</c:v>
                </c:pt>
                <c:pt idx="242">
                  <c:v>44153</c:v>
                </c:pt>
                <c:pt idx="243">
                  <c:v>44154</c:v>
                </c:pt>
                <c:pt idx="244">
                  <c:v>44155</c:v>
                </c:pt>
                <c:pt idx="245">
                  <c:v>44156</c:v>
                </c:pt>
                <c:pt idx="246">
                  <c:v>44157</c:v>
                </c:pt>
                <c:pt idx="247">
                  <c:v>44158</c:v>
                </c:pt>
                <c:pt idx="248">
                  <c:v>44159</c:v>
                </c:pt>
                <c:pt idx="249">
                  <c:v>44160</c:v>
                </c:pt>
                <c:pt idx="250">
                  <c:v>44161</c:v>
                </c:pt>
                <c:pt idx="251">
                  <c:v>44162</c:v>
                </c:pt>
                <c:pt idx="252">
                  <c:v>44163</c:v>
                </c:pt>
                <c:pt idx="253">
                  <c:v>44164</c:v>
                </c:pt>
                <c:pt idx="254">
                  <c:v>44165</c:v>
                </c:pt>
              </c:numCache>
            </c:numRef>
          </c:cat>
          <c:val>
            <c:numRef>
              <c:f>'Modelo predictivo'!$AG$8:$AG$262</c:f>
              <c:numCache>
                <c:formatCode>General</c:formatCode>
                <c:ptCount val="255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12</c:v>
                </c:pt>
                <c:pt idx="10">
                  <c:v>14</c:v>
                </c:pt>
                <c:pt idx="11">
                  <c:v>25</c:v>
                </c:pt>
                <c:pt idx="12">
                  <c:v>25</c:v>
                </c:pt>
                <c:pt idx="13">
                  <c:v>27</c:v>
                </c:pt>
                <c:pt idx="14">
                  <c:v>29</c:v>
                </c:pt>
                <c:pt idx="15">
                  <c:v>31</c:v>
                </c:pt>
                <c:pt idx="16">
                  <c:v>31</c:v>
                </c:pt>
                <c:pt idx="17">
                  <c:v>33</c:v>
                </c:pt>
                <c:pt idx="18">
                  <c:v>39</c:v>
                </c:pt>
                <c:pt idx="19">
                  <c:v>48</c:v>
                </c:pt>
                <c:pt idx="20">
                  <c:v>53</c:v>
                </c:pt>
                <c:pt idx="21">
                  <c:v>55</c:v>
                </c:pt>
                <c:pt idx="22">
                  <c:v>57</c:v>
                </c:pt>
                <c:pt idx="23">
                  <c:v>59</c:v>
                </c:pt>
                <c:pt idx="24">
                  <c:v>62</c:v>
                </c:pt>
                <c:pt idx="25">
                  <c:v>63</c:v>
                </c:pt>
                <c:pt idx="26">
                  <c:v>68</c:v>
                </c:pt>
                <c:pt idx="27">
                  <c:v>68</c:v>
                </c:pt>
                <c:pt idx="28">
                  <c:v>69</c:v>
                </c:pt>
                <c:pt idx="29">
                  <c:v>70</c:v>
                </c:pt>
                <c:pt idx="30">
                  <c:v>70</c:v>
                </c:pt>
                <c:pt idx="31">
                  <c:v>70</c:v>
                </c:pt>
                <c:pt idx="32">
                  <c:v>70</c:v>
                </c:pt>
                <c:pt idx="33">
                  <c:v>70</c:v>
                </c:pt>
                <c:pt idx="34">
                  <c:v>70</c:v>
                </c:pt>
                <c:pt idx="35">
                  <c:v>70</c:v>
                </c:pt>
                <c:pt idx="36">
                  <c:v>70</c:v>
                </c:pt>
                <c:pt idx="37">
                  <c:v>70</c:v>
                </c:pt>
                <c:pt idx="38">
                  <c:v>71</c:v>
                </c:pt>
                <c:pt idx="39">
                  <c:v>74</c:v>
                </c:pt>
                <c:pt idx="40">
                  <c:v>79</c:v>
                </c:pt>
                <c:pt idx="41">
                  <c:v>79</c:v>
                </c:pt>
                <c:pt idx="42">
                  <c:v>79</c:v>
                </c:pt>
                <c:pt idx="43">
                  <c:v>79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81</c:v>
                </c:pt>
                <c:pt idx="48">
                  <c:v>81</c:v>
                </c:pt>
                <c:pt idx="49">
                  <c:v>81</c:v>
                </c:pt>
                <c:pt idx="50">
                  <c:v>81</c:v>
                </c:pt>
                <c:pt idx="51">
                  <c:v>81</c:v>
                </c:pt>
                <c:pt idx="52">
                  <c:v>82</c:v>
                </c:pt>
                <c:pt idx="53">
                  <c:v>82</c:v>
                </c:pt>
                <c:pt idx="54">
                  <c:v>82</c:v>
                </c:pt>
                <c:pt idx="55">
                  <c:v>82</c:v>
                </c:pt>
                <c:pt idx="56">
                  <c:v>82</c:v>
                </c:pt>
                <c:pt idx="57">
                  <c:v>82</c:v>
                </c:pt>
                <c:pt idx="58">
                  <c:v>82</c:v>
                </c:pt>
                <c:pt idx="59">
                  <c:v>82</c:v>
                </c:pt>
                <c:pt idx="60">
                  <c:v>82</c:v>
                </c:pt>
                <c:pt idx="61">
                  <c:v>83</c:v>
                </c:pt>
                <c:pt idx="62">
                  <c:v>83</c:v>
                </c:pt>
                <c:pt idx="63">
                  <c:v>83</c:v>
                </c:pt>
                <c:pt idx="64">
                  <c:v>83</c:v>
                </c:pt>
                <c:pt idx="65">
                  <c:v>83</c:v>
                </c:pt>
                <c:pt idx="66">
                  <c:v>83</c:v>
                </c:pt>
                <c:pt idx="67">
                  <c:v>83</c:v>
                </c:pt>
                <c:pt idx="68">
                  <c:v>83</c:v>
                </c:pt>
                <c:pt idx="69">
                  <c:v>86</c:v>
                </c:pt>
                <c:pt idx="70">
                  <c:v>86</c:v>
                </c:pt>
                <c:pt idx="71">
                  <c:v>94</c:v>
                </c:pt>
                <c:pt idx="72">
                  <c:v>94</c:v>
                </c:pt>
                <c:pt idx="73">
                  <c:v>94</c:v>
                </c:pt>
                <c:pt idx="74">
                  <c:v>94</c:v>
                </c:pt>
                <c:pt idx="75">
                  <c:v>94</c:v>
                </c:pt>
                <c:pt idx="76">
                  <c:v>94</c:v>
                </c:pt>
                <c:pt idx="77">
                  <c:v>94</c:v>
                </c:pt>
                <c:pt idx="78">
                  <c:v>94</c:v>
                </c:pt>
                <c:pt idx="79">
                  <c:v>95</c:v>
                </c:pt>
                <c:pt idx="80">
                  <c:v>96</c:v>
                </c:pt>
                <c:pt idx="81">
                  <c:v>96</c:v>
                </c:pt>
                <c:pt idx="82">
                  <c:v>96</c:v>
                </c:pt>
                <c:pt idx="83">
                  <c:v>98</c:v>
                </c:pt>
                <c:pt idx="84">
                  <c:v>99</c:v>
                </c:pt>
                <c:pt idx="85">
                  <c:v>105</c:v>
                </c:pt>
                <c:pt idx="86">
                  <c:v>108</c:v>
                </c:pt>
                <c:pt idx="87">
                  <c:v>109</c:v>
                </c:pt>
                <c:pt idx="88">
                  <c:v>110</c:v>
                </c:pt>
                <c:pt idx="89">
                  <c:v>113</c:v>
                </c:pt>
                <c:pt idx="90">
                  <c:v>116</c:v>
                </c:pt>
                <c:pt idx="91">
                  <c:v>124</c:v>
                </c:pt>
                <c:pt idx="92">
                  <c:v>125</c:v>
                </c:pt>
                <c:pt idx="93">
                  <c:v>127</c:v>
                </c:pt>
                <c:pt idx="94">
                  <c:v>137</c:v>
                </c:pt>
                <c:pt idx="95">
                  <c:v>142</c:v>
                </c:pt>
                <c:pt idx="96">
                  <c:v>144</c:v>
                </c:pt>
                <c:pt idx="97">
                  <c:v>148</c:v>
                </c:pt>
                <c:pt idx="98">
                  <c:v>155</c:v>
                </c:pt>
                <c:pt idx="99">
                  <c:v>157</c:v>
                </c:pt>
                <c:pt idx="100">
                  <c:v>158</c:v>
                </c:pt>
                <c:pt idx="101">
                  <c:v>162</c:v>
                </c:pt>
                <c:pt idx="102">
                  <c:v>170</c:v>
                </c:pt>
                <c:pt idx="103">
                  <c:v>174</c:v>
                </c:pt>
                <c:pt idx="104">
                  <c:v>176</c:v>
                </c:pt>
                <c:pt idx="105">
                  <c:v>180</c:v>
                </c:pt>
                <c:pt idx="106">
                  <c:v>189</c:v>
                </c:pt>
                <c:pt idx="107">
                  <c:v>203</c:v>
                </c:pt>
                <c:pt idx="108">
                  <c:v>222</c:v>
                </c:pt>
                <c:pt idx="109">
                  <c:v>239</c:v>
                </c:pt>
                <c:pt idx="110">
                  <c:v>249</c:v>
                </c:pt>
                <c:pt idx="111">
                  <c:v>263</c:v>
                </c:pt>
                <c:pt idx="112">
                  <c:v>279</c:v>
                </c:pt>
                <c:pt idx="113">
                  <c:v>291</c:v>
                </c:pt>
                <c:pt idx="114">
                  <c:v>303</c:v>
                </c:pt>
                <c:pt idx="115">
                  <c:v>347</c:v>
                </c:pt>
                <c:pt idx="116">
                  <c:v>363</c:v>
                </c:pt>
                <c:pt idx="117">
                  <c:v>382</c:v>
                </c:pt>
                <c:pt idx="118">
                  <c:v>444</c:v>
                </c:pt>
                <c:pt idx="119">
                  <c:v>490</c:v>
                </c:pt>
                <c:pt idx="120">
                  <c:v>524</c:v>
                </c:pt>
                <c:pt idx="121">
                  <c:v>548</c:v>
                </c:pt>
                <c:pt idx="122">
                  <c:v>622</c:v>
                </c:pt>
                <c:pt idx="123">
                  <c:v>660</c:v>
                </c:pt>
                <c:pt idx="124">
                  <c:v>721</c:v>
                </c:pt>
                <c:pt idx="125">
                  <c:v>799</c:v>
                </c:pt>
                <c:pt idx="126">
                  <c:v>831</c:v>
                </c:pt>
                <c:pt idx="127">
                  <c:v>880</c:v>
                </c:pt>
                <c:pt idx="128">
                  <c:v>958</c:v>
                </c:pt>
                <c:pt idx="129">
                  <c:v>1019</c:v>
                </c:pt>
                <c:pt idx="130">
                  <c:v>1104</c:v>
                </c:pt>
                <c:pt idx="131">
                  <c:v>1215</c:v>
                </c:pt>
                <c:pt idx="132">
                  <c:v>1331</c:v>
                </c:pt>
                <c:pt idx="133">
                  <c:v>1427</c:v>
                </c:pt>
                <c:pt idx="134">
                  <c:v>1516</c:v>
                </c:pt>
                <c:pt idx="135">
                  <c:v>1607</c:v>
                </c:pt>
                <c:pt idx="136">
                  <c:v>1691</c:v>
                </c:pt>
                <c:pt idx="137">
                  <c:v>1783</c:v>
                </c:pt>
                <c:pt idx="138">
                  <c:v>1923</c:v>
                </c:pt>
                <c:pt idx="139">
                  <c:v>2060</c:v>
                </c:pt>
                <c:pt idx="140">
                  <c:v>2194</c:v>
                </c:pt>
                <c:pt idx="141">
                  <c:v>2279</c:v>
                </c:pt>
                <c:pt idx="142">
                  <c:v>2418</c:v>
                </c:pt>
                <c:pt idx="143">
                  <c:v>2577</c:v>
                </c:pt>
                <c:pt idx="144">
                  <c:v>2731</c:v>
                </c:pt>
                <c:pt idx="145">
                  <c:v>2923</c:v>
                </c:pt>
                <c:pt idx="146">
                  <c:v>3101</c:v>
                </c:pt>
                <c:pt idx="147">
                  <c:v>3348</c:v>
                </c:pt>
                <c:pt idx="148">
                  <c:v>3553</c:v>
                </c:pt>
                <c:pt idx="149">
                  <c:v>3686</c:v>
                </c:pt>
                <c:pt idx="150">
                  <c:v>3834</c:v>
                </c:pt>
                <c:pt idx="151">
                  <c:v>4088</c:v>
                </c:pt>
                <c:pt idx="152">
                  <c:v>4341</c:v>
                </c:pt>
                <c:pt idx="153">
                  <c:v>4586</c:v>
                </c:pt>
                <c:pt idx="154">
                  <c:v>4810</c:v>
                </c:pt>
                <c:pt idx="155">
                  <c:v>4963</c:v>
                </c:pt>
                <c:pt idx="156">
                  <c:v>5255</c:v>
                </c:pt>
                <c:pt idx="157">
                  <c:v>5585</c:v>
                </c:pt>
                <c:pt idx="158">
                  <c:v>5934</c:v>
                </c:pt>
                <c:pt idx="159">
                  <c:v>6260</c:v>
                </c:pt>
                <c:pt idx="160">
                  <c:v>6552</c:v>
                </c:pt>
                <c:pt idx="161">
                  <c:v>6848</c:v>
                </c:pt>
                <c:pt idx="162">
                  <c:v>7131</c:v>
                </c:pt>
                <c:pt idx="163">
                  <c:v>7407</c:v>
                </c:pt>
                <c:pt idx="164">
                  <c:v>7851</c:v>
                </c:pt>
                <c:pt idx="165">
                  <c:v>8560</c:v>
                </c:pt>
                <c:pt idx="166">
                  <c:v>9140</c:v>
                </c:pt>
                <c:pt idx="167">
                  <c:v>9649</c:v>
                </c:pt>
                <c:pt idx="168">
                  <c:v>10182</c:v>
                </c:pt>
                <c:pt idx="169">
                  <c:v>10472</c:v>
                </c:pt>
                <c:pt idx="170">
                  <c:v>10972</c:v>
                </c:pt>
                <c:pt idx="171">
                  <c:v>11667</c:v>
                </c:pt>
                <c:pt idx="172">
                  <c:v>12261</c:v>
                </c:pt>
                <c:pt idx="173">
                  <c:v>13084</c:v>
                </c:pt>
                <c:pt idx="174">
                  <c:v>13808</c:v>
                </c:pt>
                <c:pt idx="175">
                  <c:v>14364</c:v>
                </c:pt>
                <c:pt idx="176">
                  <c:v>14954</c:v>
                </c:pt>
                <c:pt idx="177">
                  <c:v>15417</c:v>
                </c:pt>
                <c:pt idx="178">
                  <c:v>15993</c:v>
                </c:pt>
                <c:pt idx="179">
                  <c:v>16606</c:v>
                </c:pt>
                <c:pt idx="180">
                  <c:v>17183</c:v>
                </c:pt>
                <c:pt idx="181">
                  <c:v>17821</c:v>
                </c:pt>
                <c:pt idx="182">
                  <c:v>18454</c:v>
                </c:pt>
                <c:pt idx="183">
                  <c:v>18907</c:v>
                </c:pt>
                <c:pt idx="184">
                  <c:v>19332</c:v>
                </c:pt>
                <c:pt idx="185">
                  <c:v>19813</c:v>
                </c:pt>
                <c:pt idx="186">
                  <c:v>20413</c:v>
                </c:pt>
                <c:pt idx="187">
                  <c:v>20978</c:v>
                </c:pt>
                <c:pt idx="188">
                  <c:v>21631</c:v>
                </c:pt>
                <c:pt idx="189">
                  <c:v>22133</c:v>
                </c:pt>
                <c:pt idx="190">
                  <c:v>22592</c:v>
                </c:pt>
                <c:pt idx="191">
                  <c:v>23188</c:v>
                </c:pt>
                <c:pt idx="192">
                  <c:v>23860</c:v>
                </c:pt>
                <c:pt idx="193">
                  <c:v>24482</c:v>
                </c:pt>
                <c:pt idx="194">
                  <c:v>25121</c:v>
                </c:pt>
                <c:pt idx="195">
                  <c:v>25765</c:v>
                </c:pt>
                <c:pt idx="196">
                  <c:v>26378</c:v>
                </c:pt>
                <c:pt idx="197">
                  <c:v>26817</c:v>
                </c:pt>
                <c:pt idx="198">
                  <c:v>27312</c:v>
                </c:pt>
                <c:pt idx="199">
                  <c:v>27850</c:v>
                </c:pt>
                <c:pt idx="200">
                  <c:v>28454</c:v>
                </c:pt>
                <c:pt idx="201">
                  <c:v>29091</c:v>
                </c:pt>
                <c:pt idx="202">
                  <c:v>29768</c:v>
                </c:pt>
                <c:pt idx="203">
                  <c:v>30432</c:v>
                </c:pt>
                <c:pt idx="204">
                  <c:v>30940</c:v>
                </c:pt>
                <c:pt idx="205">
                  <c:v>31442</c:v>
                </c:pt>
                <c:pt idx="206">
                  <c:v>32055</c:v>
                </c:pt>
                <c:pt idx="207">
                  <c:v>32971</c:v>
                </c:pt>
                <c:pt idx="208">
                  <c:v>33908</c:v>
                </c:pt>
                <c:pt idx="209">
                  <c:v>34741</c:v>
                </c:pt>
                <c:pt idx="210">
                  <c:v>35402</c:v>
                </c:pt>
                <c:pt idx="211">
                  <c:v>35878</c:v>
                </c:pt>
                <c:pt idx="212">
                  <c:v>36770</c:v>
                </c:pt>
                <c:pt idx="213">
                  <c:v>37614</c:v>
                </c:pt>
                <c:pt idx="214">
                  <c:v>38587</c:v>
                </c:pt>
                <c:pt idx="215">
                  <c:v>39478</c:v>
                </c:pt>
                <c:pt idx="216">
                  <c:v>40298</c:v>
                </c:pt>
                <c:pt idx="217">
                  <c:v>40898</c:v>
                </c:pt>
                <c:pt idx="218">
                  <c:v>41502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98-4E3E-8E61-AB471214A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757104"/>
        <c:axId val="386630640"/>
      </c:lineChart>
      <c:dateAx>
        <c:axId val="34775710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86630640"/>
        <c:crosses val="autoZero"/>
        <c:auto val="1"/>
        <c:lblOffset val="100"/>
        <c:baseTimeUnit val="days"/>
      </c:dateAx>
      <c:valAx>
        <c:axId val="386630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7757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82AD89E-5330-4165-A1A4-3E05238BD509}">
  <sheetPr/>
  <sheetViews>
    <sheetView zoomScale="67" workbookViewId="0" zoomToFit="1"/>
  </sheetViews>
  <pageMargins left="0.7" right="0.7" top="0.75" bottom="0.75" header="0.3" footer="0.3"/>
  <drawing r:id="rId1"/>
</chartsheet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colorful4">
  <dgm:title val=""/>
  <dgm:desc val=""/>
  <dgm:catLst>
    <dgm:cat type="colorful" pri="10400"/>
  </dgm:catLst>
  <dgm:styleLbl name="node0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4"/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4"/>
      <a:schemeClr val="accent5"/>
    </dgm:fillClrLst>
    <dgm:linClrLst>
      <a:schemeClr val="accent4"/>
      <a:schemeClr val="accent5"/>
    </dgm:linClrLst>
    <dgm:effectClrLst/>
    <dgm:txLinClrLst/>
    <dgm:txFillClrLst/>
    <dgm:txEffectClrLst/>
  </dgm:styleLbl>
  <dgm:styleLbl name="lnNode1">
    <dgm:fillClrLst>
      <a:schemeClr val="accent4"/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4">
        <a:alpha val="50000"/>
      </a:schemeClr>
      <a:schemeClr val="accent5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4">
        <a:tint val="50000"/>
      </a:schemeClr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4">
        <a:tint val="50000"/>
      </a:schemeClr>
      <a:schemeClr val="accent5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4">
        <a:tint val="50000"/>
      </a:schemeClr>
      <a:schemeClr val="accent5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4"/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fgSibTrans2D1">
    <dgm:fillClrLst>
      <a:schemeClr val="accent4"/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4"/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/>
    <dgm:linClrLst>
      <a:schemeClr val="accent4"/>
      <a:schemeClr val="accent5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4"/>
    </dgm:fillClrLst>
    <dgm:linClrLst meth="repeat">
      <a:schemeClr val="accent4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4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1">
    <dgm:fillClrLst meth="repeat">
      <a:schemeClr val="accent5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2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4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6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4"/>
    </dgm:fillClrLst>
    <dgm:linClrLst meth="repeat">
      <a:schemeClr val="accent4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4">
        <a:tint val="90000"/>
      </a:schemeClr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4">
        <a:tint val="70000"/>
      </a:schemeClr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4">
        <a:tint val="50000"/>
      </a:schemeClr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4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4">
        <a:tint val="40000"/>
        <a:alpha val="90000"/>
      </a:schemeClr>
      <a:schemeClr val="accent5">
        <a:tint val="40000"/>
        <a:alpha val="90000"/>
      </a:schemeClr>
    </dgm:fillClrLst>
    <dgm:linClrLst>
      <a:schemeClr val="accent4">
        <a:tint val="40000"/>
        <a:alpha val="90000"/>
      </a:schemeClr>
      <a:schemeClr val="accent5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>
      <a:schemeClr val="accent4">
        <a:tint val="40000"/>
        <a:alpha val="90000"/>
      </a:schemeClr>
      <a:schemeClr val="accent5">
        <a:tint val="40000"/>
        <a:alpha val="90000"/>
      </a:schemeClr>
    </dgm:fillClrLst>
    <dgm:linClrLst>
      <a:schemeClr val="accent4">
        <a:tint val="40000"/>
        <a:alpha val="90000"/>
      </a:schemeClr>
      <a:schemeClr val="accent5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>
      <a:schemeClr val="accent4">
        <a:tint val="40000"/>
        <a:alpha val="90000"/>
      </a:schemeClr>
      <a:schemeClr val="accent5">
        <a:tint val="40000"/>
        <a:alpha val="90000"/>
      </a:schemeClr>
    </dgm:fillClrLst>
    <dgm:linClrLst>
      <a:schemeClr val="accent4">
        <a:tint val="40000"/>
        <a:alpha val="90000"/>
      </a:schemeClr>
      <a:schemeClr val="accent5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3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5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6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4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4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4">
        <a:tint val="50000"/>
        <a:alpha val="40000"/>
      </a:schemeClr>
    </dgm:fillClrLst>
    <dgm:linClrLst meth="repeat">
      <a:schemeClr val="accent4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4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172FB2BA-EB20-4798-A0F8-0DB4B4A644B4}" type="doc">
      <dgm:prSet loTypeId="urn:microsoft.com/office/officeart/2005/8/layout/process1" loCatId="process" qsTypeId="urn:microsoft.com/office/officeart/2005/8/quickstyle/simple1" qsCatId="simple" csTypeId="urn:microsoft.com/office/officeart/2005/8/colors/colorful4" csCatId="colorful" phldr="1"/>
      <dgm:spPr/>
    </dgm:pt>
    <dgm:pt modelId="{57562F4C-25F7-43AE-8378-BE64CDF7E357}">
      <dgm:prSet phldrT="[Texto]"/>
      <dgm:spPr/>
      <dgm:t>
        <a:bodyPr/>
        <a:lstStyle/>
        <a:p>
          <a:r>
            <a:rPr lang="es-AR" dirty="0"/>
            <a:t>Susceptible</a:t>
          </a:r>
        </a:p>
      </dgm:t>
    </dgm:pt>
    <dgm:pt modelId="{13B23A81-268C-4EC3-BF7E-05CC91CC5B20}" type="parTrans" cxnId="{9F4FDEFA-13D2-4291-B5EB-D2E3E8FA0C6F}">
      <dgm:prSet/>
      <dgm:spPr/>
      <dgm:t>
        <a:bodyPr/>
        <a:lstStyle/>
        <a:p>
          <a:endParaRPr lang="es-AR"/>
        </a:p>
      </dgm:t>
    </dgm:pt>
    <dgm:pt modelId="{2DE4A6F4-7F8C-4445-A125-90AE3FE519E4}" type="sibTrans" cxnId="{9F4FDEFA-13D2-4291-B5EB-D2E3E8FA0C6F}">
      <dgm:prSet/>
      <dgm:spPr/>
      <dgm:t>
        <a:bodyPr/>
        <a:lstStyle/>
        <a:p>
          <a:endParaRPr lang="es-AR"/>
        </a:p>
      </dgm:t>
    </dgm:pt>
    <dgm:pt modelId="{4D4B3773-7918-4C3F-8958-EBD59DEB7023}">
      <dgm:prSet phldrT="[Texto]"/>
      <dgm:spPr/>
      <dgm:t>
        <a:bodyPr/>
        <a:lstStyle/>
        <a:p>
          <a:r>
            <a:rPr lang="es-AR" dirty="0"/>
            <a:t>Infectado</a:t>
          </a:r>
        </a:p>
      </dgm:t>
    </dgm:pt>
    <dgm:pt modelId="{3A754B65-3502-4EE5-B90D-73C01DB4894F}" type="parTrans" cxnId="{DC09B9F6-AADD-4801-B69A-63FD8ACE5A0A}">
      <dgm:prSet/>
      <dgm:spPr/>
      <dgm:t>
        <a:bodyPr/>
        <a:lstStyle/>
        <a:p>
          <a:endParaRPr lang="es-AR"/>
        </a:p>
      </dgm:t>
    </dgm:pt>
    <dgm:pt modelId="{B5D3CC14-798A-4A49-BB95-25776B38D2BE}" type="sibTrans" cxnId="{DC09B9F6-AADD-4801-B69A-63FD8ACE5A0A}">
      <dgm:prSet/>
      <dgm:spPr/>
      <dgm:t>
        <a:bodyPr/>
        <a:lstStyle/>
        <a:p>
          <a:endParaRPr lang="es-AR"/>
        </a:p>
      </dgm:t>
    </dgm:pt>
    <dgm:pt modelId="{815D727D-6C55-48B8-A910-E348DF67EE5A}">
      <dgm:prSet phldrT="[Texto]"/>
      <dgm:spPr/>
      <dgm:t>
        <a:bodyPr/>
        <a:lstStyle/>
        <a:p>
          <a:r>
            <a:rPr lang="es-AR" dirty="0"/>
            <a:t>Recuperado</a:t>
          </a:r>
        </a:p>
      </dgm:t>
    </dgm:pt>
    <dgm:pt modelId="{33827BD1-1A55-44A4-87D2-878AB5D93A13}" type="parTrans" cxnId="{D866D16B-C997-427A-BCB0-27CD129E1B5D}">
      <dgm:prSet/>
      <dgm:spPr/>
      <dgm:t>
        <a:bodyPr/>
        <a:lstStyle/>
        <a:p>
          <a:endParaRPr lang="es-AR"/>
        </a:p>
      </dgm:t>
    </dgm:pt>
    <dgm:pt modelId="{94A32E78-ADFA-4260-BB9B-833731F102E6}" type="sibTrans" cxnId="{D866D16B-C997-427A-BCB0-27CD129E1B5D}">
      <dgm:prSet/>
      <dgm:spPr/>
      <dgm:t>
        <a:bodyPr/>
        <a:lstStyle/>
        <a:p>
          <a:endParaRPr lang="es-AR"/>
        </a:p>
      </dgm:t>
    </dgm:pt>
    <dgm:pt modelId="{A6E6291A-378E-4FFE-AAA3-2C27E4825136}" type="pres">
      <dgm:prSet presAssocID="{172FB2BA-EB20-4798-A0F8-0DB4B4A644B4}" presName="Name0" presStyleCnt="0">
        <dgm:presLayoutVars>
          <dgm:dir/>
          <dgm:resizeHandles val="exact"/>
        </dgm:presLayoutVars>
      </dgm:prSet>
      <dgm:spPr/>
    </dgm:pt>
    <dgm:pt modelId="{BFAF1360-FE88-406B-9793-8DD778AAA778}" type="pres">
      <dgm:prSet presAssocID="{57562F4C-25F7-43AE-8378-BE64CDF7E357}" presName="node" presStyleLbl="node1" presStyleIdx="0" presStyleCnt="3">
        <dgm:presLayoutVars>
          <dgm:bulletEnabled val="1"/>
        </dgm:presLayoutVars>
      </dgm:prSet>
      <dgm:spPr/>
    </dgm:pt>
    <dgm:pt modelId="{FA9C8371-D470-41D4-8C24-1DC8DCB64BED}" type="pres">
      <dgm:prSet presAssocID="{2DE4A6F4-7F8C-4445-A125-90AE3FE519E4}" presName="sibTrans" presStyleLbl="sibTrans2D1" presStyleIdx="0" presStyleCnt="2"/>
      <dgm:spPr/>
    </dgm:pt>
    <dgm:pt modelId="{459A83C6-3FAE-41E7-A0FF-517DC42843F5}" type="pres">
      <dgm:prSet presAssocID="{2DE4A6F4-7F8C-4445-A125-90AE3FE519E4}" presName="connectorText" presStyleLbl="sibTrans2D1" presStyleIdx="0" presStyleCnt="2"/>
      <dgm:spPr/>
    </dgm:pt>
    <dgm:pt modelId="{BA870C80-46FA-4546-812C-CAD91465974A}" type="pres">
      <dgm:prSet presAssocID="{4D4B3773-7918-4C3F-8958-EBD59DEB7023}" presName="node" presStyleLbl="node1" presStyleIdx="1" presStyleCnt="3">
        <dgm:presLayoutVars>
          <dgm:bulletEnabled val="1"/>
        </dgm:presLayoutVars>
      </dgm:prSet>
      <dgm:spPr/>
    </dgm:pt>
    <dgm:pt modelId="{8C88B828-5361-4A33-A2DA-CB2C82D44073}" type="pres">
      <dgm:prSet presAssocID="{B5D3CC14-798A-4A49-BB95-25776B38D2BE}" presName="sibTrans" presStyleLbl="sibTrans2D1" presStyleIdx="1" presStyleCnt="2"/>
      <dgm:spPr/>
    </dgm:pt>
    <dgm:pt modelId="{38133198-18A9-410D-92A7-51C75A3E7978}" type="pres">
      <dgm:prSet presAssocID="{B5D3CC14-798A-4A49-BB95-25776B38D2BE}" presName="connectorText" presStyleLbl="sibTrans2D1" presStyleIdx="1" presStyleCnt="2"/>
      <dgm:spPr/>
    </dgm:pt>
    <dgm:pt modelId="{A7186444-7791-4FE2-9C54-55D39B11F903}" type="pres">
      <dgm:prSet presAssocID="{815D727D-6C55-48B8-A910-E348DF67EE5A}" presName="node" presStyleLbl="node1" presStyleIdx="2" presStyleCnt="3">
        <dgm:presLayoutVars>
          <dgm:bulletEnabled val="1"/>
        </dgm:presLayoutVars>
      </dgm:prSet>
      <dgm:spPr/>
    </dgm:pt>
  </dgm:ptLst>
  <dgm:cxnLst>
    <dgm:cxn modelId="{70920645-7D9E-4237-A045-198093465A67}" type="presOf" srcId="{4D4B3773-7918-4C3F-8958-EBD59DEB7023}" destId="{BA870C80-46FA-4546-812C-CAD91465974A}" srcOrd="0" destOrd="0" presId="urn:microsoft.com/office/officeart/2005/8/layout/process1"/>
    <dgm:cxn modelId="{D866D16B-C997-427A-BCB0-27CD129E1B5D}" srcId="{172FB2BA-EB20-4798-A0F8-0DB4B4A644B4}" destId="{815D727D-6C55-48B8-A910-E348DF67EE5A}" srcOrd="2" destOrd="0" parTransId="{33827BD1-1A55-44A4-87D2-878AB5D93A13}" sibTransId="{94A32E78-ADFA-4260-BB9B-833731F102E6}"/>
    <dgm:cxn modelId="{3F0D654D-3B46-4EB3-8EC5-391F14E386D3}" type="presOf" srcId="{B5D3CC14-798A-4A49-BB95-25776B38D2BE}" destId="{38133198-18A9-410D-92A7-51C75A3E7978}" srcOrd="1" destOrd="0" presId="urn:microsoft.com/office/officeart/2005/8/layout/process1"/>
    <dgm:cxn modelId="{7065A795-73A3-4725-9A42-E1FA7FF4748C}" type="presOf" srcId="{B5D3CC14-798A-4A49-BB95-25776B38D2BE}" destId="{8C88B828-5361-4A33-A2DA-CB2C82D44073}" srcOrd="0" destOrd="0" presId="urn:microsoft.com/office/officeart/2005/8/layout/process1"/>
    <dgm:cxn modelId="{B05CD6AE-D56D-47DC-BFB3-5870C5227EBA}" type="presOf" srcId="{2DE4A6F4-7F8C-4445-A125-90AE3FE519E4}" destId="{459A83C6-3FAE-41E7-A0FF-517DC42843F5}" srcOrd="1" destOrd="0" presId="urn:microsoft.com/office/officeart/2005/8/layout/process1"/>
    <dgm:cxn modelId="{98DA69BD-26D6-41DB-8611-2838FE087A50}" type="presOf" srcId="{2DE4A6F4-7F8C-4445-A125-90AE3FE519E4}" destId="{FA9C8371-D470-41D4-8C24-1DC8DCB64BED}" srcOrd="0" destOrd="0" presId="urn:microsoft.com/office/officeart/2005/8/layout/process1"/>
    <dgm:cxn modelId="{3C025DC2-93D7-4374-8E70-5E241D71D2F9}" type="presOf" srcId="{172FB2BA-EB20-4798-A0F8-0DB4B4A644B4}" destId="{A6E6291A-378E-4FFE-AAA3-2C27E4825136}" srcOrd="0" destOrd="0" presId="urn:microsoft.com/office/officeart/2005/8/layout/process1"/>
    <dgm:cxn modelId="{B602BAD6-225C-4D93-BF2B-98097601BFF5}" type="presOf" srcId="{57562F4C-25F7-43AE-8378-BE64CDF7E357}" destId="{BFAF1360-FE88-406B-9793-8DD778AAA778}" srcOrd="0" destOrd="0" presId="urn:microsoft.com/office/officeart/2005/8/layout/process1"/>
    <dgm:cxn modelId="{D2BEF3E5-02C2-4310-9098-36E7206A4BB3}" type="presOf" srcId="{815D727D-6C55-48B8-A910-E348DF67EE5A}" destId="{A7186444-7791-4FE2-9C54-55D39B11F903}" srcOrd="0" destOrd="0" presId="urn:microsoft.com/office/officeart/2005/8/layout/process1"/>
    <dgm:cxn modelId="{DC09B9F6-AADD-4801-B69A-63FD8ACE5A0A}" srcId="{172FB2BA-EB20-4798-A0F8-0DB4B4A644B4}" destId="{4D4B3773-7918-4C3F-8958-EBD59DEB7023}" srcOrd="1" destOrd="0" parTransId="{3A754B65-3502-4EE5-B90D-73C01DB4894F}" sibTransId="{B5D3CC14-798A-4A49-BB95-25776B38D2BE}"/>
    <dgm:cxn modelId="{9F4FDEFA-13D2-4291-B5EB-D2E3E8FA0C6F}" srcId="{172FB2BA-EB20-4798-A0F8-0DB4B4A644B4}" destId="{57562F4C-25F7-43AE-8378-BE64CDF7E357}" srcOrd="0" destOrd="0" parTransId="{13B23A81-268C-4EC3-BF7E-05CC91CC5B20}" sibTransId="{2DE4A6F4-7F8C-4445-A125-90AE3FE519E4}"/>
    <dgm:cxn modelId="{ACE74B52-B7B9-44A9-96D7-2F31B4872118}" type="presParOf" srcId="{A6E6291A-378E-4FFE-AAA3-2C27E4825136}" destId="{BFAF1360-FE88-406B-9793-8DD778AAA778}" srcOrd="0" destOrd="0" presId="urn:microsoft.com/office/officeart/2005/8/layout/process1"/>
    <dgm:cxn modelId="{ECC844D7-2B28-4272-B12D-75317B7147E7}" type="presParOf" srcId="{A6E6291A-378E-4FFE-AAA3-2C27E4825136}" destId="{FA9C8371-D470-41D4-8C24-1DC8DCB64BED}" srcOrd="1" destOrd="0" presId="urn:microsoft.com/office/officeart/2005/8/layout/process1"/>
    <dgm:cxn modelId="{8326444E-EAA1-47AA-BDC7-9D89644E011C}" type="presParOf" srcId="{FA9C8371-D470-41D4-8C24-1DC8DCB64BED}" destId="{459A83C6-3FAE-41E7-A0FF-517DC42843F5}" srcOrd="0" destOrd="0" presId="urn:microsoft.com/office/officeart/2005/8/layout/process1"/>
    <dgm:cxn modelId="{FF361ABE-8378-4CDB-9012-BB80624F9247}" type="presParOf" srcId="{A6E6291A-378E-4FFE-AAA3-2C27E4825136}" destId="{BA870C80-46FA-4546-812C-CAD91465974A}" srcOrd="2" destOrd="0" presId="urn:microsoft.com/office/officeart/2005/8/layout/process1"/>
    <dgm:cxn modelId="{8BC143EF-5499-4796-A52B-4F714AD5671A}" type="presParOf" srcId="{A6E6291A-378E-4FFE-AAA3-2C27E4825136}" destId="{8C88B828-5361-4A33-A2DA-CB2C82D44073}" srcOrd="3" destOrd="0" presId="urn:microsoft.com/office/officeart/2005/8/layout/process1"/>
    <dgm:cxn modelId="{ADFB7423-3051-4899-816C-7F077193E3BA}" type="presParOf" srcId="{8C88B828-5361-4A33-A2DA-CB2C82D44073}" destId="{38133198-18A9-410D-92A7-51C75A3E7978}" srcOrd="0" destOrd="0" presId="urn:microsoft.com/office/officeart/2005/8/layout/process1"/>
    <dgm:cxn modelId="{2EC1A98A-A940-414E-B05C-E2BAE5DEDF0B}" type="presParOf" srcId="{A6E6291A-378E-4FFE-AAA3-2C27E4825136}" destId="{A7186444-7791-4FE2-9C54-55D39B11F903}" srcOrd="4" destOrd="0" presId="urn:microsoft.com/office/officeart/2005/8/layout/process1"/>
  </dgm:cxnLst>
  <dgm:bg/>
  <dgm:whole/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BFAF1360-FE88-406B-9793-8DD778AAA778}">
      <dsp:nvSpPr>
        <dsp:cNvPr id="0" name=""/>
        <dsp:cNvSpPr/>
      </dsp:nvSpPr>
      <dsp:spPr>
        <a:xfrm>
          <a:off x="3055" y="126061"/>
          <a:ext cx="913292" cy="547975"/>
        </a:xfrm>
        <a:prstGeom prst="roundRect">
          <a:avLst>
            <a:gd name="adj" fmla="val 10000"/>
          </a:avLst>
        </a:prstGeom>
        <a:solidFill>
          <a:schemeClr val="accent4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AR" sz="1200" kern="1200" dirty="0"/>
            <a:t>Susceptible</a:t>
          </a:r>
        </a:p>
      </dsp:txBody>
      <dsp:txXfrm>
        <a:off x="19105" y="142111"/>
        <a:ext cx="881192" cy="515875"/>
      </dsp:txXfrm>
    </dsp:sp>
    <dsp:sp modelId="{FA9C8371-D470-41D4-8C24-1DC8DCB64BED}">
      <dsp:nvSpPr>
        <dsp:cNvPr id="0" name=""/>
        <dsp:cNvSpPr/>
      </dsp:nvSpPr>
      <dsp:spPr>
        <a:xfrm>
          <a:off x="1007677" y="286801"/>
          <a:ext cx="193618" cy="226496"/>
        </a:xfrm>
        <a:prstGeom prst="rightArrow">
          <a:avLst>
            <a:gd name="adj1" fmla="val 60000"/>
            <a:gd name="adj2" fmla="val 50000"/>
          </a:avLst>
        </a:prstGeom>
        <a:solidFill>
          <a:schemeClr val="accent4"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AR" sz="900" kern="1200"/>
        </a:p>
      </dsp:txBody>
      <dsp:txXfrm>
        <a:off x="1007677" y="332100"/>
        <a:ext cx="135533" cy="135898"/>
      </dsp:txXfrm>
    </dsp:sp>
    <dsp:sp modelId="{BA870C80-46FA-4546-812C-CAD91465974A}">
      <dsp:nvSpPr>
        <dsp:cNvPr id="0" name=""/>
        <dsp:cNvSpPr/>
      </dsp:nvSpPr>
      <dsp:spPr>
        <a:xfrm>
          <a:off x="1281665" y="126061"/>
          <a:ext cx="913292" cy="547975"/>
        </a:xfrm>
        <a:prstGeom prst="roundRect">
          <a:avLst>
            <a:gd name="adj" fmla="val 10000"/>
          </a:avLst>
        </a:prstGeom>
        <a:solidFill>
          <a:schemeClr val="accent4">
            <a:hueOff val="4900445"/>
            <a:satOff val="-20388"/>
            <a:lumOff val="4804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AR" sz="1200" kern="1200" dirty="0"/>
            <a:t>Infectado</a:t>
          </a:r>
        </a:p>
      </dsp:txBody>
      <dsp:txXfrm>
        <a:off x="1297715" y="142111"/>
        <a:ext cx="881192" cy="515875"/>
      </dsp:txXfrm>
    </dsp:sp>
    <dsp:sp modelId="{8C88B828-5361-4A33-A2DA-CB2C82D44073}">
      <dsp:nvSpPr>
        <dsp:cNvPr id="0" name=""/>
        <dsp:cNvSpPr/>
      </dsp:nvSpPr>
      <dsp:spPr>
        <a:xfrm>
          <a:off x="2286287" y="286801"/>
          <a:ext cx="193618" cy="226496"/>
        </a:xfrm>
        <a:prstGeom prst="rightArrow">
          <a:avLst>
            <a:gd name="adj1" fmla="val 60000"/>
            <a:gd name="adj2" fmla="val 50000"/>
          </a:avLst>
        </a:prstGeom>
        <a:solidFill>
          <a:schemeClr val="accent4">
            <a:hueOff val="9800891"/>
            <a:satOff val="-40777"/>
            <a:lumOff val="9608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AR" sz="900" kern="1200"/>
        </a:p>
      </dsp:txBody>
      <dsp:txXfrm>
        <a:off x="2286287" y="332100"/>
        <a:ext cx="135533" cy="135898"/>
      </dsp:txXfrm>
    </dsp:sp>
    <dsp:sp modelId="{A7186444-7791-4FE2-9C54-55D39B11F903}">
      <dsp:nvSpPr>
        <dsp:cNvPr id="0" name=""/>
        <dsp:cNvSpPr/>
      </dsp:nvSpPr>
      <dsp:spPr>
        <a:xfrm>
          <a:off x="2560275" y="126061"/>
          <a:ext cx="913292" cy="547975"/>
        </a:xfrm>
        <a:prstGeom prst="roundRect">
          <a:avLst>
            <a:gd name="adj" fmla="val 10000"/>
          </a:avLst>
        </a:prstGeom>
        <a:solidFill>
          <a:schemeClr val="accent4">
            <a:hueOff val="9800891"/>
            <a:satOff val="-40777"/>
            <a:lumOff val="9608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AR" sz="1200" kern="1200" dirty="0"/>
            <a:t>Recuperado</a:t>
          </a:r>
        </a:p>
      </dsp:txBody>
      <dsp:txXfrm>
        <a:off x="2576325" y="142111"/>
        <a:ext cx="881192" cy="515875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process1">
  <dgm:title val=""/>
  <dgm:desc val=""/>
  <dgm:catLst>
    <dgm:cat type="process" pri="1000"/>
    <dgm:cat type="convert" pri="15000"/>
  </dgm:catLst>
  <dgm:sampData useDef="1">
    <dgm:dataModel>
      <dgm:ptLst/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lin"/>
      </dgm:if>
      <dgm:else name="Name3">
        <dgm:alg type="lin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w" for="ch" ptType="node" refType="w"/>
      <dgm:constr type="h" for="ch" ptType="node" op="equ"/>
      <dgm:constr type="primFontSz" for="ch" ptType="node" op="equ" val="65"/>
      <dgm:constr type="w" for="ch" ptType="sibTrans" refType="w" refFor="ch" refPtType="node" op="equ" fact="0.4"/>
      <dgm:constr type="h" for="ch" ptType="sibTrans" op="equ"/>
      <dgm:constr type="primFontSz" for="des" forName="connectorText" op="equ" val="55"/>
      <dgm:constr type="primFontSz" for="des" forName="connectorText" refType="primFontSz" refFor="ch" refPtType="node" op="lte" fact="0.8"/>
    </dgm:constrLst>
    <dgm:ruleLst/>
    <dgm:forEach name="nodesForEach" axis="ch" ptType="node">
      <dgm:layoutNode name="node">
        <dgm:varLst>
          <dgm:bulletEnabled val="1"/>
        </dgm:varLst>
        <dgm:alg type="tx"/>
        <dgm:shape xmlns:r="http://schemas.openxmlformats.org/officeDocument/2006/relationships" type="roundRect" r:blip="">
          <dgm:adjLst>
            <dgm:adj idx="1" val="0.1"/>
          </dgm:adjLst>
        </dgm:shape>
        <dgm:presOf axis="desOrSelf" ptType="node"/>
        <dgm:constrLst>
          <dgm:constr type="h" refType="w" fact="0.6"/>
          <dgm:constr type="tMarg" refType="primFontSz" fact="0.3"/>
          <dgm:constr type="bMarg" refType="primFontSz" fact="0.3"/>
          <dgm:constr type="lMarg" refType="primFontSz" fact="0.3"/>
          <dgm:constr type="rMarg" refType="primFontSz" fact="0.3"/>
        </dgm:constrLst>
        <dgm:ruleLst>
          <dgm:rule type="primFontSz" val="18" fact="NaN" max="NaN"/>
          <dgm:rule type="h" val="NaN" fact="1.5" max="NaN"/>
          <dgm:rule type="primFontSz" val="5" fact="NaN" max="NaN"/>
          <dgm:rule type="h" val="INF" fact="NaN" max="NaN"/>
        </dgm:ruleLst>
      </dgm:layoutNode>
      <dgm:forEach name="sibTransForEach" axis="followSib" ptType="sibTrans" cnt="1">
        <dgm:layoutNode name="sibTrans">
          <dgm:alg type="conn">
            <dgm:param type="begPts" val="auto"/>
            <dgm:param type="endPts" val="auto"/>
          </dgm:alg>
          <dgm:shape xmlns:r="http://schemas.openxmlformats.org/officeDocument/2006/relationships" type="conn" r:blip="">
            <dgm:adjLst/>
          </dgm:shape>
          <dgm:presOf axis="self"/>
          <dgm:constrLst>
            <dgm:constr type="h" refType="w" fact="0.62"/>
            <dgm:constr type="connDist"/>
            <dgm:constr type="begPad" refType="connDist" fact="0.25"/>
            <dgm:constr type="endPad" refType="connDist" fact="0.22"/>
          </dgm:constrLst>
          <dgm:ruleLst/>
          <dgm:layoutNode name="connectorText">
            <dgm:alg type="tx">
              <dgm:param type="autoTxRot" val="grav"/>
            </dgm:alg>
            <dgm:shape xmlns:r="http://schemas.openxmlformats.org/officeDocument/2006/relationships" type="conn" r:blip="" hideGeom="1">
              <dgm:adjLst/>
            </dgm:shape>
            <dgm:presOf axis="self"/>
            <dgm:constrLst>
              <dgm:constr type="lMarg"/>
              <dgm:constr type="rMarg"/>
              <dgm:constr type="tMarg"/>
              <dgm:constr type="bMarg"/>
            </dgm:constrLst>
            <dgm:ruleLst>
              <dgm:rule type="primFontSz" val="5" fact="NaN" max="NaN"/>
            </dgm:ruleLst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image" Target="../media/image2.png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diagramLayout" Target="../diagrams/layout1.xml"/><Relationship Id="rId2" Type="http://schemas.openxmlformats.org/officeDocument/2006/relationships/diagramData" Target="../diagrams/data1.xml"/><Relationship Id="rId1" Type="http://schemas.openxmlformats.org/officeDocument/2006/relationships/image" Target="../media/image2.png"/><Relationship Id="rId6" Type="http://schemas.microsoft.com/office/2007/relationships/diagramDrawing" Target="../diagrams/drawing1.xml"/><Relationship Id="rId5" Type="http://schemas.openxmlformats.org/officeDocument/2006/relationships/diagramColors" Target="../diagrams/colors1.xml"/><Relationship Id="rId4" Type="http://schemas.openxmlformats.org/officeDocument/2006/relationships/diagramQuickStyle" Target="../diagrams/quickStyl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0</xdr:row>
      <xdr:rowOff>38100</xdr:rowOff>
    </xdr:from>
    <xdr:to>
      <xdr:col>8</xdr:col>
      <xdr:colOff>295275</xdr:colOff>
      <xdr:row>4</xdr:row>
      <xdr:rowOff>104775</xdr:rowOff>
    </xdr:to>
    <xdr:sp macro="" textlink="">
      <xdr:nvSpPr>
        <xdr:cNvPr id="2" name="Título 1">
          <a:extLst>
            <a:ext uri="{FF2B5EF4-FFF2-40B4-BE49-F238E27FC236}">
              <a16:creationId xmlns:a16="http://schemas.microsoft.com/office/drawing/2014/main" id="{6FF9050D-1EB8-4EDD-BEC6-A45417532EEC}"/>
            </a:ext>
          </a:extLst>
        </xdr:cNvPr>
        <xdr:cNvSpPr>
          <a:spLocks noGrp="1"/>
        </xdr:cNvSpPr>
      </xdr:nvSpPr>
      <xdr:spPr>
        <a:xfrm>
          <a:off x="428625" y="38100"/>
          <a:ext cx="5962650" cy="828675"/>
        </a:xfrm>
        <a:prstGeom prst="rect">
          <a:avLst/>
        </a:prstGeom>
      </xdr:spPr>
      <xdr:txBody>
        <a:bodyPr vert="horz" wrap="square" lIns="91440" tIns="45720" rIns="91440" bIns="45720" rtlCol="0" anchor="b">
          <a:normAutofit fontScale="90000"/>
        </a:bodyPr>
        <a:lstStyle>
          <a:lvl1pPr algn="ctr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60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es-AR" sz="2500"/>
            <a:t>Modelo de proyección de casos esperados COVID-19 en Mendoza 2020</a:t>
          </a:r>
        </a:p>
      </xdr:txBody>
    </xdr:sp>
    <xdr:clientData/>
  </xdr:twoCellAnchor>
  <xdr:twoCellAnchor>
    <xdr:from>
      <xdr:col>0</xdr:col>
      <xdr:colOff>733425</xdr:colOff>
      <xdr:row>17</xdr:row>
      <xdr:rowOff>189207</xdr:rowOff>
    </xdr:from>
    <xdr:to>
      <xdr:col>7</xdr:col>
      <xdr:colOff>590550</xdr:colOff>
      <xdr:row>19</xdr:row>
      <xdr:rowOff>133351</xdr:rowOff>
    </xdr:to>
    <xdr:sp macro="" textlink="">
      <xdr:nvSpPr>
        <xdr:cNvPr id="3" name="Subtítulo 2">
          <a:extLst>
            <a:ext uri="{FF2B5EF4-FFF2-40B4-BE49-F238E27FC236}">
              <a16:creationId xmlns:a16="http://schemas.microsoft.com/office/drawing/2014/main" id="{8D3D9C8A-FE0B-4CE9-B329-CFB50FC2D47D}"/>
            </a:ext>
          </a:extLst>
        </xdr:cNvPr>
        <xdr:cNvSpPr>
          <a:spLocks noGrp="1"/>
        </xdr:cNvSpPr>
      </xdr:nvSpPr>
      <xdr:spPr>
        <a:xfrm>
          <a:off x="733425" y="2856207"/>
          <a:ext cx="5191125" cy="325144"/>
        </a:xfrm>
        <a:prstGeom prst="rect">
          <a:avLst/>
        </a:prstGeom>
      </xdr:spPr>
      <xdr:txBody>
        <a:bodyPr vert="horz" wrap="square" lIns="91440" tIns="45720" rIns="91440" bIns="45720" rtlCol="0">
          <a:normAutofit/>
        </a:bodyPr>
        <a:lstStyle>
          <a:lvl1pPr marL="0" indent="0" algn="ctr" defTabSz="914400" rtl="0" eaLnBrk="1" latinLnBrk="0" hangingPunct="1">
            <a:lnSpc>
              <a:spcPct val="90000"/>
            </a:lnSpc>
            <a:spcBef>
              <a:spcPts val="1000"/>
            </a:spcBef>
            <a:buFont typeface="Arial" panose="020B0604020202020204" pitchFamily="34" charset="0"/>
            <a:buNone/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 algn="ctr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 algn="ctr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 algn="ctr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 algn="ctr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 algn="ctr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 algn="ctr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 algn="ctr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 algn="ctr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AR" sz="1600"/>
            <a:t>Neuquén, 26 de octubre de 2020</a:t>
          </a:r>
        </a:p>
      </xdr:txBody>
    </xdr:sp>
    <xdr:clientData/>
  </xdr:twoCellAnchor>
  <xdr:twoCellAnchor editAs="oneCell">
    <xdr:from>
      <xdr:col>1</xdr:col>
      <xdr:colOff>187187</xdr:colOff>
      <xdr:row>8</xdr:row>
      <xdr:rowOff>92527</xdr:rowOff>
    </xdr:from>
    <xdr:to>
      <xdr:col>7</xdr:col>
      <xdr:colOff>552450</xdr:colOff>
      <xdr:row>14</xdr:row>
      <xdr:rowOff>93497</xdr:rowOff>
    </xdr:to>
    <xdr:pic>
      <xdr:nvPicPr>
        <xdr:cNvPr id="4" name="Imagen 3" descr="Imagen que contiene dibujo&#10;&#10;Descripción generada automáticamente">
          <a:extLst>
            <a:ext uri="{FF2B5EF4-FFF2-40B4-BE49-F238E27FC236}">
              <a16:creationId xmlns:a16="http://schemas.microsoft.com/office/drawing/2014/main" id="{5D387CC2-0397-441D-B5FC-DDF04E304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9187" y="1235527"/>
          <a:ext cx="4937263" cy="114397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192000</xdr:colOff>
      <xdr:row>3</xdr:row>
      <xdr:rowOff>179221</xdr:rowOff>
    </xdr:to>
    <xdr:pic>
      <xdr:nvPicPr>
        <xdr:cNvPr id="2" name="Imagen 1" descr="Imagen que contiene dibujo&#10;&#10;Descripción generada automáticamente">
          <a:extLst>
            <a:ext uri="{FF2B5EF4-FFF2-40B4-BE49-F238E27FC236}">
              <a16:creationId xmlns:a16="http://schemas.microsoft.com/office/drawing/2014/main" id="{8AF3A009-045A-49BE-9323-056FD5EE7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8100" cy="750721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192000</xdr:colOff>
      <xdr:row>3</xdr:row>
      <xdr:rowOff>179221</xdr:rowOff>
    </xdr:to>
    <xdr:pic>
      <xdr:nvPicPr>
        <xdr:cNvPr id="9" name="Imagen 8" descr="Imagen que contiene dibujo&#10;&#10;Descripción generada automáticamente">
          <a:extLst>
            <a:ext uri="{FF2B5EF4-FFF2-40B4-BE49-F238E27FC236}">
              <a16:creationId xmlns:a16="http://schemas.microsoft.com/office/drawing/2014/main" id="{A3C08EBA-34F5-45A2-A128-1BEDCF9CC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40000" cy="750721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8</xdr:col>
      <xdr:colOff>201084</xdr:colOff>
      <xdr:row>5</xdr:row>
      <xdr:rowOff>0</xdr:rowOff>
    </xdr:from>
    <xdr:to>
      <xdr:col>16</xdr:col>
      <xdr:colOff>343960</xdr:colOff>
      <xdr:row>27</xdr:row>
      <xdr:rowOff>47619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1693A683-919A-4C3B-BF26-8B9431D10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27</xdr:row>
      <xdr:rowOff>167217</xdr:rowOff>
    </xdr:from>
    <xdr:to>
      <xdr:col>8</xdr:col>
      <xdr:colOff>0</xdr:colOff>
      <xdr:row>50</xdr:row>
      <xdr:rowOff>24336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409E9A23-1B6C-4407-B518-F5C7B7956D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179917</xdr:colOff>
      <xdr:row>28</xdr:row>
      <xdr:rowOff>0</xdr:rowOff>
    </xdr:from>
    <xdr:to>
      <xdr:col>16</xdr:col>
      <xdr:colOff>322793</xdr:colOff>
      <xdr:row>50</xdr:row>
      <xdr:rowOff>47619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93C8DAD1-817D-43D9-9162-E0D5F579D2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51</xdr:row>
      <xdr:rowOff>10583</xdr:rowOff>
    </xdr:from>
    <xdr:to>
      <xdr:col>8</xdr:col>
      <xdr:colOff>0</xdr:colOff>
      <xdr:row>73</xdr:row>
      <xdr:rowOff>58202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A0E61588-4468-4D49-90B5-6DE4AA6D6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5</xdr:row>
      <xdr:rowOff>0</xdr:rowOff>
    </xdr:from>
    <xdr:to>
      <xdr:col>8</xdr:col>
      <xdr:colOff>24000</xdr:colOff>
      <xdr:row>26</xdr:row>
      <xdr:rowOff>114300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535A0AA5-282B-4FC6-89F5-2351DC119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</cdr:x>
      <cdr:y>0.11186</cdr:y>
    </cdr:from>
    <cdr:to>
      <cdr:x>0.66503</cdr:x>
      <cdr:y>0.20225</cdr:y>
    </cdr:to>
    <cdr:pic>
      <cdr:nvPicPr>
        <cdr:cNvPr id="2" name="Imagen 1" descr="Imagen que contiene dibujo&#10;&#10;Descripción generada automáticamente">
          <a:extLst xmlns:a="http://schemas.openxmlformats.org/drawingml/2006/main">
            <a:ext uri="{FF2B5EF4-FFF2-40B4-BE49-F238E27FC236}">
              <a16:creationId xmlns:a16="http://schemas.microsoft.com/office/drawing/2014/main" id="{74159DA4-8500-4AD9-AB03-C99F0897F03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495550" y="474134"/>
          <a:ext cx="1653476" cy="38311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</cdr:pic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0.37292</cdr:x>
      <cdr:y>0.1568</cdr:y>
    </cdr:from>
    <cdr:to>
      <cdr:x>0.64416</cdr:x>
      <cdr:y>0.24719</cdr:y>
    </cdr:to>
    <cdr:pic>
      <cdr:nvPicPr>
        <cdr:cNvPr id="2" name="Imagen 1" descr="Imagen que contiene dibujo&#10;&#10;Descripción generada automáticamente">
          <a:extLst xmlns:a="http://schemas.openxmlformats.org/drawingml/2006/main">
            <a:ext uri="{FF2B5EF4-FFF2-40B4-BE49-F238E27FC236}">
              <a16:creationId xmlns:a16="http://schemas.microsoft.com/office/drawing/2014/main" id="{1851DE1B-F72A-4939-B5BE-C13F74D6E5D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273300" y="664633"/>
          <a:ext cx="1653476" cy="38311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</cdr:pic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0.40509</cdr:x>
      <cdr:y>0.1593</cdr:y>
    </cdr:from>
    <cdr:to>
      <cdr:x>0.67012</cdr:x>
      <cdr:y>0.24969</cdr:y>
    </cdr:to>
    <cdr:pic>
      <cdr:nvPicPr>
        <cdr:cNvPr id="2" name="Imagen 1" descr="Imagen que contiene dibujo&#10;&#10;Descripción generada automáticamente">
          <a:extLst xmlns:a="http://schemas.openxmlformats.org/drawingml/2006/main">
            <a:ext uri="{FF2B5EF4-FFF2-40B4-BE49-F238E27FC236}">
              <a16:creationId xmlns:a16="http://schemas.microsoft.com/office/drawing/2014/main" id="{1851DE1B-F72A-4939-B5BE-C13F74D6E5D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527300" y="675217"/>
          <a:ext cx="1653476" cy="38311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</cdr:pic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0.38681</cdr:x>
      <cdr:y>0.16929</cdr:y>
    </cdr:from>
    <cdr:to>
      <cdr:x>0.65804</cdr:x>
      <cdr:y>0.25968</cdr:y>
    </cdr:to>
    <cdr:pic>
      <cdr:nvPicPr>
        <cdr:cNvPr id="2" name="Imagen 1" descr="Imagen que contiene dibujo&#10;&#10;Descripción generada automáticamente">
          <a:extLst xmlns:a="http://schemas.openxmlformats.org/drawingml/2006/main">
            <a:ext uri="{FF2B5EF4-FFF2-40B4-BE49-F238E27FC236}">
              <a16:creationId xmlns:a16="http://schemas.microsoft.com/office/drawing/2014/main" id="{1851DE1B-F72A-4939-B5BE-C13F74D6E5D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357966" y="717550"/>
          <a:ext cx="1653476" cy="38311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</cdr:pic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0.34897</cdr:x>
      <cdr:y>0.17438</cdr:y>
    </cdr:from>
    <cdr:to>
      <cdr:x>0.61915</cdr:x>
      <cdr:y>0.26749</cdr:y>
    </cdr:to>
    <cdr:pic>
      <cdr:nvPicPr>
        <cdr:cNvPr id="2" name="Imagen 1" descr="Imagen que contiene dibujo&#10;&#10;Descripción generada automáticamente">
          <a:extLst xmlns:a="http://schemas.openxmlformats.org/drawingml/2006/main">
            <a:ext uri="{FF2B5EF4-FFF2-40B4-BE49-F238E27FC236}">
              <a16:creationId xmlns:a16="http://schemas.microsoft.com/office/drawing/2014/main" id="{A3C08EBA-34F5-45A2-A128-1BEDCF9CCA4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135716" y="717550"/>
          <a:ext cx="1653476" cy="38311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</cdr:pic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192000</xdr:colOff>
      <xdr:row>3</xdr:row>
      <xdr:rowOff>179221</xdr:rowOff>
    </xdr:to>
    <xdr:pic>
      <xdr:nvPicPr>
        <xdr:cNvPr id="2" name="Imagen 1" descr="Imagen que contiene dibujo&#10;&#10;Descripción generada automáticamente">
          <a:extLst>
            <a:ext uri="{FF2B5EF4-FFF2-40B4-BE49-F238E27FC236}">
              <a16:creationId xmlns:a16="http://schemas.microsoft.com/office/drawing/2014/main" id="{335CC03B-0636-444C-B8AA-036941AA6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40000" cy="750721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4</xdr:col>
      <xdr:colOff>116028</xdr:colOff>
      <xdr:row>18</xdr:row>
      <xdr:rowOff>38100</xdr:rowOff>
    </xdr:from>
    <xdr:to>
      <xdr:col>5</xdr:col>
      <xdr:colOff>733426</xdr:colOff>
      <xdr:row>25</xdr:row>
      <xdr:rowOff>102555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7065A16-B835-45D5-8EF8-E27BD2CF9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4028" y="2895600"/>
          <a:ext cx="1379398" cy="13979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192000</xdr:colOff>
      <xdr:row>3</xdr:row>
      <xdr:rowOff>179221</xdr:rowOff>
    </xdr:to>
    <xdr:pic>
      <xdr:nvPicPr>
        <xdr:cNvPr id="2" name="Imagen 1" descr="Imagen que contiene dibujo&#10;&#10;Descripción generada automáticamente">
          <a:extLst>
            <a:ext uri="{FF2B5EF4-FFF2-40B4-BE49-F238E27FC236}">
              <a16:creationId xmlns:a16="http://schemas.microsoft.com/office/drawing/2014/main" id="{C46B36CE-0870-4F16-AC15-CB57E1BC6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40000" cy="750721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0</xdr:col>
      <xdr:colOff>257176</xdr:colOff>
      <xdr:row>14</xdr:row>
      <xdr:rowOff>114300</xdr:rowOff>
    </xdr:from>
    <xdr:to>
      <xdr:col>4</xdr:col>
      <xdr:colOff>685800</xdr:colOff>
      <xdr:row>18</xdr:row>
      <xdr:rowOff>152399</xdr:rowOff>
    </xdr:to>
    <xdr:graphicFrame macro="">
      <xdr:nvGraphicFramePr>
        <xdr:cNvPr id="3" name="Diagrama 2">
          <a:extLst>
            <a:ext uri="{FF2B5EF4-FFF2-40B4-BE49-F238E27FC236}">
              <a16:creationId xmlns:a16="http://schemas.microsoft.com/office/drawing/2014/main" id="{3F8EECFD-19A0-43A9-9FB9-E9CBB2D75E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" r:lo="rId3" r:qs="rId4" r:cs="rId5"/>
        </a:graphicData>
      </a:graphic>
    </xdr:graphicFrame>
    <xdr:clientData/>
  </xdr:twoCellAnchor>
  <xdr:twoCellAnchor>
    <xdr:from>
      <xdr:col>0</xdr:col>
      <xdr:colOff>0</xdr:colOff>
      <xdr:row>23</xdr:row>
      <xdr:rowOff>85726</xdr:rowOff>
    </xdr:from>
    <xdr:to>
      <xdr:col>5</xdr:col>
      <xdr:colOff>200025</xdr:colOff>
      <xdr:row>40</xdr:row>
      <xdr:rowOff>66676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Marcador de contenido 2">
              <a:extLst>
                <a:ext uri="{FF2B5EF4-FFF2-40B4-BE49-F238E27FC236}">
                  <a16:creationId xmlns:a16="http://schemas.microsoft.com/office/drawing/2014/main" id="{DE0D33C5-A8E4-451A-9CAD-0B36311EF671}"/>
                </a:ext>
              </a:extLst>
            </xdr:cNvPr>
            <xdr:cNvSpPr>
              <a:spLocks noGrp="1"/>
            </xdr:cNvSpPr>
          </xdr:nvSpPr>
          <xdr:spPr>
            <a:xfrm>
              <a:off x="0" y="4467226"/>
              <a:ext cx="4010025" cy="2457450"/>
            </a:xfrm>
            <a:prstGeom prst="rect">
              <a:avLst/>
            </a:prstGeom>
          </xdr:spPr>
          <xdr:txBody>
            <a:bodyPr vert="horz" wrap="square" lIns="91440" tIns="45720" rIns="91440" bIns="45720" rtlCol="0">
              <a:normAutofit/>
            </a:bodyPr>
            <a:lstStyle>
              <a:lvl1pPr marL="228600" indent="-228600" algn="l" defTabSz="914400" rtl="0" eaLnBrk="1" latinLnBrk="0" hangingPunct="1">
                <a:lnSpc>
                  <a:spcPct val="90000"/>
                </a:lnSpc>
                <a:spcBef>
                  <a:spcPts val="1000"/>
                </a:spcBef>
                <a:buFont typeface="Arial" panose="020B0604020202020204" pitchFamily="34" charset="0"/>
                <a:buChar char="•"/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685800" indent="-228600" algn="l" defTabSz="914400" rtl="0" eaLnBrk="1" latinLnBrk="0" hangingPunct="1">
                <a:lnSpc>
                  <a:spcPct val="90000"/>
                </a:lnSpc>
                <a:spcBef>
                  <a:spcPts val="500"/>
                </a:spcBef>
                <a:buFont typeface="Arial" panose="020B0604020202020204" pitchFamily="34" charset="0"/>
                <a:buChar char="•"/>
                <a:defRPr sz="24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1143000" indent="-228600" algn="l" defTabSz="914400" rtl="0" eaLnBrk="1" latinLnBrk="0" hangingPunct="1">
                <a:lnSpc>
                  <a:spcPct val="90000"/>
                </a:lnSpc>
                <a:spcBef>
                  <a:spcPts val="500"/>
                </a:spcBef>
                <a:buFont typeface="Arial" panose="020B0604020202020204" pitchFamily="34" charset="0"/>
                <a:buChar char="•"/>
                <a:defRPr sz="20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600200" indent="-228600" algn="l" defTabSz="914400" rtl="0" eaLnBrk="1" latinLnBrk="0" hangingPunct="1">
                <a:lnSpc>
                  <a:spcPct val="90000"/>
                </a:lnSpc>
                <a:spcBef>
                  <a:spcPts val="500"/>
                </a:spcBef>
                <a:buFont typeface="Arial" panose="020B0604020202020204" pitchFamily="34" charset="0"/>
                <a:buChar char="•"/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2057400" indent="-228600" algn="l" defTabSz="914400" rtl="0" eaLnBrk="1" latinLnBrk="0" hangingPunct="1">
                <a:lnSpc>
                  <a:spcPct val="90000"/>
                </a:lnSpc>
                <a:spcBef>
                  <a:spcPts val="500"/>
                </a:spcBef>
                <a:buFont typeface="Arial" panose="020B0604020202020204" pitchFamily="34" charset="0"/>
                <a:buChar char="•"/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514600" indent="-228600" algn="l" defTabSz="914400" rtl="0" eaLnBrk="1" latinLnBrk="0" hangingPunct="1">
                <a:lnSpc>
                  <a:spcPct val="90000"/>
                </a:lnSpc>
                <a:spcBef>
                  <a:spcPts val="500"/>
                </a:spcBef>
                <a:buFont typeface="Arial" panose="020B0604020202020204" pitchFamily="34" charset="0"/>
                <a:buChar char="•"/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971800" indent="-228600" algn="l" defTabSz="914400" rtl="0" eaLnBrk="1" latinLnBrk="0" hangingPunct="1">
                <a:lnSpc>
                  <a:spcPct val="90000"/>
                </a:lnSpc>
                <a:spcBef>
                  <a:spcPts val="500"/>
                </a:spcBef>
                <a:buFont typeface="Arial" panose="020B0604020202020204" pitchFamily="34" charset="0"/>
                <a:buChar char="•"/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429000" indent="-228600" algn="l" defTabSz="914400" rtl="0" eaLnBrk="1" latinLnBrk="0" hangingPunct="1">
                <a:lnSpc>
                  <a:spcPct val="90000"/>
                </a:lnSpc>
                <a:spcBef>
                  <a:spcPts val="500"/>
                </a:spcBef>
                <a:buFont typeface="Arial" panose="020B0604020202020204" pitchFamily="34" charset="0"/>
                <a:buChar char="•"/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886200" indent="-228600" algn="l" defTabSz="914400" rtl="0" eaLnBrk="1" latinLnBrk="0" hangingPunct="1">
                <a:lnSpc>
                  <a:spcPct val="90000"/>
                </a:lnSpc>
                <a:spcBef>
                  <a:spcPts val="500"/>
                </a:spcBef>
                <a:buFont typeface="Arial" panose="020B0604020202020204" pitchFamily="34" charset="0"/>
                <a:buChar char="•"/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indent="0">
                <a:buNone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AR" sz="12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AR" sz="1200" b="0" i="1">
                            <a:latin typeface="Cambria Math" panose="02040503050406030204" pitchFamily="18" charset="0"/>
                          </a:rPr>
                          <m:t>𝑑𝑆</m:t>
                        </m:r>
                      </m:num>
                      <m:den>
                        <m:r>
                          <a:rPr lang="es-AR" sz="1200" b="0" i="1">
                            <a:latin typeface="Cambria Math" panose="02040503050406030204" pitchFamily="18" charset="0"/>
                          </a:rPr>
                          <m:t>𝑑𝑡</m:t>
                        </m:r>
                      </m:den>
                    </m:f>
                    <m:r>
                      <a:rPr lang="es-AR" sz="1200" b="0" i="1">
                        <a:latin typeface="Cambria Math" panose="02040503050406030204" pitchFamily="18" charset="0"/>
                      </a:rPr>
                      <m:t>=−</m:t>
                    </m:r>
                    <m:f>
                      <m:fPr>
                        <m:ctrlPr>
                          <a:rPr lang="es-AR" sz="12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AR" sz="1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𝛽</m:t>
                        </m:r>
                        <m:r>
                          <a:rPr lang="es-AR" sz="1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𝐼𝑆</m:t>
                        </m:r>
                      </m:num>
                      <m:den>
                        <m:r>
                          <a:rPr lang="es-AR" sz="1200" b="0" i="1">
                            <a:latin typeface="Cambria Math" panose="02040503050406030204" pitchFamily="18" charset="0"/>
                          </a:rPr>
                          <m:t>𝑁</m:t>
                        </m:r>
                      </m:den>
                    </m:f>
                  </m:oMath>
                </m:oMathPara>
              </a14:m>
              <a:endParaRPr lang="es-AR" sz="1200" b="0"/>
            </a:p>
            <a:p>
              <a:pPr marL="0" indent="0">
                <a:buNone/>
              </a:pPr>
              <a:endParaRPr lang="es-AR" sz="1200" b="0"/>
            </a:p>
            <a:p>
              <a:pPr marL="0" indent="0">
                <a:buNone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AR" sz="12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AR" sz="1200" b="0" i="1">
                            <a:latin typeface="Cambria Math" panose="02040503050406030204" pitchFamily="18" charset="0"/>
                          </a:rPr>
                          <m:t>𝑑𝐼</m:t>
                        </m:r>
                      </m:num>
                      <m:den>
                        <m:r>
                          <a:rPr lang="es-AR" sz="1200" b="0" i="1">
                            <a:latin typeface="Cambria Math" panose="02040503050406030204" pitchFamily="18" charset="0"/>
                          </a:rPr>
                          <m:t>𝑑𝑡</m:t>
                        </m:r>
                      </m:den>
                    </m:f>
                    <m:r>
                      <a:rPr lang="es-AR" sz="12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AR" sz="12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AR" sz="1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𝛽</m:t>
                        </m:r>
                        <m:r>
                          <a:rPr lang="es-AR" sz="1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𝐼𝑆</m:t>
                        </m:r>
                      </m:num>
                      <m:den>
                        <m:r>
                          <a:rPr lang="es-AR" sz="1200" b="0" i="1">
                            <a:latin typeface="Cambria Math" panose="02040503050406030204" pitchFamily="18" charset="0"/>
                          </a:rPr>
                          <m:t>𝑁</m:t>
                        </m:r>
                      </m:den>
                    </m:f>
                    <m:r>
                      <a:rPr lang="es-AR" sz="1200" b="0" i="1">
                        <a:latin typeface="Cambria Math" panose="02040503050406030204" pitchFamily="18" charset="0"/>
                      </a:rPr>
                      <m:t>−</m:t>
                    </m:r>
                    <m:r>
                      <a:rPr lang="es-AR" sz="12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𝛾</m:t>
                    </m:r>
                    <m:r>
                      <a:rPr lang="es-AR" sz="12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𝐼</m:t>
                    </m:r>
                  </m:oMath>
                </m:oMathPara>
              </a14:m>
              <a:endParaRPr lang="es-AR" sz="1200" b="0">
                <a:ea typeface="Cambria Math" panose="02040503050406030204" pitchFamily="18" charset="0"/>
              </a:endParaRPr>
            </a:p>
            <a:p>
              <a:pPr marL="0" indent="0">
                <a:buNone/>
              </a:pPr>
              <a:endParaRPr lang="es-AR" sz="1200" b="0">
                <a:ea typeface="Cambria Math" panose="02040503050406030204" pitchFamily="18" charset="0"/>
              </a:endParaRPr>
            </a:p>
            <a:p>
              <a:pPr marL="0" indent="0">
                <a:buNone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AR" sz="12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AR" sz="1200" b="0" i="1">
                            <a:latin typeface="Cambria Math" panose="02040503050406030204" pitchFamily="18" charset="0"/>
                          </a:rPr>
                          <m:t>𝑑𝑅</m:t>
                        </m:r>
                      </m:num>
                      <m:den>
                        <m:r>
                          <a:rPr lang="es-AR" sz="1200" b="0" i="1">
                            <a:latin typeface="Cambria Math" panose="02040503050406030204" pitchFamily="18" charset="0"/>
                          </a:rPr>
                          <m:t>𝑑𝑡</m:t>
                        </m:r>
                      </m:den>
                    </m:f>
                    <m:r>
                      <a:rPr lang="es-AR" sz="1200" b="0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es-AR" sz="12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𝛾</m:t>
                    </m:r>
                    <m:r>
                      <a:rPr lang="es-AR" sz="12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𝐼</m:t>
                    </m:r>
                  </m:oMath>
                </m:oMathPara>
              </a14:m>
              <a:endParaRPr lang="es-AR" sz="1200"/>
            </a:p>
            <a:p>
              <a:endParaRPr lang="es-AR" sz="1200"/>
            </a:p>
          </xdr:txBody>
        </xdr:sp>
      </mc:Choice>
      <mc:Fallback xmlns="">
        <xdr:sp macro="" textlink="">
          <xdr:nvSpPr>
            <xdr:cNvPr id="4" name="Marcador de contenido 2">
              <a:extLst>
                <a:ext uri="{FF2B5EF4-FFF2-40B4-BE49-F238E27FC236}">
                  <a16:creationId xmlns:a16="http://schemas.microsoft.com/office/drawing/2014/main" id="{DE0D33C5-A8E4-451A-9CAD-0B36311EF671}"/>
                </a:ext>
              </a:extLst>
            </xdr:cNvPr>
            <xdr:cNvSpPr>
              <a:spLocks noGrp="1"/>
            </xdr:cNvSpPr>
          </xdr:nvSpPr>
          <xdr:spPr>
            <a:xfrm>
              <a:off x="0" y="4467226"/>
              <a:ext cx="4010025" cy="2457450"/>
            </a:xfrm>
            <a:prstGeom prst="rect">
              <a:avLst/>
            </a:prstGeom>
          </xdr:spPr>
          <xdr:txBody>
            <a:bodyPr vert="horz" wrap="square" lIns="91440" tIns="45720" rIns="91440" bIns="45720" rtlCol="0">
              <a:normAutofit/>
            </a:bodyPr>
            <a:lstStyle>
              <a:lvl1pPr marL="228600" indent="-228600" algn="l" defTabSz="914400" rtl="0" eaLnBrk="1" latinLnBrk="0" hangingPunct="1">
                <a:lnSpc>
                  <a:spcPct val="90000"/>
                </a:lnSpc>
                <a:spcBef>
                  <a:spcPts val="1000"/>
                </a:spcBef>
                <a:buFont typeface="Arial" panose="020B0604020202020204" pitchFamily="34" charset="0"/>
                <a:buChar char="•"/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685800" indent="-228600" algn="l" defTabSz="914400" rtl="0" eaLnBrk="1" latinLnBrk="0" hangingPunct="1">
                <a:lnSpc>
                  <a:spcPct val="90000"/>
                </a:lnSpc>
                <a:spcBef>
                  <a:spcPts val="500"/>
                </a:spcBef>
                <a:buFont typeface="Arial" panose="020B0604020202020204" pitchFamily="34" charset="0"/>
                <a:buChar char="•"/>
                <a:defRPr sz="24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1143000" indent="-228600" algn="l" defTabSz="914400" rtl="0" eaLnBrk="1" latinLnBrk="0" hangingPunct="1">
                <a:lnSpc>
                  <a:spcPct val="90000"/>
                </a:lnSpc>
                <a:spcBef>
                  <a:spcPts val="500"/>
                </a:spcBef>
                <a:buFont typeface="Arial" panose="020B0604020202020204" pitchFamily="34" charset="0"/>
                <a:buChar char="•"/>
                <a:defRPr sz="20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600200" indent="-228600" algn="l" defTabSz="914400" rtl="0" eaLnBrk="1" latinLnBrk="0" hangingPunct="1">
                <a:lnSpc>
                  <a:spcPct val="90000"/>
                </a:lnSpc>
                <a:spcBef>
                  <a:spcPts val="500"/>
                </a:spcBef>
                <a:buFont typeface="Arial" panose="020B0604020202020204" pitchFamily="34" charset="0"/>
                <a:buChar char="•"/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2057400" indent="-228600" algn="l" defTabSz="914400" rtl="0" eaLnBrk="1" latinLnBrk="0" hangingPunct="1">
                <a:lnSpc>
                  <a:spcPct val="90000"/>
                </a:lnSpc>
                <a:spcBef>
                  <a:spcPts val="500"/>
                </a:spcBef>
                <a:buFont typeface="Arial" panose="020B0604020202020204" pitchFamily="34" charset="0"/>
                <a:buChar char="•"/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514600" indent="-228600" algn="l" defTabSz="914400" rtl="0" eaLnBrk="1" latinLnBrk="0" hangingPunct="1">
                <a:lnSpc>
                  <a:spcPct val="90000"/>
                </a:lnSpc>
                <a:spcBef>
                  <a:spcPts val="500"/>
                </a:spcBef>
                <a:buFont typeface="Arial" panose="020B0604020202020204" pitchFamily="34" charset="0"/>
                <a:buChar char="•"/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971800" indent="-228600" algn="l" defTabSz="914400" rtl="0" eaLnBrk="1" latinLnBrk="0" hangingPunct="1">
                <a:lnSpc>
                  <a:spcPct val="90000"/>
                </a:lnSpc>
                <a:spcBef>
                  <a:spcPts val="500"/>
                </a:spcBef>
                <a:buFont typeface="Arial" panose="020B0604020202020204" pitchFamily="34" charset="0"/>
                <a:buChar char="•"/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429000" indent="-228600" algn="l" defTabSz="914400" rtl="0" eaLnBrk="1" latinLnBrk="0" hangingPunct="1">
                <a:lnSpc>
                  <a:spcPct val="90000"/>
                </a:lnSpc>
                <a:spcBef>
                  <a:spcPts val="500"/>
                </a:spcBef>
                <a:buFont typeface="Arial" panose="020B0604020202020204" pitchFamily="34" charset="0"/>
                <a:buChar char="•"/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886200" indent="-228600" algn="l" defTabSz="914400" rtl="0" eaLnBrk="1" latinLnBrk="0" hangingPunct="1">
                <a:lnSpc>
                  <a:spcPct val="90000"/>
                </a:lnSpc>
                <a:spcBef>
                  <a:spcPts val="500"/>
                </a:spcBef>
                <a:buFont typeface="Arial" panose="020B0604020202020204" pitchFamily="34" charset="0"/>
                <a:buChar char="•"/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indent="0">
                <a:buNone/>
              </a:pPr>
              <a:r>
                <a:rPr lang="es-AR" sz="1200" b="0" i="0">
                  <a:latin typeface="Cambria Math" panose="02040503050406030204" pitchFamily="18" charset="0"/>
                </a:rPr>
                <a:t>𝑑𝑆/𝑑𝑡=−</a:t>
              </a:r>
              <a:r>
                <a:rPr lang="es-AR" sz="1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𝛽𝐼𝑆/</a:t>
              </a:r>
              <a:r>
                <a:rPr lang="es-AR" sz="1200" b="0" i="0">
                  <a:latin typeface="Cambria Math" panose="02040503050406030204" pitchFamily="18" charset="0"/>
                </a:rPr>
                <a:t>𝑁</a:t>
              </a:r>
              <a:endParaRPr lang="es-AR" sz="1200" b="0"/>
            </a:p>
            <a:p>
              <a:pPr marL="0" indent="0">
                <a:buNone/>
              </a:pPr>
              <a:endParaRPr lang="es-AR" sz="1200" b="0"/>
            </a:p>
            <a:p>
              <a:pPr marL="0" indent="0">
                <a:buNone/>
              </a:pPr>
              <a:r>
                <a:rPr lang="es-AR" sz="1200" b="0" i="0">
                  <a:latin typeface="Cambria Math" panose="02040503050406030204" pitchFamily="18" charset="0"/>
                </a:rPr>
                <a:t>𝑑𝐼/𝑑𝑡=</a:t>
              </a:r>
              <a:r>
                <a:rPr lang="es-AR" sz="1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𝛽𝐼𝑆/</a:t>
              </a:r>
              <a:r>
                <a:rPr lang="es-AR" sz="1200" b="0" i="0">
                  <a:latin typeface="Cambria Math" panose="02040503050406030204" pitchFamily="18" charset="0"/>
                </a:rPr>
                <a:t>𝑁−</a:t>
              </a:r>
              <a:r>
                <a:rPr lang="es-AR" sz="1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𝛾𝐼</a:t>
              </a:r>
              <a:endParaRPr lang="es-AR" sz="1200" b="0">
                <a:ea typeface="Cambria Math" panose="02040503050406030204" pitchFamily="18" charset="0"/>
              </a:endParaRPr>
            </a:p>
            <a:p>
              <a:pPr marL="0" indent="0">
                <a:buNone/>
              </a:pPr>
              <a:endParaRPr lang="es-AR" sz="1200" b="0">
                <a:ea typeface="Cambria Math" panose="02040503050406030204" pitchFamily="18" charset="0"/>
              </a:endParaRPr>
            </a:p>
            <a:p>
              <a:pPr marL="0" indent="0">
                <a:buNone/>
              </a:pPr>
              <a:r>
                <a:rPr lang="es-AR" sz="1200" b="0" i="0">
                  <a:latin typeface="Cambria Math" panose="02040503050406030204" pitchFamily="18" charset="0"/>
                </a:rPr>
                <a:t>𝑑𝑅/𝑑𝑡=</a:t>
              </a:r>
              <a:r>
                <a:rPr lang="es-AR" sz="1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𝛾𝐼</a:t>
              </a:r>
              <a:endParaRPr lang="es-AR" sz="1200"/>
            </a:p>
            <a:p>
              <a:endParaRPr lang="es-AR" sz="1200"/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239625</xdr:colOff>
      <xdr:row>3</xdr:row>
      <xdr:rowOff>179221</xdr:rowOff>
    </xdr:to>
    <xdr:pic>
      <xdr:nvPicPr>
        <xdr:cNvPr id="2" name="Imagen 1" descr="Imagen que contiene dibujo&#10;&#10;Descripción generada automáticamente">
          <a:extLst>
            <a:ext uri="{FF2B5EF4-FFF2-40B4-BE49-F238E27FC236}">
              <a16:creationId xmlns:a16="http://schemas.microsoft.com/office/drawing/2014/main" id="{EAE72F40-3051-479A-8091-82BB0FFF2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40000" cy="750721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153900</xdr:colOff>
      <xdr:row>3</xdr:row>
      <xdr:rowOff>179221</xdr:rowOff>
    </xdr:to>
    <xdr:pic>
      <xdr:nvPicPr>
        <xdr:cNvPr id="2" name="Imagen 1" descr="Imagen que contiene dibujo&#10;&#10;Descripción generada automáticamente">
          <a:extLst>
            <a:ext uri="{FF2B5EF4-FFF2-40B4-BE49-F238E27FC236}">
              <a16:creationId xmlns:a16="http://schemas.microsoft.com/office/drawing/2014/main" id="{4CB1D48F-DC84-448C-B4BC-75B192E83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40000" cy="750721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311754" cy="608462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B85D0A3-3446-4823-88A1-DB6E56A38E0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0.65205</cdr:x>
      <cdr:y>0.00835</cdr:y>
    </cdr:from>
    <cdr:to>
      <cdr:x>1</cdr:x>
      <cdr:y>0.13173</cdr:y>
    </cdr:to>
    <cdr:pic>
      <cdr:nvPicPr>
        <cdr:cNvPr id="2" name="Imagen 1" descr="Imagen que contiene dibujo&#10;&#10;Descripción generada automáticamente">
          <a:extLst xmlns:a="http://schemas.openxmlformats.org/drawingml/2006/main">
            <a:ext uri="{FF2B5EF4-FFF2-40B4-BE49-F238E27FC236}">
              <a16:creationId xmlns:a16="http://schemas.microsoft.com/office/drawing/2014/main" id="{3DB23800-737F-484D-B136-D4D60ED4015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071754" y="50800"/>
          <a:ext cx="3240000" cy="75072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</cdr:pic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752475</xdr:colOff>
      <xdr:row>3</xdr:row>
      <xdr:rowOff>76200</xdr:rowOff>
    </xdr:from>
    <xdr:to>
      <xdr:col>11</xdr:col>
      <xdr:colOff>466726</xdr:colOff>
      <xdr:row>21</xdr:row>
      <xdr:rowOff>40217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9F59ECF-AC3A-4A14-9782-B7C617E16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344400</xdr:colOff>
      <xdr:row>3</xdr:row>
      <xdr:rowOff>179221</xdr:rowOff>
    </xdr:to>
    <xdr:pic>
      <xdr:nvPicPr>
        <xdr:cNvPr id="3" name="Imagen 2" descr="Imagen que contiene dibujo&#10;&#10;Descripción generada automáticamente">
          <a:extLst>
            <a:ext uri="{FF2B5EF4-FFF2-40B4-BE49-F238E27FC236}">
              <a16:creationId xmlns:a16="http://schemas.microsoft.com/office/drawing/2014/main" id="{88F474B7-5528-42D5-BE32-C198116B8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40000" cy="750721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192000</xdr:colOff>
      <xdr:row>3</xdr:row>
      <xdr:rowOff>179221</xdr:rowOff>
    </xdr:to>
    <xdr:pic>
      <xdr:nvPicPr>
        <xdr:cNvPr id="2" name="Imagen 1" descr="Imagen que contiene dibujo&#10;&#10;Descripción generada automáticamente">
          <a:extLst>
            <a:ext uri="{FF2B5EF4-FFF2-40B4-BE49-F238E27FC236}">
              <a16:creationId xmlns:a16="http://schemas.microsoft.com/office/drawing/2014/main" id="{D7775BA6-5BB1-4AF8-9851-9CB9230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40000" cy="750721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192000</xdr:colOff>
      <xdr:row>3</xdr:row>
      <xdr:rowOff>179221</xdr:rowOff>
    </xdr:to>
    <xdr:pic>
      <xdr:nvPicPr>
        <xdr:cNvPr id="2" name="Imagen 1" descr="Imagen que contiene dibujo&#10;&#10;Descripción generada automáticamente">
          <a:extLst>
            <a:ext uri="{FF2B5EF4-FFF2-40B4-BE49-F238E27FC236}">
              <a16:creationId xmlns:a16="http://schemas.microsoft.com/office/drawing/2014/main" id="{B54C21B3-C94C-4530-826F-A528FA023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8100" cy="750721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aura/Google%20Drive/CUESEB/Proyectos/Coronavirus/Modelo%20predictivo/Provincias/Datos%20Mendoz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aura/Google%20Drive/CUESEB/Proyectos/Coronavirus/Modelo%20predictivo/Provincias/Modelos%20estimacion%20COVID-19%20Argentina_2020_05_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</sheetNames>
    <sheetDataSet>
      <sheetData sheetId="0">
        <row r="6">
          <cell r="J6">
            <v>1902582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Metodología"/>
      <sheetName val="Parámetros"/>
      <sheetName val="Modelo predictivo"/>
      <sheetName val="Rt_calc"/>
      <sheetName val="Internación x edad (optimista)"/>
      <sheetName val="Internación x edad (moderado)"/>
      <sheetName val="Internación x edad (pesimista)"/>
      <sheetName val="Estructura Poblacion"/>
      <sheetName val="Rt"/>
      <sheetName val="Td"/>
      <sheetName val="Gráficos"/>
      <sheetName val="Bibliografí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7BBA1AE-6E09-4114-BD31-BDF8D9E236AD}" name="Tabla1" displayName="Tabla1" ref="A8:D19" totalsRowShown="0" headerRowDxfId="14">
  <tableColumns count="4">
    <tableColumn id="1" xr3:uid="{9D8A5926-DBCA-4D86-92C5-FFDAEF246584}" name="Parámetro"/>
    <tableColumn id="2" xr3:uid="{A73B225A-C6CE-41ED-BD28-FD8313AC247A}" name="Valor" dataDxfId="13"/>
    <tableColumn id="3" xr3:uid="{F7F932E7-6C5D-4016-8DC0-6CF2E1E8A7E2}" name="Fuente" dataDxfId="12"/>
    <tableColumn id="4" xr3:uid="{6BC41499-CB87-491D-ADFE-D425F9528794}" name="Columna1"/>
  </tableColumns>
  <tableStyleInfo name="TableStyleLight9" showFirstColumn="1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9877E03-EE37-4889-852D-F55B8562B7DA}" name="Tabla2" displayName="Tabla2" ref="A63:G93" totalsRowShown="0">
  <tableColumns count="7">
    <tableColumn id="1" xr3:uid="{DE2C11DA-D1FB-4CB9-BE05-D80BA4FA2126}" name="Periodo"/>
    <tableColumn id="2" xr3:uid="{E6651CE9-FCA9-40DC-8783-46FFF0F90D06}" name="Td">
      <calculatedColumnFormula>+MEDIAN('Modelo predictivo'!AI8:AI11)</calculatedColumnFormula>
    </tableColumn>
    <tableColumn id="3" xr3:uid="{BB19E3C9-6885-4843-9FCC-252582665B23}" name="g">
      <calculatedColumnFormula>2^(1/B64)-1</calculatedColumnFormula>
    </tableColumn>
    <tableColumn id="4" xr3:uid="{E47F5428-4C25-4956-A404-0B54832C3AAE}" name="β">
      <calculatedColumnFormula>+C64+E64</calculatedColumnFormula>
    </tableColumn>
    <tableColumn id="5" xr3:uid="{520FCF8A-FBDB-4E89-BAED-22D47BCFD42A}" name="γ" dataDxfId="11">
      <calculatedColumnFormula>1/14</calculatedColumnFormula>
    </tableColumn>
    <tableColumn id="6" xr3:uid="{FEAC3369-8CA5-4948-8757-4F06FA477738}" name="Ro">
      <calculatedColumnFormula>+D64/E64</calculatedColumnFormula>
    </tableColumn>
    <tableColumn id="7" xr3:uid="{B58ED659-AAF3-4685-94B2-F7EE5B2A45CB}" name="Rt (Cori)" dataDxfId="10">
      <calculatedColumnFormula>+Rt_Calc!T3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9568CE6-CB40-4084-99DE-2B128B178AC6}" name="Tabla3" displayName="Tabla3" ref="A96:D105" totalsRowShown="0" headerRowDxfId="9">
  <tableColumns count="4">
    <tableColumn id="1" xr3:uid="{46C81DBA-EEEA-4AB7-82AC-6C8E37B347BB}" name="Grupo de edad"/>
    <tableColumn id="2" xr3:uid="{CD32A9C8-D07C-4699-9286-CB273C60074C}" name="% de sintomáticos que requieren hospitalización" dataDxfId="8"/>
    <tableColumn id="3" xr3:uid="{BDC5C02C-1D66-4B21-A32F-9F94CE0C1C00}" name="% de hospitalizados que requieren cuidados críticos" dataDxfId="7"/>
    <tableColumn id="4" xr3:uid="{B89CA0AF-C763-45EF-89A1-C4041FFA26CE}" name="Ratio de fatalidad de infectados" dataDxfId="6"/>
  </tableColumns>
  <tableStyleInfo name="TableStyleMedium9" showFirstColumn="1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ED7CD16-7ED8-4E6D-9B3A-6A32802C18CD}" name="Tabla5" displayName="Tabla5" ref="A108:B110" totalsRowShown="0" headerRowDxfId="5">
  <tableColumns count="2">
    <tableColumn id="1" xr3:uid="{0BE4C9DA-2C86-4544-9A10-E79E1D5DE81F}" name="Internación" dataDxfId="4"/>
    <tableColumn id="2" xr3:uid="{77EE7CC4-7E82-43C0-A7DB-56FE31254693}" name="Media días de internación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D9E0BDC8-D092-4D74-AFEC-57B0AACFCE8C}" name="Tabla35" displayName="Tabla35" ref="A9:B39" totalsRowShown="0" headerRowDxfId="3" tableBorderDxfId="2">
  <tableColumns count="2">
    <tableColumn id="1" xr3:uid="{D13FBD59-0E1E-452B-80B8-97D0E5C4FDD2}" name="Periodo" dataDxfId="1"/>
    <tableColumn id="2" xr3:uid="{661DE3BC-EE83-4F98-A572-2EF8A86F22ED}" name="Td" dataDxfId="0">
      <calculatedColumnFormula>+[2]Parámetros!B41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www.cueseb.org/" TargetMode="External"/><Relationship Id="rId1" Type="http://schemas.openxmlformats.org/officeDocument/2006/relationships/hyperlink" Target="mailto:cueseb.unco@gmail.com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cueseb.unco@gmail.com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26309-E018-4022-A521-04AC232CA0FE}">
  <dimension ref="A6:H23"/>
  <sheetViews>
    <sheetView tabSelected="1" topLeftCell="A4" workbookViewId="0">
      <selection activeCell="K18" sqref="K18"/>
    </sheetView>
  </sheetViews>
  <sheetFormatPr baseColWidth="10" defaultRowHeight="15" x14ac:dyDescent="0.25"/>
  <cols>
    <col min="1" max="16384" width="11.42578125" style="100"/>
  </cols>
  <sheetData>
    <row r="6" spans="2:8" ht="17.25" x14ac:dyDescent="0.25">
      <c r="B6" s="102" t="s">
        <v>60</v>
      </c>
      <c r="C6" s="102" t="s">
        <v>182</v>
      </c>
      <c r="D6" s="102"/>
      <c r="E6" s="102"/>
      <c r="F6" s="102"/>
    </row>
    <row r="7" spans="2:8" x14ac:dyDescent="0.25">
      <c r="B7" s="102"/>
      <c r="C7" s="102"/>
    </row>
    <row r="16" spans="2:8" x14ac:dyDescent="0.25">
      <c r="B16" s="206" t="s">
        <v>58</v>
      </c>
      <c r="C16" s="206"/>
      <c r="D16" s="206"/>
      <c r="E16" s="206"/>
      <c r="F16" s="206"/>
      <c r="G16" s="206"/>
      <c r="H16" s="206"/>
    </row>
    <row r="17" spans="1:8" x14ac:dyDescent="0.25">
      <c r="B17" s="206" t="s">
        <v>170</v>
      </c>
      <c r="C17" s="206"/>
      <c r="D17" s="206"/>
      <c r="E17" s="206"/>
      <c r="F17" s="206"/>
      <c r="G17" s="206"/>
      <c r="H17" s="206"/>
    </row>
    <row r="21" spans="1:8" ht="17.25" x14ac:dyDescent="0.25">
      <c r="A21" s="100" t="s">
        <v>61</v>
      </c>
    </row>
    <row r="22" spans="1:8" ht="17.25" x14ac:dyDescent="0.25">
      <c r="A22" s="100" t="s">
        <v>62</v>
      </c>
    </row>
    <row r="23" spans="1:8" ht="17.25" x14ac:dyDescent="0.25">
      <c r="A23" s="100" t="s">
        <v>183</v>
      </c>
    </row>
  </sheetData>
  <mergeCells count="2">
    <mergeCell ref="B16:H16"/>
    <mergeCell ref="B17:H17"/>
  </mergeCells>
  <hyperlinks>
    <hyperlink ref="B16" r:id="rId1" xr:uid="{638A9637-A8B1-444F-9119-D11B2A9F5C97}"/>
    <hyperlink ref="B17" r:id="rId2" xr:uid="{D23CC65A-56BE-4DD9-A9CF-DB6B421B5AE1}"/>
  </hyperlinks>
  <pageMargins left="0.7" right="0.7" top="0.75" bottom="0.75" header="0.3" footer="0.3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2F5B16-2249-4454-968B-7E714ABF2931}">
  <dimension ref="A1:L736"/>
  <sheetViews>
    <sheetView topLeftCell="A8" workbookViewId="0">
      <selection activeCell="C18" sqref="C18:K18"/>
    </sheetView>
  </sheetViews>
  <sheetFormatPr baseColWidth="10" defaultRowHeight="15" x14ac:dyDescent="0.25"/>
  <cols>
    <col min="1" max="1" width="12.42578125" customWidth="1"/>
    <col min="2" max="2" width="10.5703125" bestFit="1" customWidth="1"/>
  </cols>
  <sheetData>
    <row r="1" spans="1:11" x14ac:dyDescent="0.25">
      <c r="A1" s="110" t="s">
        <v>99</v>
      </c>
    </row>
    <row r="2" spans="1:11" x14ac:dyDescent="0.25">
      <c r="A2" s="111"/>
    </row>
    <row r="5" spans="1:11" x14ac:dyDescent="0.25">
      <c r="A5" t="s">
        <v>72</v>
      </c>
      <c r="B5" t="s">
        <v>73</v>
      </c>
      <c r="C5" t="s">
        <v>90</v>
      </c>
      <c r="D5" t="s">
        <v>91</v>
      </c>
      <c r="E5" t="s">
        <v>92</v>
      </c>
      <c r="F5" t="s">
        <v>93</v>
      </c>
      <c r="G5" t="s">
        <v>94</v>
      </c>
      <c r="H5" t="s">
        <v>95</v>
      </c>
      <c r="I5" t="s">
        <v>96</v>
      </c>
      <c r="J5" t="s">
        <v>97</v>
      </c>
      <c r="K5" t="s">
        <v>98</v>
      </c>
    </row>
    <row r="6" spans="1:11" x14ac:dyDescent="0.25">
      <c r="B6" s="25">
        <v>45376763</v>
      </c>
      <c r="C6" s="25">
        <v>7476394</v>
      </c>
      <c r="D6" s="25">
        <v>7077796</v>
      </c>
      <c r="E6" s="25">
        <v>7084005</v>
      </c>
      <c r="F6" s="25">
        <v>6482663</v>
      </c>
      <c r="G6" s="25">
        <v>5743626</v>
      </c>
      <c r="H6" s="25">
        <v>4381897</v>
      </c>
      <c r="I6" s="25">
        <v>3560538</v>
      </c>
      <c r="J6" s="25">
        <v>2323393</v>
      </c>
      <c r="K6" s="25">
        <v>1246451</v>
      </c>
    </row>
    <row r="7" spans="1:11" x14ac:dyDescent="0.25">
      <c r="A7" t="s">
        <v>70</v>
      </c>
      <c r="B7" s="25">
        <v>22273132</v>
      </c>
      <c r="C7" s="25">
        <v>3846386</v>
      </c>
      <c r="D7" s="25">
        <v>3630512</v>
      </c>
      <c r="E7" s="25">
        <v>3577931</v>
      </c>
      <c r="F7" s="25">
        <v>3222370</v>
      </c>
      <c r="G7" s="25">
        <v>2822152</v>
      </c>
      <c r="H7" s="25">
        <v>2113466</v>
      </c>
      <c r="I7" s="25">
        <v>1653429</v>
      </c>
      <c r="J7" s="25">
        <v>989963</v>
      </c>
      <c r="K7" s="25">
        <v>416923</v>
      </c>
    </row>
    <row r="8" spans="1:11" x14ac:dyDescent="0.25">
      <c r="A8" t="s">
        <v>71</v>
      </c>
      <c r="B8" s="25">
        <v>23103631</v>
      </c>
      <c r="C8" s="25">
        <v>3630008</v>
      </c>
      <c r="D8" s="25">
        <v>3447284</v>
      </c>
      <c r="E8" s="25">
        <v>3506074</v>
      </c>
      <c r="F8" s="25">
        <v>3260293</v>
      </c>
      <c r="G8" s="25">
        <v>2921474</v>
      </c>
      <c r="H8" s="25">
        <v>2268431</v>
      </c>
      <c r="I8" s="25">
        <v>1907109</v>
      </c>
      <c r="J8" s="25">
        <v>1333430</v>
      </c>
      <c r="K8" s="25">
        <v>829528</v>
      </c>
    </row>
    <row r="10" spans="1:11" x14ac:dyDescent="0.25">
      <c r="A10" t="s">
        <v>72</v>
      </c>
      <c r="B10" t="s">
        <v>73</v>
      </c>
      <c r="C10" t="s">
        <v>90</v>
      </c>
      <c r="D10" t="s">
        <v>91</v>
      </c>
      <c r="E10" t="s">
        <v>92</v>
      </c>
      <c r="F10" t="s">
        <v>93</v>
      </c>
      <c r="G10" t="s">
        <v>94</v>
      </c>
      <c r="H10" t="s">
        <v>95</v>
      </c>
      <c r="I10" t="s">
        <v>96</v>
      </c>
      <c r="J10" t="s">
        <v>97</v>
      </c>
      <c r="K10" t="s">
        <v>98</v>
      </c>
    </row>
    <row r="11" spans="1:11" x14ac:dyDescent="0.25">
      <c r="B11" s="127">
        <f>+SUM(C11:K11)</f>
        <v>1</v>
      </c>
      <c r="C11" s="127">
        <f>+C6/$B$6</f>
        <v>0.16476261208848239</v>
      </c>
      <c r="D11" s="127">
        <f t="shared" ref="D11:K11" si="0">+D6/$B$6</f>
        <v>0.15597842446364013</v>
      </c>
      <c r="E11" s="127">
        <f t="shared" si="0"/>
        <v>0.15611525661272929</v>
      </c>
      <c r="F11" s="127">
        <f t="shared" si="0"/>
        <v>0.14286305526024409</v>
      </c>
      <c r="G11" s="127">
        <f t="shared" si="0"/>
        <v>0.12657637125856686</v>
      </c>
      <c r="H11" s="127">
        <f t="shared" si="0"/>
        <v>9.6566980769430377E-2</v>
      </c>
      <c r="I11" s="127">
        <f t="shared" si="0"/>
        <v>7.84661083030537E-2</v>
      </c>
      <c r="J11" s="127">
        <f t="shared" si="0"/>
        <v>5.1202264031041618E-2</v>
      </c>
      <c r="K11" s="127">
        <f t="shared" si="0"/>
        <v>2.7468927212811543E-2</v>
      </c>
    </row>
    <row r="12" spans="1:11" x14ac:dyDescent="0.25">
      <c r="A12" t="s">
        <v>70</v>
      </c>
      <c r="B12" s="25"/>
      <c r="C12" s="25"/>
      <c r="D12" s="25"/>
      <c r="E12" s="25"/>
      <c r="F12" s="25"/>
      <c r="G12" s="25"/>
      <c r="H12" s="25"/>
      <c r="I12" s="25"/>
      <c r="J12" s="25"/>
      <c r="K12" s="25"/>
    </row>
    <row r="13" spans="1:11" x14ac:dyDescent="0.25">
      <c r="A13" t="s">
        <v>71</v>
      </c>
      <c r="B13" s="25"/>
      <c r="C13" s="25"/>
      <c r="D13" s="25"/>
      <c r="E13" s="25"/>
      <c r="F13" s="25"/>
      <c r="G13" s="25"/>
      <c r="H13" s="25"/>
      <c r="I13" s="25"/>
      <c r="J13" s="25"/>
      <c r="K13" s="25"/>
    </row>
    <row r="16" spans="1:11" x14ac:dyDescent="0.25">
      <c r="A16" s="1" t="s">
        <v>191</v>
      </c>
    </row>
    <row r="17" spans="1:12" x14ac:dyDescent="0.25">
      <c r="A17" t="s">
        <v>72</v>
      </c>
      <c r="B17" t="s">
        <v>73</v>
      </c>
      <c r="C17" t="s">
        <v>90</v>
      </c>
      <c r="D17" t="s">
        <v>91</v>
      </c>
      <c r="E17" t="s">
        <v>92</v>
      </c>
      <c r="F17" t="s">
        <v>93</v>
      </c>
      <c r="G17" t="s">
        <v>94</v>
      </c>
      <c r="H17" t="s">
        <v>95</v>
      </c>
      <c r="I17" t="s">
        <v>96</v>
      </c>
      <c r="J17" t="s">
        <v>97</v>
      </c>
      <c r="K17" t="s">
        <v>98</v>
      </c>
      <c r="L17" t="s">
        <v>107</v>
      </c>
    </row>
    <row r="18" spans="1:12" x14ac:dyDescent="0.25">
      <c r="B18">
        <f>+SUM(C18:K18)</f>
        <v>294361</v>
      </c>
      <c r="C18">
        <v>12008</v>
      </c>
      <c r="D18">
        <v>19748</v>
      </c>
      <c r="E18">
        <v>59931</v>
      </c>
      <c r="F18">
        <v>68399</v>
      </c>
      <c r="G18">
        <v>54770</v>
      </c>
      <c r="H18">
        <v>37278</v>
      </c>
      <c r="I18">
        <v>19828</v>
      </c>
      <c r="J18">
        <v>10922</v>
      </c>
      <c r="K18">
        <v>11477</v>
      </c>
    </row>
    <row r="19" spans="1:12" x14ac:dyDescent="0.25">
      <c r="C19" s="127">
        <f>+C18/$B$18</f>
        <v>4.0793447501537225E-2</v>
      </c>
      <c r="D19" s="127">
        <f t="shared" ref="D19:K19" si="1">+D18/$B$18</f>
        <v>6.7087691643933814E-2</v>
      </c>
      <c r="E19" s="127">
        <f t="shared" si="1"/>
        <v>0.20359694388862656</v>
      </c>
      <c r="F19" s="127">
        <f t="shared" si="1"/>
        <v>0.23236434174364132</v>
      </c>
      <c r="G19" s="127">
        <f t="shared" si="1"/>
        <v>0.18606405060452982</v>
      </c>
      <c r="H19" s="127">
        <f t="shared" si="1"/>
        <v>0.12664041771837981</v>
      </c>
      <c r="I19" s="127">
        <f t="shared" si="1"/>
        <v>6.7359466777188556E-2</v>
      </c>
      <c r="J19" s="127">
        <f t="shared" si="1"/>
        <v>3.7104100067604062E-2</v>
      </c>
      <c r="K19" s="127">
        <f t="shared" si="1"/>
        <v>3.8989540054558861E-2</v>
      </c>
    </row>
    <row r="21" spans="1:12" x14ac:dyDescent="0.25">
      <c r="A21" s="1" t="s">
        <v>108</v>
      </c>
    </row>
    <row r="23" spans="1:12" x14ac:dyDescent="0.25">
      <c r="A23" t="s">
        <v>109</v>
      </c>
      <c r="C23" t="s">
        <v>110</v>
      </c>
      <c r="D23" t="s">
        <v>111</v>
      </c>
      <c r="E23" t="s">
        <v>112</v>
      </c>
      <c r="F23" t="s">
        <v>113</v>
      </c>
      <c r="G23" t="s">
        <v>114</v>
      </c>
      <c r="H23" t="s">
        <v>115</v>
      </c>
      <c r="I23" t="s">
        <v>116</v>
      </c>
    </row>
    <row r="24" spans="1:12" x14ac:dyDescent="0.25">
      <c r="A24" t="s">
        <v>73</v>
      </c>
      <c r="C24">
        <v>2</v>
      </c>
      <c r="D24">
        <v>1</v>
      </c>
      <c r="E24">
        <v>17</v>
      </c>
      <c r="F24">
        <v>34</v>
      </c>
      <c r="G24">
        <v>10</v>
      </c>
      <c r="H24">
        <v>1</v>
      </c>
      <c r="I24">
        <v>65</v>
      </c>
    </row>
    <row r="25" spans="1:12" x14ac:dyDescent="0.25">
      <c r="A25" t="s">
        <v>117</v>
      </c>
      <c r="C25">
        <v>3.0769230769230771E-2</v>
      </c>
      <c r="D25">
        <v>1.5384615384615385E-2</v>
      </c>
      <c r="E25">
        <v>0.26153846153846155</v>
      </c>
      <c r="F25">
        <v>0.52307692307692311</v>
      </c>
      <c r="G25">
        <v>0.15384615384615385</v>
      </c>
      <c r="H25">
        <v>1.5384615384615385E-2</v>
      </c>
      <c r="I25">
        <v>1</v>
      </c>
    </row>
    <row r="32" spans="1:12" x14ac:dyDescent="0.25">
      <c r="A32" s="114"/>
      <c r="B32" s="113"/>
    </row>
    <row r="33" spans="1:1" x14ac:dyDescent="0.25">
      <c r="A33" s="115" t="s">
        <v>74</v>
      </c>
    </row>
    <row r="62" spans="1:1" x14ac:dyDescent="0.25">
      <c r="A62" s="112"/>
    </row>
    <row r="545" spans="1:1" x14ac:dyDescent="0.25">
      <c r="A545" s="116"/>
    </row>
    <row r="546" spans="1:1" x14ac:dyDescent="0.25">
      <c r="A546" s="117"/>
    </row>
    <row r="567" spans="1:1" x14ac:dyDescent="0.25">
      <c r="A567" s="116"/>
    </row>
    <row r="568" spans="1:1" x14ac:dyDescent="0.25">
      <c r="A568" s="117"/>
    </row>
    <row r="734" spans="1:1" x14ac:dyDescent="0.25">
      <c r="A734" s="117"/>
    </row>
    <row r="736" spans="1:1" x14ac:dyDescent="0.25">
      <c r="A736" s="116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AE63C-A74D-4B0D-B2CB-2B1F24CC87D2}">
  <dimension ref="A1"/>
  <sheetViews>
    <sheetView topLeftCell="A5" zoomScale="90" zoomScaleNormal="90" workbookViewId="0">
      <selection activeCell="M59" sqref="M59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0F9BEC-64F4-4957-ABEF-0A3C74F2484C}">
  <dimension ref="A6:A20"/>
  <sheetViews>
    <sheetView topLeftCell="A10" workbookViewId="0">
      <selection activeCell="A17" sqref="A17"/>
    </sheetView>
  </sheetViews>
  <sheetFormatPr baseColWidth="10" defaultRowHeight="15" x14ac:dyDescent="0.25"/>
  <sheetData>
    <row r="6" spans="1:1" x14ac:dyDescent="0.25">
      <c r="A6" s="1" t="s">
        <v>56</v>
      </c>
    </row>
    <row r="8" spans="1:1" x14ac:dyDescent="0.25">
      <c r="A8" t="s">
        <v>50</v>
      </c>
    </row>
    <row r="9" spans="1:1" x14ac:dyDescent="0.25">
      <c r="A9" t="s">
        <v>51</v>
      </c>
    </row>
    <row r="10" spans="1:1" x14ac:dyDescent="0.25">
      <c r="A10" t="s">
        <v>52</v>
      </c>
    </row>
    <row r="11" spans="1:1" x14ac:dyDescent="0.25">
      <c r="A11" t="s">
        <v>53</v>
      </c>
    </row>
    <row r="12" spans="1:1" x14ac:dyDescent="0.25">
      <c r="A12" t="s">
        <v>54</v>
      </c>
    </row>
    <row r="13" spans="1:1" x14ac:dyDescent="0.25">
      <c r="A13" t="s">
        <v>55</v>
      </c>
    </row>
    <row r="14" spans="1:1" x14ac:dyDescent="0.25">
      <c r="A14" t="s">
        <v>59</v>
      </c>
    </row>
    <row r="15" spans="1:1" x14ac:dyDescent="0.25">
      <c r="A15" t="s">
        <v>155</v>
      </c>
    </row>
    <row r="16" spans="1:1" x14ac:dyDescent="0.25">
      <c r="A16" t="s">
        <v>176</v>
      </c>
    </row>
    <row r="17" spans="1:1" x14ac:dyDescent="0.25">
      <c r="A17" t="s">
        <v>200</v>
      </c>
    </row>
    <row r="19" spans="1:1" x14ac:dyDescent="0.25">
      <c r="A19" t="s">
        <v>57</v>
      </c>
    </row>
    <row r="20" spans="1:1" x14ac:dyDescent="0.25">
      <c r="A20" s="99" t="s">
        <v>58</v>
      </c>
    </row>
  </sheetData>
  <hyperlinks>
    <hyperlink ref="A20" r:id="rId1" xr:uid="{8DB878F0-994F-4A27-9BA0-868038E1D3ED}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69703-0C6B-4680-A52C-6020DB4A4B4B}">
  <dimension ref="A1:A46"/>
  <sheetViews>
    <sheetView workbookViewId="0">
      <selection activeCell="A10" sqref="A10"/>
    </sheetView>
  </sheetViews>
  <sheetFormatPr baseColWidth="10" defaultRowHeight="15" x14ac:dyDescent="0.25"/>
  <sheetData>
    <row r="1" spans="1:1" x14ac:dyDescent="0.25">
      <c r="A1" s="24"/>
    </row>
    <row r="2" spans="1:1" x14ac:dyDescent="0.25">
      <c r="A2" s="24"/>
    </row>
    <row r="3" spans="1:1" x14ac:dyDescent="0.25">
      <c r="A3" s="24"/>
    </row>
    <row r="4" spans="1:1" x14ac:dyDescent="0.25">
      <c r="A4" s="24"/>
    </row>
    <row r="5" spans="1:1" x14ac:dyDescent="0.25">
      <c r="A5" s="24"/>
    </row>
    <row r="6" spans="1:1" x14ac:dyDescent="0.25">
      <c r="A6" s="97" t="s">
        <v>36</v>
      </c>
    </row>
    <row r="7" spans="1:1" x14ac:dyDescent="0.25">
      <c r="A7" s="24"/>
    </row>
    <row r="8" spans="1:1" x14ac:dyDescent="0.25">
      <c r="A8" s="24" t="s">
        <v>34</v>
      </c>
    </row>
    <row r="9" spans="1:1" x14ac:dyDescent="0.25">
      <c r="A9" s="24" t="s">
        <v>178</v>
      </c>
    </row>
    <row r="10" spans="1:1" x14ac:dyDescent="0.25">
      <c r="A10" s="24" t="s">
        <v>35</v>
      </c>
    </row>
    <row r="11" spans="1:1" x14ac:dyDescent="0.25">
      <c r="A11" s="24"/>
    </row>
    <row r="12" spans="1:1" x14ac:dyDescent="0.25">
      <c r="A12" s="98" t="s">
        <v>38</v>
      </c>
    </row>
    <row r="14" spans="1:1" x14ac:dyDescent="0.25">
      <c r="A14" s="24" t="s">
        <v>37</v>
      </c>
    </row>
    <row r="21" spans="1:1" x14ac:dyDescent="0.25">
      <c r="A21" t="s">
        <v>39</v>
      </c>
    </row>
    <row r="22" spans="1:1" x14ac:dyDescent="0.25">
      <c r="A22" t="s">
        <v>40</v>
      </c>
    </row>
    <row r="34" spans="1:1" x14ac:dyDescent="0.25">
      <c r="A34" t="s">
        <v>41</v>
      </c>
    </row>
    <row r="35" spans="1:1" ht="8.25" customHeight="1" x14ac:dyDescent="0.25"/>
    <row r="36" spans="1:1" x14ac:dyDescent="0.25">
      <c r="A36" t="s">
        <v>42</v>
      </c>
    </row>
    <row r="37" spans="1:1" ht="9.75" customHeight="1" x14ac:dyDescent="0.25"/>
    <row r="38" spans="1:1" x14ac:dyDescent="0.25">
      <c r="A38" t="s">
        <v>43</v>
      </c>
    </row>
    <row r="39" spans="1:1" x14ac:dyDescent="0.25">
      <c r="A39" t="s">
        <v>44</v>
      </c>
    </row>
    <row r="40" spans="1:1" ht="11.25" customHeight="1" x14ac:dyDescent="0.25"/>
    <row r="41" spans="1:1" x14ac:dyDescent="0.25">
      <c r="A41" t="s">
        <v>45</v>
      </c>
    </row>
    <row r="42" spans="1:1" x14ac:dyDescent="0.25">
      <c r="A42" t="s">
        <v>46</v>
      </c>
    </row>
    <row r="44" spans="1:1" x14ac:dyDescent="0.25">
      <c r="A44" t="s">
        <v>173</v>
      </c>
    </row>
    <row r="45" spans="1:1" x14ac:dyDescent="0.25">
      <c r="A45" t="s">
        <v>172</v>
      </c>
    </row>
    <row r="46" spans="1:1" x14ac:dyDescent="0.25">
      <c r="A46" t="s">
        <v>171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BC0BA-BC7D-405C-8025-659776DAB618}">
  <dimension ref="A6:J112"/>
  <sheetViews>
    <sheetView topLeftCell="A51" workbookViewId="0">
      <selection activeCell="A61" sqref="A61:XFD93"/>
    </sheetView>
  </sheetViews>
  <sheetFormatPr baseColWidth="10" defaultRowHeight="15" x14ac:dyDescent="0.25"/>
  <cols>
    <col min="1" max="1" width="32.140625" customWidth="1"/>
    <col min="2" max="2" width="12.85546875" customWidth="1"/>
    <col min="3" max="3" width="12.42578125" customWidth="1"/>
    <col min="4" max="4" width="12.5703125" customWidth="1"/>
    <col min="7" max="7" width="11.42578125" customWidth="1"/>
  </cols>
  <sheetData>
    <row r="6" spans="1:4" x14ac:dyDescent="0.25">
      <c r="A6" s="1" t="s">
        <v>33</v>
      </c>
    </row>
    <row r="8" spans="1:4" x14ac:dyDescent="0.25">
      <c r="A8" s="1" t="s">
        <v>0</v>
      </c>
      <c r="B8" s="1" t="s">
        <v>1</v>
      </c>
      <c r="C8" s="1" t="s">
        <v>2</v>
      </c>
      <c r="D8" s="1" t="s">
        <v>104</v>
      </c>
    </row>
    <row r="9" spans="1:4" x14ac:dyDescent="0.25">
      <c r="A9" t="s">
        <v>16</v>
      </c>
      <c r="B9" s="95">
        <f>+[1]Resumen!$J$6</f>
        <v>1902582</v>
      </c>
      <c r="C9" s="2" t="s">
        <v>47</v>
      </c>
    </row>
    <row r="10" spans="1:4" x14ac:dyDescent="0.25">
      <c r="A10" t="s">
        <v>27</v>
      </c>
      <c r="B10" s="95">
        <v>5</v>
      </c>
      <c r="C10" s="2"/>
    </row>
    <row r="11" spans="1:4" x14ac:dyDescent="0.25">
      <c r="A11" t="s">
        <v>17</v>
      </c>
      <c r="B11" s="30">
        <v>14</v>
      </c>
      <c r="C11" s="2" t="s">
        <v>48</v>
      </c>
    </row>
    <row r="12" spans="1:4" x14ac:dyDescent="0.25">
      <c r="A12" t="s">
        <v>18</v>
      </c>
      <c r="B12" s="30">
        <v>10.4</v>
      </c>
      <c r="C12" s="2" t="s">
        <v>49</v>
      </c>
    </row>
    <row r="13" spans="1:4" x14ac:dyDescent="0.25">
      <c r="A13" t="s">
        <v>19</v>
      </c>
      <c r="B13" s="96">
        <v>0.14000000000000001</v>
      </c>
      <c r="C13" s="2" t="s">
        <v>49</v>
      </c>
    </row>
    <row r="14" spans="1:4" x14ac:dyDescent="0.25">
      <c r="A14" t="s">
        <v>20</v>
      </c>
      <c r="B14" s="96">
        <v>0.05</v>
      </c>
      <c r="C14" s="2" t="s">
        <v>49</v>
      </c>
    </row>
    <row r="15" spans="1:4" x14ac:dyDescent="0.25">
      <c r="A15" t="s">
        <v>63</v>
      </c>
      <c r="B15" s="103">
        <v>2.1000000000000001E-2</v>
      </c>
      <c r="C15" s="2" t="s">
        <v>64</v>
      </c>
    </row>
    <row r="16" spans="1:4" x14ac:dyDescent="0.25">
      <c r="A16" t="s">
        <v>102</v>
      </c>
      <c r="B16" s="95">
        <v>3822</v>
      </c>
      <c r="C16" s="2" t="s">
        <v>177</v>
      </c>
      <c r="D16" s="99"/>
    </row>
    <row r="17" spans="1:10" x14ac:dyDescent="0.25">
      <c r="A17" t="s">
        <v>103</v>
      </c>
      <c r="B17" s="95">
        <v>283</v>
      </c>
      <c r="C17" s="2" t="s">
        <v>177</v>
      </c>
    </row>
    <row r="18" spans="1:10" x14ac:dyDescent="0.25">
      <c r="A18" t="s">
        <v>122</v>
      </c>
      <c r="B18" s="162">
        <v>0.5</v>
      </c>
      <c r="C18" s="2"/>
    </row>
    <row r="19" spans="1:10" x14ac:dyDescent="0.25">
      <c r="A19" t="s">
        <v>123</v>
      </c>
      <c r="B19" s="162">
        <v>0.5</v>
      </c>
      <c r="C19" s="2"/>
    </row>
    <row r="20" spans="1:10" x14ac:dyDescent="0.25">
      <c r="C20" s="2"/>
    </row>
    <row r="21" spans="1:10" ht="15.75" thickBot="1" x14ac:dyDescent="0.3">
      <c r="A21" s="1" t="s">
        <v>22</v>
      </c>
    </row>
    <row r="22" spans="1:10" x14ac:dyDescent="0.25">
      <c r="A22" s="207" t="s">
        <v>12</v>
      </c>
      <c r="B22" s="209" t="s">
        <v>23</v>
      </c>
      <c r="C22" s="210"/>
      <c r="D22" s="211"/>
      <c r="E22" s="212" t="s">
        <v>24</v>
      </c>
      <c r="F22" s="210"/>
      <c r="G22" s="213"/>
      <c r="H22" s="209" t="s">
        <v>25</v>
      </c>
      <c r="I22" s="210"/>
      <c r="J22" s="211"/>
    </row>
    <row r="23" spans="1:10" ht="15.75" thickBot="1" x14ac:dyDescent="0.3">
      <c r="A23" s="208"/>
      <c r="B23" s="23" t="s">
        <v>4</v>
      </c>
      <c r="C23" s="39" t="s">
        <v>10</v>
      </c>
      <c r="D23" s="40" t="s">
        <v>3</v>
      </c>
      <c r="E23" s="41" t="s">
        <v>4</v>
      </c>
      <c r="F23" s="39" t="s">
        <v>10</v>
      </c>
      <c r="G23" s="42" t="s">
        <v>3</v>
      </c>
      <c r="H23" s="23" t="s">
        <v>4</v>
      </c>
      <c r="I23" s="39" t="s">
        <v>10</v>
      </c>
      <c r="J23" s="40" t="s">
        <v>3</v>
      </c>
    </row>
    <row r="24" spans="1:10" x14ac:dyDescent="0.25">
      <c r="A24" s="160" t="s">
        <v>118</v>
      </c>
      <c r="B24" s="37">
        <f>+F64</f>
        <v>2.2263404615618891</v>
      </c>
      <c r="C24" s="34">
        <f>+B24*D24</f>
        <v>0.15902431868299208</v>
      </c>
      <c r="D24" s="35">
        <f t="shared" ref="D24:D54" si="0">1/$B$11</f>
        <v>7.1428571428571425E-2</v>
      </c>
      <c r="E24" s="38">
        <f>+B24</f>
        <v>2.2263404615618891</v>
      </c>
      <c r="F24" s="34">
        <f>+E24*G24</f>
        <v>0.15902431868299208</v>
      </c>
      <c r="G24" s="36">
        <f t="shared" ref="G24:G54" si="1">1/$B$11</f>
        <v>7.1428571428571425E-2</v>
      </c>
      <c r="H24" s="37">
        <f>+B24</f>
        <v>2.2263404615618891</v>
      </c>
      <c r="I24" s="34">
        <f>+H24*J24</f>
        <v>0.15902431868299208</v>
      </c>
      <c r="J24" s="35">
        <f t="shared" ref="J24:J54" si="2">1/$B$11</f>
        <v>7.1428571428571425E-2</v>
      </c>
    </row>
    <row r="25" spans="1:10" x14ac:dyDescent="0.25">
      <c r="A25" s="160" t="s">
        <v>119</v>
      </c>
      <c r="B25" s="37">
        <f>+F65</f>
        <v>2.948779071306884</v>
      </c>
      <c r="C25" s="34">
        <f>+B25*D25</f>
        <v>0.21062707652192028</v>
      </c>
      <c r="D25" s="35">
        <f>+E65</f>
        <v>7.1428571428571425E-2</v>
      </c>
      <c r="E25" s="38">
        <f t="shared" ref="E25:E31" si="3">+B25</f>
        <v>2.948779071306884</v>
      </c>
      <c r="F25" s="34">
        <f t="shared" ref="F25:F32" si="4">+E25*G25</f>
        <v>0.21062707652192028</v>
      </c>
      <c r="G25" s="36">
        <f t="shared" ref="G25:J25" si="5">+D25</f>
        <v>7.1428571428571425E-2</v>
      </c>
      <c r="H25" s="37">
        <f t="shared" ref="H25:H31" si="6">+B25</f>
        <v>2.948779071306884</v>
      </c>
      <c r="I25" s="34">
        <f t="shared" ref="I25:I32" si="7">+H25*J25</f>
        <v>0.21062707652192028</v>
      </c>
      <c r="J25" s="35">
        <f t="shared" si="5"/>
        <v>7.1428571428571425E-2</v>
      </c>
    </row>
    <row r="26" spans="1:10" x14ac:dyDescent="0.25">
      <c r="A26" s="160" t="s">
        <v>120</v>
      </c>
      <c r="B26" s="37">
        <f>+G66</f>
        <v>1.5642602868864184</v>
      </c>
      <c r="C26" s="34">
        <f>+B26*D26</f>
        <v>0.11173287763474417</v>
      </c>
      <c r="D26" s="35">
        <f>+$E$66</f>
        <v>7.1428571428571425E-2</v>
      </c>
      <c r="E26" s="38">
        <f t="shared" si="3"/>
        <v>1.5642602868864184</v>
      </c>
      <c r="F26" s="34">
        <f t="shared" si="4"/>
        <v>0.11173287763474417</v>
      </c>
      <c r="G26" s="35">
        <f>+$E$66</f>
        <v>7.1428571428571425E-2</v>
      </c>
      <c r="H26" s="37">
        <f t="shared" si="6"/>
        <v>1.5642602868864184</v>
      </c>
      <c r="I26" s="34">
        <f t="shared" si="7"/>
        <v>0.11173287763474417</v>
      </c>
      <c r="J26" s="35">
        <f>+$E$66</f>
        <v>7.1428571428571425E-2</v>
      </c>
    </row>
    <row r="27" spans="1:10" x14ac:dyDescent="0.25">
      <c r="A27" s="161" t="s">
        <v>121</v>
      </c>
      <c r="B27" s="37">
        <f>+G67</f>
        <v>0.63916756967671062</v>
      </c>
      <c r="C27" s="34">
        <f t="shared" ref="C27:C54" si="8">+B27*D27</f>
        <v>4.5654826405479326E-2</v>
      </c>
      <c r="D27" s="35">
        <f t="shared" ref="D27:D34" si="9">+$E$67</f>
        <v>7.1428571428571425E-2</v>
      </c>
      <c r="E27" s="38">
        <f t="shared" si="3"/>
        <v>0.63916756967671062</v>
      </c>
      <c r="F27" s="34">
        <f t="shared" si="4"/>
        <v>4.5654826405479326E-2</v>
      </c>
      <c r="G27" s="35">
        <f t="shared" ref="G27:G34" si="10">+$E$67</f>
        <v>7.1428571428571425E-2</v>
      </c>
      <c r="H27" s="37">
        <f t="shared" si="6"/>
        <v>0.63916756967671062</v>
      </c>
      <c r="I27" s="34">
        <f t="shared" si="7"/>
        <v>4.5654826405479326E-2</v>
      </c>
      <c r="J27" s="35">
        <f t="shared" ref="J27:J34" si="11">+$E$67</f>
        <v>7.1428571428571425E-2</v>
      </c>
    </row>
    <row r="28" spans="1:10" x14ac:dyDescent="0.25">
      <c r="A28" s="161" t="s">
        <v>124</v>
      </c>
      <c r="B28" s="37">
        <f>+G68</f>
        <v>0.14359540387884168</v>
      </c>
      <c r="C28" s="34">
        <f t="shared" si="8"/>
        <v>1.0256814562774405E-2</v>
      </c>
      <c r="D28" s="35">
        <f t="shared" si="9"/>
        <v>7.1428571428571425E-2</v>
      </c>
      <c r="E28" s="38">
        <f t="shared" si="3"/>
        <v>0.14359540387884168</v>
      </c>
      <c r="F28" s="34">
        <f t="shared" si="4"/>
        <v>1.0256814562774405E-2</v>
      </c>
      <c r="G28" s="35">
        <f t="shared" si="10"/>
        <v>7.1428571428571425E-2</v>
      </c>
      <c r="H28" s="37">
        <f t="shared" si="6"/>
        <v>0.14359540387884168</v>
      </c>
      <c r="I28" s="34">
        <f t="shared" si="7"/>
        <v>1.0256814562774405E-2</v>
      </c>
      <c r="J28" s="35">
        <f t="shared" si="11"/>
        <v>7.1428571428571425E-2</v>
      </c>
    </row>
    <row r="29" spans="1:10" x14ac:dyDescent="0.25">
      <c r="A29" s="161" t="s">
        <v>152</v>
      </c>
      <c r="B29" s="37">
        <f>+(B28+B30)/2</f>
        <v>0.25799166880715485</v>
      </c>
      <c r="C29" s="34">
        <f t="shared" si="8"/>
        <v>1.8427976343368204E-2</v>
      </c>
      <c r="D29" s="35">
        <f t="shared" si="9"/>
        <v>7.1428571428571425E-2</v>
      </c>
      <c r="E29" s="38">
        <f t="shared" si="3"/>
        <v>0.25799166880715485</v>
      </c>
      <c r="F29" s="34">
        <f t="shared" si="4"/>
        <v>1.8427976343368204E-2</v>
      </c>
      <c r="G29" s="35">
        <f t="shared" si="10"/>
        <v>7.1428571428571425E-2</v>
      </c>
      <c r="H29" s="37">
        <f t="shared" si="6"/>
        <v>0.25799166880715485</v>
      </c>
      <c r="I29" s="34">
        <f t="shared" si="7"/>
        <v>1.8427976343368204E-2</v>
      </c>
      <c r="J29" s="35">
        <f t="shared" si="11"/>
        <v>7.1428571428571425E-2</v>
      </c>
    </row>
    <row r="30" spans="1:10" x14ac:dyDescent="0.25">
      <c r="A30" s="161" t="s">
        <v>153</v>
      </c>
      <c r="B30" s="37">
        <f>+G70</f>
        <v>0.37238793373546797</v>
      </c>
      <c r="C30" s="34">
        <f t="shared" si="8"/>
        <v>2.6599138123961995E-2</v>
      </c>
      <c r="D30" s="35">
        <f t="shared" si="9"/>
        <v>7.1428571428571425E-2</v>
      </c>
      <c r="E30" s="38">
        <f t="shared" si="3"/>
        <v>0.37238793373546797</v>
      </c>
      <c r="F30" s="34">
        <f t="shared" si="4"/>
        <v>2.6599138123961995E-2</v>
      </c>
      <c r="G30" s="35">
        <f t="shared" si="10"/>
        <v>7.1428571428571425E-2</v>
      </c>
      <c r="H30" s="37">
        <f t="shared" si="6"/>
        <v>0.37238793373546797</v>
      </c>
      <c r="I30" s="34">
        <f t="shared" si="7"/>
        <v>2.6599138123961995E-2</v>
      </c>
      <c r="J30" s="35">
        <f t="shared" si="11"/>
        <v>7.1428571428571425E-2</v>
      </c>
    </row>
    <row r="31" spans="1:10" x14ac:dyDescent="0.25">
      <c r="A31" s="161" t="s">
        <v>154</v>
      </c>
      <c r="B31" s="37">
        <f>+G71</f>
        <v>0.6026329460466836</v>
      </c>
      <c r="C31" s="34">
        <f t="shared" si="8"/>
        <v>4.304521043190597E-2</v>
      </c>
      <c r="D31" s="35">
        <f t="shared" si="9"/>
        <v>7.1428571428571425E-2</v>
      </c>
      <c r="E31" s="38">
        <f t="shared" si="3"/>
        <v>0.6026329460466836</v>
      </c>
      <c r="F31" s="34">
        <f t="shared" si="4"/>
        <v>4.304521043190597E-2</v>
      </c>
      <c r="G31" s="35">
        <f t="shared" si="10"/>
        <v>7.1428571428571425E-2</v>
      </c>
      <c r="H31" s="37">
        <f t="shared" si="6"/>
        <v>0.6026329460466836</v>
      </c>
      <c r="I31" s="34">
        <f t="shared" si="7"/>
        <v>4.304521043190597E-2</v>
      </c>
      <c r="J31" s="35">
        <f t="shared" si="11"/>
        <v>7.1428571428571425E-2</v>
      </c>
    </row>
    <row r="32" spans="1:10" x14ac:dyDescent="0.25">
      <c r="A32" s="161" t="s">
        <v>166</v>
      </c>
      <c r="B32" s="37">
        <f t="shared" ref="B32" si="12">+G72</f>
        <v>1.6068695789043386</v>
      </c>
      <c r="C32" s="186">
        <f t="shared" si="8"/>
        <v>0.11477639849316704</v>
      </c>
      <c r="D32" s="187">
        <f t="shared" si="9"/>
        <v>7.1428571428571425E-2</v>
      </c>
      <c r="E32" s="188">
        <f t="shared" ref="E32:E54" si="13">+(B32+H32)/2</f>
        <v>1.6068695789043386</v>
      </c>
      <c r="F32" s="186">
        <f t="shared" si="4"/>
        <v>0.11477639849316704</v>
      </c>
      <c r="G32" s="187">
        <f t="shared" si="10"/>
        <v>7.1428571428571425E-2</v>
      </c>
      <c r="H32" s="185">
        <f t="shared" ref="H32:H37" si="14">+B32</f>
        <v>1.6068695789043386</v>
      </c>
      <c r="I32" s="186">
        <f t="shared" si="7"/>
        <v>0.11477639849316704</v>
      </c>
      <c r="J32" s="187">
        <f t="shared" si="11"/>
        <v>7.1428571428571425E-2</v>
      </c>
    </row>
    <row r="33" spans="1:10" x14ac:dyDescent="0.25">
      <c r="A33" s="161" t="s">
        <v>167</v>
      </c>
      <c r="B33" s="37">
        <f>+F73</f>
        <v>1.0211802240164407</v>
      </c>
      <c r="C33" s="186">
        <f t="shared" ref="C33:C35" si="15">+B33*D33</f>
        <v>7.2941444572602904E-2</v>
      </c>
      <c r="D33" s="187">
        <f t="shared" si="9"/>
        <v>7.1428571428571425E-2</v>
      </c>
      <c r="E33" s="188">
        <f t="shared" si="13"/>
        <v>1.0211802240164407</v>
      </c>
      <c r="F33" s="186">
        <f t="shared" ref="F33:F34" si="16">+E33*G33</f>
        <v>7.2941444572602904E-2</v>
      </c>
      <c r="G33" s="187">
        <f t="shared" si="10"/>
        <v>7.1428571428571425E-2</v>
      </c>
      <c r="H33" s="185">
        <f t="shared" si="14"/>
        <v>1.0211802240164407</v>
      </c>
      <c r="I33" s="186">
        <f t="shared" ref="I33:I34" si="17">+H33*J33</f>
        <v>7.2941444572602904E-2</v>
      </c>
      <c r="J33" s="187">
        <f t="shared" si="11"/>
        <v>7.1428571428571425E-2</v>
      </c>
    </row>
    <row r="34" spans="1:10" x14ac:dyDescent="0.25">
      <c r="A34" s="161" t="s">
        <v>179</v>
      </c>
      <c r="B34" s="37">
        <f>+F74</f>
        <v>1.2775423185885391</v>
      </c>
      <c r="C34" s="186">
        <f t="shared" si="15"/>
        <v>9.1253022756324215E-2</v>
      </c>
      <c r="D34" s="187">
        <f t="shared" si="9"/>
        <v>7.1428571428571425E-2</v>
      </c>
      <c r="E34" s="188">
        <f t="shared" si="13"/>
        <v>1.2775423185885391</v>
      </c>
      <c r="F34" s="186">
        <f t="shared" si="16"/>
        <v>9.1253022756324215E-2</v>
      </c>
      <c r="G34" s="187">
        <f t="shared" si="10"/>
        <v>7.1428571428571425E-2</v>
      </c>
      <c r="H34" s="185">
        <f t="shared" si="14"/>
        <v>1.2775423185885391</v>
      </c>
      <c r="I34" s="186">
        <f t="shared" si="17"/>
        <v>9.1253022756324215E-2</v>
      </c>
      <c r="J34" s="187">
        <f t="shared" si="11"/>
        <v>7.1428571428571425E-2</v>
      </c>
    </row>
    <row r="35" spans="1:10" x14ac:dyDescent="0.25">
      <c r="A35" s="161" t="s">
        <v>180</v>
      </c>
      <c r="B35" s="37">
        <f>+G75</f>
        <v>3.235036922683268</v>
      </c>
      <c r="C35" s="186">
        <f t="shared" si="15"/>
        <v>0.2310740659059477</v>
      </c>
      <c r="D35" s="187">
        <f t="shared" si="0"/>
        <v>7.1428571428571425E-2</v>
      </c>
      <c r="E35" s="197">
        <f t="shared" si="13"/>
        <v>3.235036922683268</v>
      </c>
      <c r="F35" s="186">
        <f t="shared" ref="F35:F54" si="18">+E35*G35</f>
        <v>0.2310740659059477</v>
      </c>
      <c r="G35" s="198">
        <f t="shared" si="1"/>
        <v>7.1428571428571425E-2</v>
      </c>
      <c r="H35" s="199">
        <f t="shared" si="14"/>
        <v>3.235036922683268</v>
      </c>
      <c r="I35" s="186">
        <f t="shared" ref="I35:I54" si="19">+H35*J35</f>
        <v>0.2310740659059477</v>
      </c>
      <c r="J35" s="187">
        <f t="shared" si="2"/>
        <v>7.1428571428571425E-2</v>
      </c>
    </row>
    <row r="36" spans="1:10" x14ac:dyDescent="0.25">
      <c r="A36" s="161" t="s">
        <v>181</v>
      </c>
      <c r="B36" s="37">
        <f>+G76</f>
        <v>1.8932605458375393</v>
      </c>
      <c r="C36" s="186">
        <f t="shared" ref="C36" si="20">+B36*D36</f>
        <v>0.13523289613125281</v>
      </c>
      <c r="D36" s="187">
        <f t="shared" si="0"/>
        <v>7.1428571428571425E-2</v>
      </c>
      <c r="E36" s="197">
        <f t="shared" si="13"/>
        <v>1.8932605458375393</v>
      </c>
      <c r="F36" s="186">
        <f t="shared" si="18"/>
        <v>0.13523289613125281</v>
      </c>
      <c r="G36" s="198">
        <f t="shared" si="1"/>
        <v>7.1428571428571425E-2</v>
      </c>
      <c r="H36" s="199">
        <f t="shared" si="14"/>
        <v>1.8932605458375393</v>
      </c>
      <c r="I36" s="186">
        <f t="shared" si="19"/>
        <v>0.13523289613125281</v>
      </c>
      <c r="J36" s="187">
        <f t="shared" si="2"/>
        <v>7.1428571428571425E-2</v>
      </c>
    </row>
    <row r="37" spans="1:10" x14ac:dyDescent="0.25">
      <c r="A37" s="161" t="s">
        <v>184</v>
      </c>
      <c r="B37" s="37">
        <f>+(B36+B38)/2</f>
        <v>2.139257968312533</v>
      </c>
      <c r="C37" s="186">
        <f t="shared" ref="C37" si="21">+B37*D37</f>
        <v>0.15280414059375236</v>
      </c>
      <c r="D37" s="187">
        <f t="shared" si="0"/>
        <v>7.1428571428571425E-2</v>
      </c>
      <c r="E37" s="197">
        <f t="shared" ref="E37" si="22">+(B37+H37)/2</f>
        <v>2.139257968312533</v>
      </c>
      <c r="F37" s="186">
        <f t="shared" si="18"/>
        <v>0.15280414059375236</v>
      </c>
      <c r="G37" s="198">
        <f t="shared" si="1"/>
        <v>7.1428571428571425E-2</v>
      </c>
      <c r="H37" s="199">
        <f t="shared" si="14"/>
        <v>2.139257968312533</v>
      </c>
      <c r="I37" s="186">
        <f t="shared" si="19"/>
        <v>0.15280414059375236</v>
      </c>
      <c r="J37" s="187">
        <f t="shared" si="2"/>
        <v>7.1428571428571425E-2</v>
      </c>
    </row>
    <row r="38" spans="1:10" x14ac:dyDescent="0.25">
      <c r="A38" s="161" t="s">
        <v>185</v>
      </c>
      <c r="B38" s="37">
        <f>+G78</f>
        <v>2.3852553907875262</v>
      </c>
      <c r="C38" s="186">
        <f t="shared" ref="C38" si="23">+B38*D38</f>
        <v>0.17037538505625185</v>
      </c>
      <c r="D38" s="187">
        <f t="shared" si="0"/>
        <v>7.1428571428571425E-2</v>
      </c>
      <c r="E38" s="197">
        <f t="shared" ref="E38" si="24">+(B38+H38)/2</f>
        <v>2.3852553907875262</v>
      </c>
      <c r="F38" s="186">
        <f t="shared" si="18"/>
        <v>0.17037538505625185</v>
      </c>
      <c r="G38" s="198">
        <f t="shared" si="1"/>
        <v>7.1428571428571425E-2</v>
      </c>
      <c r="H38" s="199">
        <f t="shared" ref="H38" si="25">+B38</f>
        <v>2.3852553907875262</v>
      </c>
      <c r="I38" s="186">
        <f t="shared" si="19"/>
        <v>0.17037538505625185</v>
      </c>
      <c r="J38" s="187">
        <f t="shared" si="2"/>
        <v>7.1428571428571425E-2</v>
      </c>
    </row>
    <row r="39" spans="1:10" x14ac:dyDescent="0.25">
      <c r="A39" s="161" t="s">
        <v>186</v>
      </c>
      <c r="B39" s="37">
        <f>+F79</f>
        <v>2.3382617719103651</v>
      </c>
      <c r="C39" s="186">
        <f t="shared" ref="C39" si="26">+B39*D39</f>
        <v>0.1670186979935975</v>
      </c>
      <c r="D39" s="187">
        <f t="shared" si="0"/>
        <v>7.1428571428571425E-2</v>
      </c>
      <c r="E39" s="197">
        <f t="shared" ref="E39" si="27">+(B39+H39)/2</f>
        <v>2.3382617719103651</v>
      </c>
      <c r="F39" s="186">
        <f t="shared" si="18"/>
        <v>0.1670186979935975</v>
      </c>
      <c r="G39" s="198">
        <f t="shared" si="1"/>
        <v>7.1428571428571425E-2</v>
      </c>
      <c r="H39" s="199">
        <f t="shared" ref="H39" si="28">+B39</f>
        <v>2.3382617719103651</v>
      </c>
      <c r="I39" s="186">
        <f t="shared" si="19"/>
        <v>0.1670186979935975</v>
      </c>
      <c r="J39" s="187">
        <f t="shared" si="2"/>
        <v>7.1428571428571425E-2</v>
      </c>
    </row>
    <row r="40" spans="1:10" x14ac:dyDescent="0.25">
      <c r="A40" s="161" t="s">
        <v>187</v>
      </c>
      <c r="B40" s="37">
        <f>+F80</f>
        <v>2.1499682014042576</v>
      </c>
      <c r="C40" s="186">
        <f t="shared" ref="C40" si="29">+B40*D40</f>
        <v>0.15356915724316125</v>
      </c>
      <c r="D40" s="187">
        <f t="shared" si="0"/>
        <v>7.1428571428571425E-2</v>
      </c>
      <c r="E40" s="197">
        <f t="shared" ref="E40" si="30">+(B40+H40)/2</f>
        <v>2.1499682014042576</v>
      </c>
      <c r="F40" s="186">
        <f t="shared" ref="F40" si="31">+E40*G40</f>
        <v>0.15356915724316125</v>
      </c>
      <c r="G40" s="198">
        <f t="shared" si="1"/>
        <v>7.1428571428571425E-2</v>
      </c>
      <c r="H40" s="199">
        <f t="shared" ref="H40" si="32">+B40</f>
        <v>2.1499682014042576</v>
      </c>
      <c r="I40" s="186">
        <f t="shared" ref="I40" si="33">+H40*J40</f>
        <v>0.15356915724316125</v>
      </c>
      <c r="J40" s="187">
        <f t="shared" si="2"/>
        <v>7.1428571428571425E-2</v>
      </c>
    </row>
    <row r="41" spans="1:10" x14ac:dyDescent="0.25">
      <c r="A41" s="161" t="s">
        <v>188</v>
      </c>
      <c r="B41" s="37">
        <f>+F81</f>
        <v>2.1129873111182005</v>
      </c>
      <c r="C41" s="186">
        <f t="shared" ref="C41" si="34">+B41*D41</f>
        <v>0.15092766507987146</v>
      </c>
      <c r="D41" s="187">
        <f t="shared" si="0"/>
        <v>7.1428571428571425E-2</v>
      </c>
      <c r="E41" s="197">
        <f t="shared" ref="E41" si="35">+(B41+H41)/2</f>
        <v>2.1129873111182005</v>
      </c>
      <c r="F41" s="186">
        <f t="shared" ref="F41" si="36">+E41*G41</f>
        <v>0.15092766507987146</v>
      </c>
      <c r="G41" s="198">
        <f t="shared" si="1"/>
        <v>7.1428571428571425E-2</v>
      </c>
      <c r="H41" s="199">
        <f t="shared" ref="H41" si="37">+B41</f>
        <v>2.1129873111182005</v>
      </c>
      <c r="I41" s="186">
        <f t="shared" ref="I41" si="38">+H41*J41</f>
        <v>0.15092766507987146</v>
      </c>
      <c r="J41" s="187">
        <f t="shared" si="2"/>
        <v>7.1428571428571425E-2</v>
      </c>
    </row>
    <row r="42" spans="1:10" x14ac:dyDescent="0.25">
      <c r="A42" s="161" t="s">
        <v>189</v>
      </c>
      <c r="B42" s="37">
        <f>+F82</f>
        <v>1.8393921036348257</v>
      </c>
      <c r="C42" s="186">
        <f t="shared" ref="C42" si="39">+B42*D42</f>
        <v>0.13138515025963041</v>
      </c>
      <c r="D42" s="187">
        <f t="shared" si="0"/>
        <v>7.1428571428571425E-2</v>
      </c>
      <c r="E42" s="197">
        <f t="shared" ref="E42" si="40">+(B42+H42)/2</f>
        <v>1.8393921036348257</v>
      </c>
      <c r="F42" s="186">
        <f t="shared" ref="F42" si="41">+E42*G42</f>
        <v>0.13138515025963041</v>
      </c>
      <c r="G42" s="198">
        <f t="shared" si="1"/>
        <v>7.1428571428571425E-2</v>
      </c>
      <c r="H42" s="199">
        <f t="shared" ref="H42" si="42">+B42</f>
        <v>1.8393921036348257</v>
      </c>
      <c r="I42" s="186">
        <f t="shared" ref="I42" si="43">+H42*J42</f>
        <v>0.13138515025963041</v>
      </c>
      <c r="J42" s="187">
        <f t="shared" si="2"/>
        <v>7.1428571428571425E-2</v>
      </c>
    </row>
    <row r="43" spans="1:10" x14ac:dyDescent="0.25">
      <c r="A43" s="161" t="s">
        <v>190</v>
      </c>
      <c r="B43" s="37">
        <f>+F83</f>
        <v>1.9274120422139127</v>
      </c>
      <c r="C43" s="186">
        <f t="shared" ref="C43" si="44">+B43*D43</f>
        <v>0.13767228872956519</v>
      </c>
      <c r="D43" s="187">
        <f t="shared" si="0"/>
        <v>7.1428571428571425E-2</v>
      </c>
      <c r="E43" s="197">
        <f t="shared" ref="E43" si="45">+(B43+H43)/2</f>
        <v>1.9274120422139127</v>
      </c>
      <c r="F43" s="186">
        <f t="shared" ref="F43" si="46">+E43*G43</f>
        <v>0.13767228872956519</v>
      </c>
      <c r="G43" s="198">
        <f t="shared" si="1"/>
        <v>7.1428571428571425E-2</v>
      </c>
      <c r="H43" s="199">
        <f t="shared" ref="H43" si="47">+B43</f>
        <v>1.9274120422139127</v>
      </c>
      <c r="I43" s="186">
        <f t="shared" ref="I43" si="48">+H43*J43</f>
        <v>0.13767228872956519</v>
      </c>
      <c r="J43" s="187">
        <f t="shared" si="2"/>
        <v>7.1428571428571425E-2</v>
      </c>
    </row>
    <row r="44" spans="1:10" x14ac:dyDescent="0.25">
      <c r="A44" s="161" t="s">
        <v>201</v>
      </c>
      <c r="B44" s="37">
        <f>+G84</f>
        <v>1.4172214793258304</v>
      </c>
      <c r="C44" s="186">
        <f t="shared" ref="C44" si="49">+B44*D44</f>
        <v>0.10123010566613073</v>
      </c>
      <c r="D44" s="187">
        <f t="shared" si="0"/>
        <v>7.1428571428571425E-2</v>
      </c>
      <c r="E44" s="197">
        <f t="shared" ref="E44" si="50">+(B44+H44)/2</f>
        <v>1.4172214793258304</v>
      </c>
      <c r="F44" s="186">
        <f t="shared" ref="F44" si="51">+E44*G44</f>
        <v>0.10123010566613073</v>
      </c>
      <c r="G44" s="198">
        <f t="shared" si="1"/>
        <v>7.1428571428571425E-2</v>
      </c>
      <c r="H44" s="199">
        <f t="shared" ref="H44" si="52">+B44</f>
        <v>1.4172214793258304</v>
      </c>
      <c r="I44" s="186">
        <f t="shared" ref="I44" si="53">+H44*J44</f>
        <v>0.10123010566613073</v>
      </c>
      <c r="J44" s="187">
        <f t="shared" si="2"/>
        <v>7.1428571428571425E-2</v>
      </c>
    </row>
    <row r="45" spans="1:10" x14ac:dyDescent="0.25">
      <c r="A45" s="161" t="s">
        <v>202</v>
      </c>
      <c r="B45" s="37">
        <f>+F85</f>
        <v>1.7307317740400143</v>
      </c>
      <c r="C45" s="186">
        <f t="shared" ref="C45" si="54">+B45*D45</f>
        <v>0.12362369814571531</v>
      </c>
      <c r="D45" s="187">
        <f t="shared" si="0"/>
        <v>7.1428571428571425E-2</v>
      </c>
      <c r="E45" s="197">
        <f t="shared" ref="E45" si="55">+(B45+H45)/2</f>
        <v>1.7307317740400143</v>
      </c>
      <c r="F45" s="186">
        <f t="shared" ref="F45" si="56">+E45*G45</f>
        <v>0.12362369814571531</v>
      </c>
      <c r="G45" s="198">
        <f t="shared" si="1"/>
        <v>7.1428571428571425E-2</v>
      </c>
      <c r="H45" s="199">
        <f t="shared" ref="H45" si="57">+B45</f>
        <v>1.7307317740400143</v>
      </c>
      <c r="I45" s="186">
        <f t="shared" ref="I45" si="58">+H45*J45</f>
        <v>0.12362369814571531</v>
      </c>
      <c r="J45" s="187">
        <f t="shared" si="2"/>
        <v>7.1428571428571425E-2</v>
      </c>
    </row>
    <row r="46" spans="1:10" x14ac:dyDescent="0.25">
      <c r="A46" s="161" t="s">
        <v>204</v>
      </c>
      <c r="B46" s="37">
        <f>+F86</f>
        <v>1.8317563970968558</v>
      </c>
      <c r="C46" s="186">
        <f t="shared" ref="C46" si="59">+B46*D46</f>
        <v>0.13083974264977541</v>
      </c>
      <c r="D46" s="187">
        <f t="shared" si="0"/>
        <v>7.1428571428571425E-2</v>
      </c>
      <c r="E46" s="197">
        <f t="shared" ref="E46" si="60">+(B46+H46)/2</f>
        <v>1.8317563970968558</v>
      </c>
      <c r="F46" s="186">
        <f t="shared" ref="F46" si="61">+E46*G46</f>
        <v>0.13083974264977541</v>
      </c>
      <c r="G46" s="198">
        <f t="shared" si="1"/>
        <v>7.1428571428571425E-2</v>
      </c>
      <c r="H46" s="199">
        <f t="shared" ref="H46" si="62">+B46</f>
        <v>1.8317563970968558</v>
      </c>
      <c r="I46" s="186">
        <f t="shared" ref="I46" si="63">+H46*J46</f>
        <v>0.13083974264977541</v>
      </c>
      <c r="J46" s="187">
        <f t="shared" si="2"/>
        <v>7.1428571428571425E-2</v>
      </c>
    </row>
    <row r="47" spans="1:10" x14ac:dyDescent="0.25">
      <c r="A47" s="161" t="s">
        <v>206</v>
      </c>
      <c r="B47" s="37">
        <f>+G87</f>
        <v>1.4137307124836409</v>
      </c>
      <c r="C47" s="186">
        <f t="shared" ref="C47" si="64">+B47*D47</f>
        <v>0.10098076517740291</v>
      </c>
      <c r="D47" s="187">
        <f t="shared" si="0"/>
        <v>7.1428571428571425E-2</v>
      </c>
      <c r="E47" s="197">
        <f t="shared" ref="E47" si="65">+(B47+H47)/2</f>
        <v>1.4137307124836409</v>
      </c>
      <c r="F47" s="186">
        <f t="shared" ref="F47" si="66">+E47*G47</f>
        <v>0.10098076517740291</v>
      </c>
      <c r="G47" s="198">
        <f t="shared" si="1"/>
        <v>7.1428571428571425E-2</v>
      </c>
      <c r="H47" s="199">
        <f t="shared" ref="H47" si="67">+B47</f>
        <v>1.4137307124836409</v>
      </c>
      <c r="I47" s="186">
        <f t="shared" ref="I47" si="68">+H47*J47</f>
        <v>0.10098076517740291</v>
      </c>
      <c r="J47" s="187">
        <f t="shared" si="2"/>
        <v>7.1428571428571425E-2</v>
      </c>
    </row>
    <row r="48" spans="1:10" x14ac:dyDescent="0.25">
      <c r="A48" s="161" t="s">
        <v>207</v>
      </c>
      <c r="B48" s="37">
        <f>+F88</f>
        <v>1.4843327820723924</v>
      </c>
      <c r="C48" s="186">
        <f t="shared" ref="C48" si="69">+B48*D48</f>
        <v>0.10602377014802802</v>
      </c>
      <c r="D48" s="187">
        <f t="shared" si="0"/>
        <v>7.1428571428571425E-2</v>
      </c>
      <c r="E48" s="197">
        <f t="shared" ref="E48" si="70">+(B48+H48)/2</f>
        <v>1.4843327820723924</v>
      </c>
      <c r="F48" s="186">
        <f t="shared" ref="F48" si="71">+E48*G48</f>
        <v>0.10602377014802802</v>
      </c>
      <c r="G48" s="198">
        <f t="shared" si="1"/>
        <v>7.1428571428571425E-2</v>
      </c>
      <c r="H48" s="199">
        <f t="shared" ref="H48" si="72">+B48</f>
        <v>1.4843327820723924</v>
      </c>
      <c r="I48" s="186">
        <f t="shared" ref="I48" si="73">+H48*J48</f>
        <v>0.10602377014802802</v>
      </c>
      <c r="J48" s="187">
        <f t="shared" si="2"/>
        <v>7.1428571428571425E-2</v>
      </c>
    </row>
    <row r="49" spans="1:10" x14ac:dyDescent="0.25">
      <c r="A49" s="161" t="s">
        <v>208</v>
      </c>
      <c r="B49" s="37">
        <f>+G89</f>
        <v>0.92113544311903661</v>
      </c>
      <c r="C49" s="186">
        <f t="shared" ref="C49" si="74">+B49*D49</f>
        <v>6.5795388794216897E-2</v>
      </c>
      <c r="D49" s="187">
        <f t="shared" si="0"/>
        <v>7.1428571428571425E-2</v>
      </c>
      <c r="E49" s="197">
        <f t="shared" ref="E49" si="75">+(B49+H49)/2</f>
        <v>0.92113544311903661</v>
      </c>
      <c r="F49" s="186">
        <f t="shared" ref="F49" si="76">+E49*G49</f>
        <v>6.5795388794216897E-2</v>
      </c>
      <c r="G49" s="198">
        <f t="shared" si="1"/>
        <v>7.1428571428571425E-2</v>
      </c>
      <c r="H49" s="199">
        <f t="shared" ref="H49" si="77">+B49</f>
        <v>0.92113544311903661</v>
      </c>
      <c r="I49" s="186">
        <f t="shared" ref="I49" si="78">+H49*J49</f>
        <v>6.5795388794216897E-2</v>
      </c>
      <c r="J49" s="187">
        <f t="shared" si="2"/>
        <v>7.1428571428571425E-2</v>
      </c>
    </row>
    <row r="50" spans="1:10" x14ac:dyDescent="0.25">
      <c r="A50" s="161" t="s">
        <v>210</v>
      </c>
      <c r="B50" s="37">
        <f>+G90</f>
        <v>1.0767382175974916</v>
      </c>
      <c r="C50" s="186">
        <f t="shared" ref="C50:C51" si="79">+B50*D50</f>
        <v>7.6909872685535105E-2</v>
      </c>
      <c r="D50" s="187">
        <f t="shared" si="0"/>
        <v>7.1428571428571425E-2</v>
      </c>
      <c r="E50" s="197">
        <f t="shared" ref="E50:E51" si="80">+(B50+H50)/2</f>
        <v>1.0767382175974916</v>
      </c>
      <c r="F50" s="186">
        <f t="shared" ref="F50:F51" si="81">+E50*G50</f>
        <v>7.6909872685535105E-2</v>
      </c>
      <c r="G50" s="198">
        <f t="shared" si="1"/>
        <v>7.1428571428571425E-2</v>
      </c>
      <c r="H50" s="199">
        <f t="shared" ref="H50:H51" si="82">+B50</f>
        <v>1.0767382175974916</v>
      </c>
      <c r="I50" s="186">
        <f t="shared" ref="I50:I51" si="83">+H50*J50</f>
        <v>7.6909872685535105E-2</v>
      </c>
      <c r="J50" s="187">
        <f t="shared" si="2"/>
        <v>7.1428571428571425E-2</v>
      </c>
    </row>
    <row r="51" spans="1:10" x14ac:dyDescent="0.25">
      <c r="A51" s="161" t="s">
        <v>211</v>
      </c>
      <c r="B51" s="37">
        <f>+F91</f>
        <v>1.2940677632443909</v>
      </c>
      <c r="C51" s="186">
        <f t="shared" si="79"/>
        <v>9.243341166031363E-2</v>
      </c>
      <c r="D51" s="187">
        <f t="shared" si="0"/>
        <v>7.1428571428571425E-2</v>
      </c>
      <c r="E51" s="197">
        <f t="shared" si="80"/>
        <v>1.2940677632443909</v>
      </c>
      <c r="F51" s="186">
        <f t="shared" si="81"/>
        <v>9.243341166031363E-2</v>
      </c>
      <c r="G51" s="198">
        <f t="shared" si="1"/>
        <v>7.1428571428571425E-2</v>
      </c>
      <c r="H51" s="199">
        <f t="shared" si="82"/>
        <v>1.2940677632443909</v>
      </c>
      <c r="I51" s="186">
        <f t="shared" si="83"/>
        <v>9.243341166031363E-2</v>
      </c>
      <c r="J51" s="187">
        <f t="shared" si="2"/>
        <v>7.1428571428571425E-2</v>
      </c>
    </row>
    <row r="52" spans="1:10" x14ac:dyDescent="0.25">
      <c r="A52" s="161" t="s">
        <v>212</v>
      </c>
      <c r="B52" s="37">
        <f>+G92</f>
        <v>1.1763507562393156</v>
      </c>
      <c r="C52" s="186">
        <f t="shared" ref="C52" si="84">+B52*D52</f>
        <v>8.4025054017093967E-2</v>
      </c>
      <c r="D52" s="187">
        <f t="shared" si="0"/>
        <v>7.1428571428571425E-2</v>
      </c>
      <c r="E52" s="197">
        <f t="shared" ref="E52" si="85">+(B52+H52)/2</f>
        <v>1.1763507562393156</v>
      </c>
      <c r="F52" s="186">
        <f t="shared" ref="F52" si="86">+E52*G52</f>
        <v>8.4025054017093967E-2</v>
      </c>
      <c r="G52" s="198">
        <f t="shared" si="1"/>
        <v>7.1428571428571425E-2</v>
      </c>
      <c r="H52" s="199">
        <f t="shared" ref="H52" si="87">+B52</f>
        <v>1.1763507562393156</v>
      </c>
      <c r="I52" s="186">
        <f t="shared" ref="I52" si="88">+H52*J52</f>
        <v>8.4025054017093967E-2</v>
      </c>
      <c r="J52" s="187">
        <f t="shared" si="2"/>
        <v>7.1428571428571425E-2</v>
      </c>
    </row>
    <row r="53" spans="1:10" x14ac:dyDescent="0.25">
      <c r="A53" s="161" t="s">
        <v>213</v>
      </c>
      <c r="B53" s="37">
        <f>+F93</f>
        <v>1.2853406706671144</v>
      </c>
      <c r="C53" s="186">
        <f t="shared" ref="C53" si="89">+B53*D53</f>
        <v>9.1810047904793884E-2</v>
      </c>
      <c r="D53" s="187">
        <f t="shared" si="0"/>
        <v>7.1428571428571425E-2</v>
      </c>
      <c r="E53" s="197">
        <f t="shared" ref="E53" si="90">+(B53+H53)/2</f>
        <v>1.2853406706671144</v>
      </c>
      <c r="F53" s="186">
        <f t="shared" ref="F53" si="91">+E53*G53</f>
        <v>9.1810047904793884E-2</v>
      </c>
      <c r="G53" s="198">
        <f t="shared" si="1"/>
        <v>7.1428571428571425E-2</v>
      </c>
      <c r="H53" s="199">
        <f t="shared" ref="H53" si="92">+B53</f>
        <v>1.2853406706671144</v>
      </c>
      <c r="I53" s="186">
        <f t="shared" ref="I53" si="93">+H53*J53</f>
        <v>9.1810047904793884E-2</v>
      </c>
      <c r="J53" s="187">
        <f t="shared" si="2"/>
        <v>7.1428571428571425E-2</v>
      </c>
    </row>
    <row r="54" spans="1:10" x14ac:dyDescent="0.25">
      <c r="A54" s="178" t="s">
        <v>214</v>
      </c>
      <c r="B54" s="93">
        <v>0.5</v>
      </c>
      <c r="C54" s="176">
        <f t="shared" si="8"/>
        <v>3.5714285714285712E-2</v>
      </c>
      <c r="D54" s="177">
        <f t="shared" si="0"/>
        <v>7.1428571428571425E-2</v>
      </c>
      <c r="E54" s="94">
        <f t="shared" si="13"/>
        <v>1.25</v>
      </c>
      <c r="F54" s="176">
        <f t="shared" si="18"/>
        <v>8.9285714285714274E-2</v>
      </c>
      <c r="G54" s="179">
        <f t="shared" si="1"/>
        <v>7.1428571428571425E-2</v>
      </c>
      <c r="H54" s="93">
        <v>2</v>
      </c>
      <c r="I54" s="176">
        <f t="shared" si="19"/>
        <v>0.14285714285714285</v>
      </c>
      <c r="J54" s="177">
        <f t="shared" si="2"/>
        <v>7.1428571428571425E-2</v>
      </c>
    </row>
    <row r="55" spans="1:10" x14ac:dyDescent="0.25">
      <c r="A55" s="101"/>
      <c r="B55" s="32"/>
      <c r="C55" s="33"/>
    </row>
    <row r="56" spans="1:10" x14ac:dyDescent="0.25">
      <c r="A56" s="101"/>
      <c r="B56" s="32"/>
      <c r="C56" s="33"/>
    </row>
    <row r="57" spans="1:10" x14ac:dyDescent="0.25">
      <c r="A57" t="s">
        <v>215</v>
      </c>
      <c r="B57" s="32"/>
      <c r="C57" s="33"/>
    </row>
    <row r="58" spans="1:10" x14ac:dyDescent="0.25">
      <c r="A58" t="s">
        <v>209</v>
      </c>
      <c r="B58" s="32"/>
      <c r="C58" s="33"/>
    </row>
    <row r="59" spans="1:10" x14ac:dyDescent="0.25">
      <c r="A59" t="s">
        <v>174</v>
      </c>
      <c r="B59" s="32"/>
      <c r="C59" s="33"/>
    </row>
    <row r="60" spans="1:10" x14ac:dyDescent="0.25">
      <c r="A60" t="s">
        <v>163</v>
      </c>
      <c r="B60" s="32"/>
      <c r="C60" s="33"/>
    </row>
    <row r="61" spans="1:10" hidden="1" x14ac:dyDescent="0.25">
      <c r="B61" s="32"/>
      <c r="C61" s="33"/>
    </row>
    <row r="62" spans="1:10" hidden="1" x14ac:dyDescent="0.25">
      <c r="A62" s="1" t="s">
        <v>32</v>
      </c>
    </row>
    <row r="63" spans="1:10" hidden="1" x14ac:dyDescent="0.25">
      <c r="A63" t="s">
        <v>12</v>
      </c>
      <c r="B63" t="s">
        <v>11</v>
      </c>
      <c r="C63" t="s">
        <v>5</v>
      </c>
      <c r="D63" t="s">
        <v>10</v>
      </c>
      <c r="E63" s="24" t="s">
        <v>3</v>
      </c>
      <c r="F63" s="24" t="s">
        <v>4</v>
      </c>
      <c r="G63" t="s">
        <v>162</v>
      </c>
    </row>
    <row r="64" spans="1:10" hidden="1" x14ac:dyDescent="0.25">
      <c r="A64" t="s">
        <v>118</v>
      </c>
      <c r="B64">
        <f>+'Modelo predictivo'!AK15</f>
        <v>8.2547470938756238</v>
      </c>
      <c r="C64">
        <f t="shared" ref="C64:C69" si="94">2^(1/B64)-1</f>
        <v>8.7595747254420653E-2</v>
      </c>
      <c r="D64">
        <f t="shared" ref="D64:D69" si="95">+C64+E64</f>
        <v>0.15902431868299208</v>
      </c>
      <c r="E64" s="24">
        <f t="shared" ref="E64:E69" si="96">1/14</f>
        <v>7.1428571428571425E-2</v>
      </c>
      <c r="F64">
        <f t="shared" ref="F64:F69" si="97">+D64/E64</f>
        <v>2.2263404615618891</v>
      </c>
      <c r="G64" s="168">
        <f>+Rt_Calc!T4</f>
        <v>3.5411045066515849</v>
      </c>
    </row>
    <row r="65" spans="1:7" hidden="1" x14ac:dyDescent="0.25">
      <c r="A65" t="s">
        <v>119</v>
      </c>
      <c r="B65">
        <f>+'Modelo predictivo'!AK23</f>
        <v>5.3186069404189835</v>
      </c>
      <c r="C65">
        <f t="shared" si="94"/>
        <v>0.13919850509334886</v>
      </c>
      <c r="D65">
        <f t="shared" si="95"/>
        <v>0.21062707652192028</v>
      </c>
      <c r="E65" s="24">
        <f t="shared" si="96"/>
        <v>7.1428571428571425E-2</v>
      </c>
      <c r="F65">
        <f t="shared" si="97"/>
        <v>2.948779071306884</v>
      </c>
      <c r="G65" s="168">
        <f>+Rt_Calc!T5</f>
        <v>2.9085470413687391</v>
      </c>
    </row>
    <row r="66" spans="1:7" hidden="1" x14ac:dyDescent="0.25">
      <c r="A66" t="s">
        <v>120</v>
      </c>
      <c r="B66">
        <f>+'Modelo predictivo'!AK31</f>
        <v>7.5394739473458756</v>
      </c>
      <c r="C66">
        <f t="shared" si="94"/>
        <v>9.6294381247000294E-2</v>
      </c>
      <c r="D66">
        <f t="shared" si="95"/>
        <v>0.16772295267557172</v>
      </c>
      <c r="E66" s="24">
        <f t="shared" si="96"/>
        <v>7.1428571428571425E-2</v>
      </c>
      <c r="F66">
        <f t="shared" si="97"/>
        <v>2.3481213374580041</v>
      </c>
      <c r="G66" s="168">
        <f>+Rt_Calc!T6</f>
        <v>1.5642602868864184</v>
      </c>
    </row>
    <row r="67" spans="1:7" hidden="1" x14ac:dyDescent="0.25">
      <c r="A67" t="s">
        <v>121</v>
      </c>
      <c r="B67">
        <f>+'Modelo predictivo'!AK39</f>
        <v>39.980191172751901</v>
      </c>
      <c r="C67">
        <f t="shared" si="94"/>
        <v>1.7488427989170496E-2</v>
      </c>
      <c r="D67">
        <f t="shared" si="95"/>
        <v>8.8916999417741921E-2</v>
      </c>
      <c r="E67" s="24">
        <f t="shared" si="96"/>
        <v>7.1428571428571425E-2</v>
      </c>
      <c r="F67">
        <f t="shared" si="97"/>
        <v>1.2448379918483869</v>
      </c>
      <c r="G67" s="168">
        <f>+Rt_Calc!T7</f>
        <v>0.63916756967671062</v>
      </c>
    </row>
    <row r="68" spans="1:7" hidden="1" x14ac:dyDescent="0.25">
      <c r="A68" t="s">
        <v>124</v>
      </c>
      <c r="B68">
        <f>+'Modelo predictivo'!AK47</f>
        <v>87.314077023572523</v>
      </c>
      <c r="C68">
        <f t="shared" si="94"/>
        <v>7.9701440020842895E-3</v>
      </c>
      <c r="D68">
        <f t="shared" si="95"/>
        <v>7.9398715430655714E-2</v>
      </c>
      <c r="E68" s="24">
        <f t="shared" si="96"/>
        <v>7.1428571428571425E-2</v>
      </c>
      <c r="F68">
        <f t="shared" si="97"/>
        <v>1.1115820160291801</v>
      </c>
      <c r="G68" s="168">
        <f>+Rt_Calc!T8</f>
        <v>0.14359540387884168</v>
      </c>
    </row>
    <row r="69" spans="1:7" hidden="1" x14ac:dyDescent="0.25">
      <c r="A69" t="s">
        <v>152</v>
      </c>
      <c r="B69">
        <f>+'Modelo predictivo'!AK55</f>
        <v>194.07110173918977</v>
      </c>
      <c r="C69">
        <f t="shared" si="94"/>
        <v>3.578000416496252E-3</v>
      </c>
      <c r="D69">
        <f t="shared" si="95"/>
        <v>7.5006571845067677E-2</v>
      </c>
      <c r="E69" s="24">
        <f t="shared" si="96"/>
        <v>7.1428571428571425E-2</v>
      </c>
      <c r="F69">
        <f t="shared" si="97"/>
        <v>1.0500920058309475</v>
      </c>
      <c r="G69" s="168">
        <f>+Rt_Calc!T9</f>
        <v>2.0182823504350762</v>
      </c>
    </row>
    <row r="70" spans="1:7" hidden="1" x14ac:dyDescent="0.25">
      <c r="A70" t="s">
        <v>153</v>
      </c>
      <c r="B70">
        <f>+'Modelo predictivo'!AK63</f>
        <v>395.43550528351585</v>
      </c>
      <c r="C70">
        <f t="shared" ref="C70:C75" si="98">2^(1/B70)-1</f>
        <v>1.7544075455517838E-3</v>
      </c>
      <c r="D70">
        <f t="shared" ref="D70:D75" si="99">+C70+E70</f>
        <v>7.3182978974123208E-2</v>
      </c>
      <c r="E70" s="24">
        <f t="shared" ref="E70:E75" si="100">1/14</f>
        <v>7.1428571428571425E-2</v>
      </c>
      <c r="F70">
        <f t="shared" ref="F70:F75" si="101">+D70/E70</f>
        <v>1.024561705637725</v>
      </c>
      <c r="G70" s="168">
        <f>+Rt_Calc!T10</f>
        <v>0.37238793373546797</v>
      </c>
    </row>
    <row r="71" spans="1:7" hidden="1" x14ac:dyDescent="0.25">
      <c r="A71" t="s">
        <v>154</v>
      </c>
      <c r="B71">
        <f>+'Modelo predictivo'!AK71</f>
        <v>400.28759568468257</v>
      </c>
      <c r="C71">
        <f t="shared" si="98"/>
        <v>1.7331230579420431E-3</v>
      </c>
      <c r="D71">
        <f t="shared" si="99"/>
        <v>7.3161694486513468E-2</v>
      </c>
      <c r="E71" s="24">
        <f t="shared" si="100"/>
        <v>7.1428571428571425E-2</v>
      </c>
      <c r="F71">
        <f t="shared" si="101"/>
        <v>1.0242637228111886</v>
      </c>
      <c r="G71" s="168">
        <f>+Rt_Calc!T11</f>
        <v>0.6026329460466836</v>
      </c>
    </row>
    <row r="72" spans="1:7" hidden="1" x14ac:dyDescent="0.25">
      <c r="A72" t="s">
        <v>166</v>
      </c>
      <c r="B72">
        <f>+'Modelo predictivo'!AK79</f>
        <v>38.986480641968363</v>
      </c>
      <c r="C72">
        <f t="shared" si="98"/>
        <v>1.7938158025828432E-2</v>
      </c>
      <c r="D72">
        <f t="shared" si="99"/>
        <v>8.9366729454399857E-2</v>
      </c>
      <c r="E72" s="24">
        <f t="shared" si="100"/>
        <v>7.1428571428571425E-2</v>
      </c>
      <c r="F72">
        <f t="shared" si="101"/>
        <v>1.2511342123615981</v>
      </c>
      <c r="G72" s="168">
        <f>+Rt_Calc!T12</f>
        <v>1.6068695789043386</v>
      </c>
    </row>
    <row r="73" spans="1:7" hidden="1" x14ac:dyDescent="0.25">
      <c r="A73" t="s">
        <v>167</v>
      </c>
      <c r="B73">
        <f>+'Modelo predictivo'!AK87</f>
        <v>458.51258122219116</v>
      </c>
      <c r="C73">
        <f t="shared" si="98"/>
        <v>1.5128731440314791E-3</v>
      </c>
      <c r="D73">
        <f t="shared" si="99"/>
        <v>7.2941444572602904E-2</v>
      </c>
      <c r="E73" s="24">
        <f t="shared" si="100"/>
        <v>7.1428571428571425E-2</v>
      </c>
      <c r="F73">
        <f t="shared" si="101"/>
        <v>1.0211802240164407</v>
      </c>
      <c r="G73" s="168">
        <f>+Rt_Calc!T13</f>
        <v>2.6044055573193461</v>
      </c>
    </row>
    <row r="74" spans="1:7" hidden="1" x14ac:dyDescent="0.25">
      <c r="A74" t="s">
        <v>179</v>
      </c>
      <c r="B74">
        <f>+'Modelo predictivo'!AK94</f>
        <v>35.309695154170342</v>
      </c>
      <c r="C74">
        <f t="shared" si="98"/>
        <v>1.982445132775279E-2</v>
      </c>
      <c r="D74">
        <f t="shared" si="99"/>
        <v>9.1253022756324215E-2</v>
      </c>
      <c r="E74" s="24">
        <f t="shared" si="100"/>
        <v>7.1428571428571425E-2</v>
      </c>
      <c r="F74">
        <f t="shared" si="101"/>
        <v>1.2775423185885391</v>
      </c>
      <c r="G74" s="168">
        <f>+Rt_Calc!T14</f>
        <v>0.72222094882802712</v>
      </c>
    </row>
    <row r="75" spans="1:7" hidden="1" x14ac:dyDescent="0.25">
      <c r="A75" t="s">
        <v>180</v>
      </c>
      <c r="B75">
        <f>+'Modelo predictivo'!AK101</f>
        <v>27.210839681657859</v>
      </c>
      <c r="C75">
        <f t="shared" si="98"/>
        <v>2.5800415174043412E-2</v>
      </c>
      <c r="D75">
        <f t="shared" si="99"/>
        <v>9.7228986602614836E-2</v>
      </c>
      <c r="E75" s="24">
        <f t="shared" si="100"/>
        <v>7.1428571428571425E-2</v>
      </c>
      <c r="F75">
        <f t="shared" si="101"/>
        <v>1.3612058124366078</v>
      </c>
      <c r="G75" s="168">
        <f>+Rt_Calc!T15</f>
        <v>3.235036922683268</v>
      </c>
    </row>
    <row r="76" spans="1:7" hidden="1" x14ac:dyDescent="0.25">
      <c r="A76" t="s">
        <v>181</v>
      </c>
      <c r="B76">
        <f>+'Modelo predictivo'!AK107</f>
        <v>25.433816218847475</v>
      </c>
      <c r="C76">
        <f t="shared" ref="C76:C81" si="102">2^(1/B76)-1</f>
        <v>2.7627734939073889E-2</v>
      </c>
      <c r="D76">
        <f t="shared" ref="D76:D81" si="103">+C76+E76</f>
        <v>9.9056306367645314E-2</v>
      </c>
      <c r="E76" s="24">
        <f t="shared" ref="E76:E81" si="104">1/14</f>
        <v>7.1428571428571425E-2</v>
      </c>
      <c r="F76">
        <f t="shared" ref="F76:F81" si="105">+D76/E76</f>
        <v>1.3867882891470344</v>
      </c>
      <c r="G76" s="168">
        <f>+Rt_Calc!T16</f>
        <v>1.8932605458375393</v>
      </c>
    </row>
    <row r="77" spans="1:7" hidden="1" x14ac:dyDescent="0.25">
      <c r="A77" t="s">
        <v>184</v>
      </c>
      <c r="B77">
        <f>+'Modelo predictivo'!AK114</f>
        <v>23.214273357026702</v>
      </c>
      <c r="C77">
        <f t="shared" si="102"/>
        <v>3.0308903585306135E-2</v>
      </c>
      <c r="D77">
        <f t="shared" si="103"/>
        <v>0.10173747501387756</v>
      </c>
      <c r="E77" s="24">
        <f t="shared" si="104"/>
        <v>7.1428571428571425E-2</v>
      </c>
      <c r="F77">
        <f t="shared" si="105"/>
        <v>1.4243246501942859</v>
      </c>
      <c r="G77" s="168">
        <f>+Rt_Calc!T17</f>
        <v>1.0577647385181663</v>
      </c>
    </row>
    <row r="78" spans="1:7" hidden="1" x14ac:dyDescent="0.25">
      <c r="A78" t="s">
        <v>185</v>
      </c>
      <c r="B78">
        <f>+'Modelo predictivo'!AK121</f>
        <v>11.548690441825585</v>
      </c>
      <c r="C78">
        <f t="shared" si="102"/>
        <v>6.185730355200425E-2</v>
      </c>
      <c r="D78">
        <f t="shared" si="103"/>
        <v>0.13328587498057567</v>
      </c>
      <c r="E78" s="24">
        <f t="shared" si="104"/>
        <v>7.1428571428571425E-2</v>
      </c>
      <c r="F78">
        <f t="shared" si="105"/>
        <v>1.8660022497280595</v>
      </c>
      <c r="G78" s="168">
        <f>+Rt_Calc!T18</f>
        <v>2.3852553907875262</v>
      </c>
    </row>
    <row r="79" spans="1:7" hidden="1" x14ac:dyDescent="0.25">
      <c r="A79" t="s">
        <v>186</v>
      </c>
      <c r="B79">
        <f>+'Modelo predictivo'!AK128</f>
        <v>7.5925434424396734</v>
      </c>
      <c r="C79">
        <f t="shared" si="102"/>
        <v>9.5590126565026079E-2</v>
      </c>
      <c r="D79">
        <f t="shared" si="103"/>
        <v>0.1670186979935975</v>
      </c>
      <c r="E79" s="24">
        <f t="shared" si="104"/>
        <v>7.1428571428571425E-2</v>
      </c>
      <c r="F79">
        <f t="shared" si="105"/>
        <v>2.3382617719103651</v>
      </c>
      <c r="G79" s="168">
        <f>+Rt_Calc!T19</f>
        <v>2.1783326504700136</v>
      </c>
    </row>
    <row r="80" spans="1:7" hidden="1" x14ac:dyDescent="0.25">
      <c r="A80" t="s">
        <v>187</v>
      </c>
      <c r="B80">
        <f>+'Modelo predictivo'!AK135</f>
        <v>8.780561083190209</v>
      </c>
      <c r="C80">
        <f t="shared" si="102"/>
        <v>8.2140585814589828E-2</v>
      </c>
      <c r="D80">
        <f t="shared" si="103"/>
        <v>0.15356915724316125</v>
      </c>
      <c r="E80" s="24">
        <f t="shared" si="104"/>
        <v>7.1428571428571425E-2</v>
      </c>
      <c r="F80">
        <f t="shared" si="105"/>
        <v>2.1499682014042576</v>
      </c>
      <c r="G80" s="168">
        <f>+Rt_Calc!T20</f>
        <v>2.1345461023782066</v>
      </c>
    </row>
    <row r="81" spans="1:7" hidden="1" x14ac:dyDescent="0.25">
      <c r="A81" t="s">
        <v>188</v>
      </c>
      <c r="B81">
        <f>+'Modelo predictivo'!AK142</f>
        <v>9.0610872346316089</v>
      </c>
      <c r="C81">
        <f t="shared" si="102"/>
        <v>7.9499093651300035E-2</v>
      </c>
      <c r="D81">
        <f t="shared" si="103"/>
        <v>0.15092766507987146</v>
      </c>
      <c r="E81" s="24">
        <f t="shared" si="104"/>
        <v>7.1428571428571425E-2</v>
      </c>
      <c r="F81">
        <f t="shared" si="105"/>
        <v>2.1129873111182005</v>
      </c>
      <c r="G81" s="168">
        <f>+Rt_Calc!T21</f>
        <v>1.6386557717202952</v>
      </c>
    </row>
    <row r="82" spans="1:7" hidden="1" x14ac:dyDescent="0.25">
      <c r="A82" t="s">
        <v>189</v>
      </c>
      <c r="B82">
        <f>+'Modelo predictivo'!AK149</f>
        <v>11.904029816607204</v>
      </c>
      <c r="C82">
        <f t="shared" ref="C82:C87" si="106">2^(1/B82)-1</f>
        <v>5.9956578831058982E-2</v>
      </c>
      <c r="D82">
        <f t="shared" ref="D82:D87" si="107">+C82+E82</f>
        <v>0.13138515025963041</v>
      </c>
      <c r="E82" s="24">
        <f t="shared" ref="E82:E87" si="108">1/14</f>
        <v>7.1428571428571425E-2</v>
      </c>
      <c r="F82">
        <f t="shared" ref="F82:F87" si="109">+D82/E82</f>
        <v>1.8393921036348257</v>
      </c>
      <c r="G82" s="168">
        <f>+Rt_Calc!T22</f>
        <v>1.4396010741925613</v>
      </c>
    </row>
    <row r="83" spans="1:7" hidden="1" x14ac:dyDescent="0.25">
      <c r="A83" t="s">
        <v>190</v>
      </c>
      <c r="B83">
        <f>+'Modelo predictivo'!AK156</f>
        <v>10.806460108901334</v>
      </c>
      <c r="C83">
        <f t="shared" si="106"/>
        <v>6.6243717300993765E-2</v>
      </c>
      <c r="D83">
        <f t="shared" si="107"/>
        <v>0.13767228872956519</v>
      </c>
      <c r="E83" s="24">
        <f t="shared" si="108"/>
        <v>7.1428571428571425E-2</v>
      </c>
      <c r="F83">
        <f t="shared" si="109"/>
        <v>1.9274120422139127</v>
      </c>
      <c r="G83" s="168">
        <f>+Rt_Calc!T23</f>
        <v>1.4377451141369588</v>
      </c>
    </row>
    <row r="84" spans="1:7" hidden="1" x14ac:dyDescent="0.25">
      <c r="A84" t="s">
        <v>201</v>
      </c>
      <c r="B84">
        <f>+'Modelo predictivo'!AK163</f>
        <v>13.980917512493397</v>
      </c>
      <c r="C84">
        <f t="shared" si="106"/>
        <v>5.0827647679180465E-2</v>
      </c>
      <c r="D84">
        <f t="shared" si="107"/>
        <v>0.12225621910775189</v>
      </c>
      <c r="E84" s="24">
        <f t="shared" si="108"/>
        <v>7.1428571428571425E-2</v>
      </c>
      <c r="F84">
        <f t="shared" si="109"/>
        <v>1.7115870675085265</v>
      </c>
      <c r="G84" s="168">
        <f>+Rt_Calc!T24</f>
        <v>1.4172214793258304</v>
      </c>
    </row>
    <row r="85" spans="1:7" hidden="1" x14ac:dyDescent="0.25">
      <c r="A85" t="s">
        <v>202</v>
      </c>
      <c r="B85">
        <f>+'Modelo predictivo'!AK170</f>
        <v>13.623556260730915</v>
      </c>
      <c r="C85">
        <f t="shared" si="106"/>
        <v>5.219512671714388E-2</v>
      </c>
      <c r="D85">
        <f t="shared" si="107"/>
        <v>0.12362369814571531</v>
      </c>
      <c r="E85" s="24">
        <f t="shared" si="108"/>
        <v>7.1428571428571425E-2</v>
      </c>
      <c r="F85">
        <f t="shared" si="109"/>
        <v>1.7307317740400143</v>
      </c>
      <c r="G85" s="168">
        <f>+Rt_Calc!T25</f>
        <v>1.3917373868620297</v>
      </c>
    </row>
    <row r="86" spans="1:7" hidden="1" x14ac:dyDescent="0.25">
      <c r="A86" t="s">
        <v>205</v>
      </c>
      <c r="B86">
        <f>+'Modelo predictivo'!AK177</f>
        <v>12.01019040440141</v>
      </c>
      <c r="C86">
        <f t="shared" si="106"/>
        <v>5.9411171221203984E-2</v>
      </c>
      <c r="D86">
        <f t="shared" si="107"/>
        <v>0.13083974264977541</v>
      </c>
      <c r="E86" s="24">
        <f t="shared" si="108"/>
        <v>7.1428571428571425E-2</v>
      </c>
      <c r="F86">
        <f t="shared" si="109"/>
        <v>1.8317563970968558</v>
      </c>
      <c r="G86" s="168">
        <f>+Rt_Calc!T26</f>
        <v>1.5540351134885884</v>
      </c>
    </row>
    <row r="87" spans="1:7" hidden="1" x14ac:dyDescent="0.25">
      <c r="A87" t="s">
        <v>206</v>
      </c>
      <c r="B87">
        <f>+'Modelo predictivo'!AK184</f>
        <v>13.431685782226237</v>
      </c>
      <c r="C87">
        <f t="shared" si="106"/>
        <v>5.2960136033374017E-2</v>
      </c>
      <c r="D87">
        <f t="shared" si="107"/>
        <v>0.12438870746194544</v>
      </c>
      <c r="E87" s="24">
        <f t="shared" si="108"/>
        <v>7.1428571428571425E-2</v>
      </c>
      <c r="F87">
        <f t="shared" si="109"/>
        <v>1.7414419044672362</v>
      </c>
      <c r="G87" s="168">
        <f>+Rt_Calc!T27</f>
        <v>1.4137307124836409</v>
      </c>
    </row>
    <row r="88" spans="1:7" hidden="1" x14ac:dyDescent="0.25">
      <c r="A88" t="s">
        <v>207</v>
      </c>
      <c r="B88">
        <f>+'Modelo predictivo'!AK191</f>
        <v>20.380544920606166</v>
      </c>
      <c r="C88">
        <f t="shared" ref="C88:C93" si="110">2^(1/B88)-1</f>
        <v>3.4595198719456599E-2</v>
      </c>
      <c r="D88">
        <f t="shared" ref="D88:D93" si="111">+C88+E88</f>
        <v>0.10602377014802802</v>
      </c>
      <c r="E88" s="24">
        <f t="shared" ref="E88:E93" si="112">1/14</f>
        <v>7.1428571428571425E-2</v>
      </c>
      <c r="F88">
        <f t="shared" ref="F88:F93" si="113">+D88/E88</f>
        <v>1.4843327820723924</v>
      </c>
      <c r="G88" s="168">
        <f>+Rt_Calc!T28</f>
        <v>1.0582018115045566</v>
      </c>
    </row>
    <row r="89" spans="1:7" hidden="1" x14ac:dyDescent="0.25">
      <c r="A89" t="s">
        <v>208</v>
      </c>
      <c r="B89">
        <f>+'Modelo predictivo'!AK198</f>
        <v>26.687887232582579</v>
      </c>
      <c r="C89">
        <f t="shared" si="110"/>
        <v>2.6312571792012296E-2</v>
      </c>
      <c r="D89">
        <f t="shared" si="111"/>
        <v>9.7741143220583721E-2</v>
      </c>
      <c r="E89" s="24">
        <f t="shared" si="112"/>
        <v>7.1428571428571425E-2</v>
      </c>
      <c r="F89">
        <f t="shared" si="113"/>
        <v>1.3683760050881721</v>
      </c>
      <c r="G89" s="168">
        <f>+Rt_Calc!T29</f>
        <v>0.92113544311903661</v>
      </c>
    </row>
    <row r="90" spans="1:7" hidden="1" x14ac:dyDescent="0.25">
      <c r="A90" t="s">
        <v>210</v>
      </c>
      <c r="B90">
        <f>+'Modelo predictivo'!AK205</f>
        <v>28.602828728616391</v>
      </c>
      <c r="C90">
        <f t="shared" si="110"/>
        <v>2.4529536609726454E-2</v>
      </c>
      <c r="D90">
        <f t="shared" si="111"/>
        <v>9.5958108038297879E-2</v>
      </c>
      <c r="E90" s="24">
        <f t="shared" si="112"/>
        <v>7.1428571428571425E-2</v>
      </c>
      <c r="F90">
        <f t="shared" si="113"/>
        <v>1.3434135125361704</v>
      </c>
      <c r="G90" s="168">
        <f>+Rt_Calc!T30</f>
        <v>1.0767382175974916</v>
      </c>
    </row>
    <row r="91" spans="1:7" hidden="1" x14ac:dyDescent="0.25">
      <c r="A91" t="s">
        <v>211</v>
      </c>
      <c r="B91">
        <f>+'Modelo predictivo'!AK212</f>
        <v>33.344775535879521</v>
      </c>
      <c r="C91">
        <f t="shared" si="110"/>
        <v>2.1004840231742206E-2</v>
      </c>
      <c r="D91">
        <f t="shared" si="111"/>
        <v>9.243341166031363E-2</v>
      </c>
      <c r="E91" s="24">
        <f t="shared" si="112"/>
        <v>7.1428571428571425E-2</v>
      </c>
      <c r="F91">
        <f t="shared" si="113"/>
        <v>1.2940677632443909</v>
      </c>
      <c r="G91" s="168">
        <f>+Rt_Calc!T31</f>
        <v>0.99389404375426782</v>
      </c>
    </row>
    <row r="92" spans="1:7" hidden="1" x14ac:dyDescent="0.25">
      <c r="A92" t="s">
        <v>212</v>
      </c>
      <c r="B92">
        <f>+'Modelo predictivo'!AK219</f>
        <v>31.51153241515296</v>
      </c>
      <c r="C92">
        <f t="shared" si="110"/>
        <v>2.2240328526896613E-2</v>
      </c>
      <c r="D92">
        <f t="shared" si="111"/>
        <v>9.3668899955468038E-2</v>
      </c>
      <c r="E92" s="24">
        <f t="shared" si="112"/>
        <v>7.1428571428571425E-2</v>
      </c>
      <c r="F92">
        <f t="shared" si="113"/>
        <v>1.3113645993765526</v>
      </c>
      <c r="G92" s="168">
        <f>+Rt_Calc!T32</f>
        <v>1.1763507562393156</v>
      </c>
    </row>
    <row r="93" spans="1:7" hidden="1" x14ac:dyDescent="0.25">
      <c r="A93" t="s">
        <v>213</v>
      </c>
      <c r="B93">
        <f>+'Modelo predictivo'!AK226</f>
        <v>34.354091547644501</v>
      </c>
      <c r="C93">
        <f t="shared" si="110"/>
        <v>2.038147647622246E-2</v>
      </c>
      <c r="D93">
        <f t="shared" si="111"/>
        <v>9.1810047904793884E-2</v>
      </c>
      <c r="E93" s="24">
        <f t="shared" si="112"/>
        <v>7.1428571428571425E-2</v>
      </c>
      <c r="F93">
        <f t="shared" si="113"/>
        <v>1.2853406706671144</v>
      </c>
      <c r="G93" s="168">
        <f>+Rt_Calc!T33</f>
        <v>1.2180356788118372</v>
      </c>
    </row>
    <row r="94" spans="1:7" x14ac:dyDescent="0.25">
      <c r="E94" s="24"/>
      <c r="G94" s="168"/>
    </row>
    <row r="96" spans="1:7" ht="90" x14ac:dyDescent="0.25">
      <c r="A96" t="s">
        <v>72</v>
      </c>
      <c r="B96" s="118" t="s">
        <v>84</v>
      </c>
      <c r="C96" s="118" t="s">
        <v>85</v>
      </c>
      <c r="D96" s="118" t="s">
        <v>86</v>
      </c>
    </row>
    <row r="97" spans="1:4" x14ac:dyDescent="0.25">
      <c r="A97" t="s">
        <v>75</v>
      </c>
      <c r="B97" s="119">
        <v>1E-3</v>
      </c>
      <c r="C97" s="120">
        <v>0.05</v>
      </c>
      <c r="D97" s="121">
        <v>2.0000000000000002E-5</v>
      </c>
    </row>
    <row r="98" spans="1:4" x14ac:dyDescent="0.25">
      <c r="A98" t="s">
        <v>76</v>
      </c>
      <c r="B98" s="119">
        <v>3.0000000000000001E-3</v>
      </c>
      <c r="C98" s="120">
        <v>0.05</v>
      </c>
      <c r="D98" s="121">
        <v>6.0000000000000002E-5</v>
      </c>
    </row>
    <row r="99" spans="1:4" x14ac:dyDescent="0.25">
      <c r="A99" t="s">
        <v>77</v>
      </c>
      <c r="B99" s="119">
        <v>1.2E-2</v>
      </c>
      <c r="C99" s="120">
        <v>0.05</v>
      </c>
      <c r="D99" s="119">
        <v>2.9999999999999997E-4</v>
      </c>
    </row>
    <row r="100" spans="1:4" x14ac:dyDescent="0.25">
      <c r="A100" t="s">
        <v>78</v>
      </c>
      <c r="B100" s="119">
        <v>3.2000000000000001E-2</v>
      </c>
      <c r="C100" s="120">
        <v>0.05</v>
      </c>
      <c r="D100" s="119">
        <v>8.0000000000000004E-4</v>
      </c>
    </row>
    <row r="101" spans="1:4" x14ac:dyDescent="0.25">
      <c r="A101" t="s">
        <v>79</v>
      </c>
      <c r="B101" s="119">
        <v>4.9000000000000002E-2</v>
      </c>
      <c r="C101" s="119">
        <v>6.3E-2</v>
      </c>
      <c r="D101" s="119">
        <v>1.5E-3</v>
      </c>
    </row>
    <row r="102" spans="1:4" x14ac:dyDescent="0.25">
      <c r="A102" t="s">
        <v>80</v>
      </c>
      <c r="B102" s="119">
        <v>0.10199999999999999</v>
      </c>
      <c r="C102" s="119">
        <v>0.122</v>
      </c>
      <c r="D102" s="119">
        <v>6.0000000000000001E-3</v>
      </c>
    </row>
    <row r="103" spans="1:4" x14ac:dyDescent="0.25">
      <c r="A103" t="s">
        <v>81</v>
      </c>
      <c r="B103" s="119">
        <v>0.16600000000000001</v>
      </c>
      <c r="C103" s="119">
        <v>0.27400000000000002</v>
      </c>
      <c r="D103" s="119">
        <v>2.1999999999999999E-2</v>
      </c>
    </row>
    <row r="104" spans="1:4" x14ac:dyDescent="0.25">
      <c r="A104" t="s">
        <v>82</v>
      </c>
      <c r="B104" s="119">
        <v>0.24299999999999999</v>
      </c>
      <c r="C104" s="119">
        <v>0.432</v>
      </c>
      <c r="D104" s="119">
        <v>5.0999999999999997E-2</v>
      </c>
    </row>
    <row r="105" spans="1:4" x14ac:dyDescent="0.25">
      <c r="A105" t="s">
        <v>83</v>
      </c>
      <c r="B105" s="119">
        <v>0.27300000000000002</v>
      </c>
      <c r="C105" s="119">
        <v>0.70899999999999996</v>
      </c>
      <c r="D105" s="119">
        <v>9.2999999999999999E-2</v>
      </c>
    </row>
    <row r="106" spans="1:4" x14ac:dyDescent="0.25">
      <c r="A106" t="s">
        <v>87</v>
      </c>
    </row>
    <row r="108" spans="1:4" ht="45" x14ac:dyDescent="0.25">
      <c r="A108" s="118" t="s">
        <v>195</v>
      </c>
      <c r="B108" s="118" t="s">
        <v>196</v>
      </c>
    </row>
    <row r="109" spans="1:4" x14ac:dyDescent="0.25">
      <c r="A109" s="118" t="s">
        <v>197</v>
      </c>
      <c r="B109">
        <v>12</v>
      </c>
    </row>
    <row r="110" spans="1:4" x14ac:dyDescent="0.25">
      <c r="A110" s="118" t="s">
        <v>198</v>
      </c>
      <c r="B110">
        <v>12</v>
      </c>
    </row>
    <row r="112" spans="1:4" x14ac:dyDescent="0.25">
      <c r="A112" t="s">
        <v>199</v>
      </c>
    </row>
  </sheetData>
  <sheetProtection algorithmName="SHA-512" hashValue="Gqirgvd3e7Rs2UJHk7uY6sTMzYypZ9z4SsHHEu6PmhPgVN7daKKBrlBUXGoiCa3Hj9CFXoozZvTJAdqUzZK8Xw==" saltValue="yc/aIJ5vQ1ljeUloiChudg==" spinCount="100000" sheet="1" objects="1" scenarios="1"/>
  <protectedRanges>
    <protectedRange sqref="H54" name="Rt_Pesimista"/>
    <protectedRange sqref="E54" name="Rt_Moderado"/>
    <protectedRange sqref="B54" name="Rt_Optimista"/>
    <protectedRange sqref="B9:B19" name="Rango1"/>
  </protectedRanges>
  <mergeCells count="4">
    <mergeCell ref="A22:A23"/>
    <mergeCell ref="B22:D22"/>
    <mergeCell ref="E22:G22"/>
    <mergeCell ref="H22:J22"/>
  </mergeCells>
  <pageMargins left="0.7" right="0.7" top="0.75" bottom="0.75" header="0.3" footer="0.3"/>
  <pageSetup paperSize="9" orientation="portrait" horizontalDpi="300" verticalDpi="300" r:id="rId1"/>
  <drawing r:id="rId2"/>
  <tableParts count="4">
    <tablePart r:id="rId3"/>
    <tablePart r:id="rId4"/>
    <tablePart r:id="rId5"/>
    <tablePart r:id="rId6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926DC-6DC2-42A6-8919-B780925509A0}">
  <dimension ref="A2:AT293"/>
  <sheetViews>
    <sheetView workbookViewId="0">
      <pane xSplit="2" ySplit="7" topLeftCell="U167" activePane="bottomRight" state="frozen"/>
      <selection pane="topRight" activeCell="C1" sqref="C1"/>
      <selection pane="bottomLeft" activeCell="A8" sqref="A8"/>
      <selection pane="bottomRight" activeCell="U8" sqref="U8"/>
    </sheetView>
  </sheetViews>
  <sheetFormatPr baseColWidth="10" defaultRowHeight="15" x14ac:dyDescent="0.25"/>
  <cols>
    <col min="3" max="3" width="12" customWidth="1"/>
    <col min="4" max="4" width="11.42578125" customWidth="1"/>
    <col min="5" max="7" width="12.28515625" customWidth="1"/>
    <col min="8" max="8" width="11.42578125" style="25"/>
    <col min="9" max="9" width="14.7109375" style="25" bestFit="1" customWidth="1"/>
    <col min="10" max="11" width="14.7109375" style="25" customWidth="1"/>
    <col min="17" max="17" width="12.85546875" customWidth="1"/>
    <col min="19" max="20" width="12.85546875" customWidth="1"/>
    <col min="28" max="28" width="13.140625" customWidth="1"/>
    <col min="31" max="31" width="11.42578125" style="101"/>
    <col min="32" max="32" width="11.42578125" style="24" hidden="1" customWidth="1"/>
    <col min="34" max="37" width="11.42578125" hidden="1" customWidth="1"/>
    <col min="39" max="39" width="30.42578125" customWidth="1"/>
    <col min="40" max="40" width="10.7109375" customWidth="1"/>
    <col min="41" max="41" width="12.140625" bestFit="1" customWidth="1"/>
    <col min="43" max="43" width="13.140625" bestFit="1" customWidth="1"/>
  </cols>
  <sheetData>
    <row r="2" spans="1:46" x14ac:dyDescent="0.25">
      <c r="G2" s="159"/>
    </row>
    <row r="5" spans="1:46" ht="15.75" thickBot="1" x14ac:dyDescent="0.3"/>
    <row r="6" spans="1:46" ht="15.75" thickBot="1" x14ac:dyDescent="0.3">
      <c r="C6" s="214" t="s">
        <v>26</v>
      </c>
      <c r="D6" s="215"/>
      <c r="E6" s="215"/>
      <c r="F6" s="215"/>
      <c r="G6" s="215"/>
      <c r="H6" s="215"/>
      <c r="I6" s="215"/>
      <c r="J6" s="215"/>
      <c r="K6" s="215"/>
      <c r="L6" s="128" t="s">
        <v>24</v>
      </c>
      <c r="M6" s="129"/>
      <c r="N6" s="129"/>
      <c r="O6" s="129"/>
      <c r="P6" s="129"/>
      <c r="Q6" s="129"/>
      <c r="R6" s="129"/>
      <c r="S6" s="129"/>
      <c r="T6" s="129"/>
      <c r="U6" s="218" t="s">
        <v>25</v>
      </c>
      <c r="V6" s="219"/>
      <c r="W6" s="219"/>
      <c r="X6" s="219"/>
      <c r="Y6" s="219"/>
      <c r="Z6" s="219"/>
      <c r="AA6" s="219"/>
      <c r="AB6" s="219"/>
      <c r="AC6" s="219"/>
      <c r="AK6" s="5"/>
      <c r="AL6" s="5"/>
    </row>
    <row r="7" spans="1:46" ht="60.75" thickBot="1" x14ac:dyDescent="0.3">
      <c r="A7" s="3"/>
      <c r="B7" s="4" t="s">
        <v>21</v>
      </c>
      <c r="C7" s="45" t="s">
        <v>7</v>
      </c>
      <c r="D7" s="46" t="s">
        <v>8</v>
      </c>
      <c r="E7" s="46" t="s">
        <v>9</v>
      </c>
      <c r="F7" s="163" t="s">
        <v>125</v>
      </c>
      <c r="G7" s="104" t="s">
        <v>101</v>
      </c>
      <c r="H7" s="105" t="s">
        <v>100</v>
      </c>
      <c r="I7" s="105" t="s">
        <v>68</v>
      </c>
      <c r="J7" s="156" t="s">
        <v>105</v>
      </c>
      <c r="K7" s="156" t="s">
        <v>106</v>
      </c>
      <c r="L7" s="53" t="s">
        <v>7</v>
      </c>
      <c r="M7" s="54" t="s">
        <v>8</v>
      </c>
      <c r="N7" s="54" t="s">
        <v>9</v>
      </c>
      <c r="O7" s="108" t="s">
        <v>69</v>
      </c>
      <c r="P7" s="165" t="s">
        <v>125</v>
      </c>
      <c r="Q7" s="109" t="s">
        <v>100</v>
      </c>
      <c r="R7" s="109" t="s">
        <v>68</v>
      </c>
      <c r="S7" s="157" t="s">
        <v>105</v>
      </c>
      <c r="T7" s="157" t="s">
        <v>106</v>
      </c>
      <c r="U7" s="75" t="s">
        <v>7</v>
      </c>
      <c r="V7" s="76" t="s">
        <v>8</v>
      </c>
      <c r="W7" s="76" t="s">
        <v>9</v>
      </c>
      <c r="X7" s="130" t="s">
        <v>69</v>
      </c>
      <c r="Y7" s="166" t="s">
        <v>125</v>
      </c>
      <c r="Z7" s="130" t="s">
        <v>100</v>
      </c>
      <c r="AA7" s="130" t="s">
        <v>68</v>
      </c>
      <c r="AB7" s="158" t="s">
        <v>105</v>
      </c>
      <c r="AC7" s="158" t="s">
        <v>106</v>
      </c>
      <c r="AD7" s="26"/>
      <c r="AE7" s="26"/>
      <c r="AF7" s="26" t="s">
        <v>65</v>
      </c>
      <c r="AG7" s="193" t="s">
        <v>28</v>
      </c>
      <c r="AH7" s="43" t="s">
        <v>29</v>
      </c>
      <c r="AI7" s="28" t="s">
        <v>11</v>
      </c>
      <c r="AJ7" s="26"/>
      <c r="AK7" s="22"/>
      <c r="AL7" s="22"/>
    </row>
    <row r="8" spans="1:46" ht="15.75" thickBot="1" x14ac:dyDescent="0.3">
      <c r="A8" s="6">
        <v>43911</v>
      </c>
      <c r="B8" s="44">
        <v>1</v>
      </c>
      <c r="C8" s="49">
        <f>+Parámetros!$B$9-D8</f>
        <v>1902577</v>
      </c>
      <c r="D8" s="50">
        <f>+AG8</f>
        <v>5</v>
      </c>
      <c r="E8" s="50">
        <v>0</v>
      </c>
      <c r="F8" s="50">
        <f>+D8+E8</f>
        <v>5</v>
      </c>
      <c r="G8" s="50">
        <f>+D8</f>
        <v>5</v>
      </c>
      <c r="H8" s="106">
        <f>+'Internación x edad (optimista)'!X9</f>
        <v>0.31498726054062864</v>
      </c>
      <c r="I8" s="106">
        <f>+'Internación x edad (optimista)'!AJ9</f>
        <v>8.5809267107395337E-2</v>
      </c>
      <c r="J8" s="106">
        <f>+Parámetros!$B$16*Parámetros!$B$18</f>
        <v>1911</v>
      </c>
      <c r="K8" s="106">
        <f>+Parámetros!$B$17*Parámetros!$B$19</f>
        <v>141.5</v>
      </c>
      <c r="L8" s="58">
        <f>+Parámetros!B9-M8</f>
        <v>1902577</v>
      </c>
      <c r="M8" s="59">
        <f>+AG8</f>
        <v>5</v>
      </c>
      <c r="N8" s="59">
        <v>0</v>
      </c>
      <c r="O8" s="59">
        <f>+M8</f>
        <v>5</v>
      </c>
      <c r="P8" s="57">
        <f>+M8</f>
        <v>5</v>
      </c>
      <c r="Q8" s="57">
        <f>+'Internación x edad (moderado)'!X9</f>
        <v>0.31498726054062864</v>
      </c>
      <c r="R8" s="57">
        <f>+'Internación x edad (moderado)'!AJ9</f>
        <v>8.5809267107395337E-2</v>
      </c>
      <c r="S8" s="57">
        <f>+Parámetros!$B$16*Parámetros!$B$18</f>
        <v>1911</v>
      </c>
      <c r="T8" s="57">
        <f>+Parámetros!$B$17*Parámetros!$B$19</f>
        <v>141.5</v>
      </c>
      <c r="U8" s="80">
        <f>+Parámetros!B9-V8</f>
        <v>1902577</v>
      </c>
      <c r="V8" s="81">
        <f>+AG8</f>
        <v>5</v>
      </c>
      <c r="W8" s="81">
        <v>0</v>
      </c>
      <c r="X8" s="81">
        <f>+V8</f>
        <v>5</v>
      </c>
      <c r="Y8" s="79">
        <f>+V8</f>
        <v>5</v>
      </c>
      <c r="Z8" s="79">
        <f>+'Internación x edad (pesimista)'!X9</f>
        <v>0.31498726054062864</v>
      </c>
      <c r="AA8" s="79">
        <f>+'Internación x edad (pesimista)'!AJ9</f>
        <v>8.5809267107395337E-2</v>
      </c>
      <c r="AB8" s="79">
        <f>+Parámetros!$B$16*Parámetros!$B$18</f>
        <v>1911</v>
      </c>
      <c r="AC8" s="79">
        <f>+Parámetros!$B$17*Parámetros!$B$19</f>
        <v>141.5</v>
      </c>
      <c r="AD8" s="62">
        <v>43911</v>
      </c>
      <c r="AE8" s="31"/>
      <c r="AF8" s="192">
        <f>+AG8</f>
        <v>5</v>
      </c>
      <c r="AG8" s="194">
        <v>5</v>
      </c>
      <c r="AH8" s="27"/>
      <c r="AI8" s="27"/>
    </row>
    <row r="9" spans="1:46" ht="30" customHeight="1" x14ac:dyDescent="0.25">
      <c r="A9" s="6">
        <v>43912</v>
      </c>
      <c r="B9" s="44">
        <f t="shared" ref="B9:B55" si="0">+B8+1</f>
        <v>2</v>
      </c>
      <c r="C9" s="49">
        <f>+C8-((Parámetros!$C$24*C8*D8)/Parámetros!$B$9)</f>
        <v>1902576.2048804963</v>
      </c>
      <c r="D9" s="50">
        <f>+D8+((Parámetros!$C$24*C8*D8)/Parámetros!$B$9)-Parámetros!$D$24*D8</f>
        <v>5.4379766466864945</v>
      </c>
      <c r="E9" s="50">
        <f>+Parámetros!$D$24*D8+E8</f>
        <v>0.3571428571428571</v>
      </c>
      <c r="F9" s="50">
        <f t="shared" ref="F9:F72" si="1">+D9+E9</f>
        <v>5.7951195038293513</v>
      </c>
      <c r="G9" s="50">
        <f t="shared" ref="G9:G48" si="2">+IF(C8-C9&gt;0,C8-C9,0)</f>
        <v>0.7951195037458092</v>
      </c>
      <c r="H9" s="106">
        <f>+'Internación x edad (optimista)'!X10</f>
        <v>0.36507776339809195</v>
      </c>
      <c r="I9" s="106">
        <f>+'Internación x edad (optimista)'!AJ10</f>
        <v>9.9454991483240093E-2</v>
      </c>
      <c r="J9" s="106">
        <f>+Parámetros!$B$16*Parámetros!$B$18</f>
        <v>1911</v>
      </c>
      <c r="K9" s="106">
        <f>+Parámetros!$B$17*Parámetros!$B$19</f>
        <v>141.5</v>
      </c>
      <c r="L9" s="58">
        <f>+L8-((Parámetros!$F$24*L8*M8)/Parámetros!$B$9)</f>
        <v>1902576.2048804963</v>
      </c>
      <c r="M9" s="59">
        <f>+M8+((Parámetros!$F$24*L8*M8)/Parámetros!$B$9)-Parámetros!$D$24*M8</f>
        <v>5.4379766466864945</v>
      </c>
      <c r="N9" s="59">
        <f>+Parámetros!$D$24*M8+N8</f>
        <v>0.3571428571428571</v>
      </c>
      <c r="O9" s="59">
        <f t="shared" ref="O9:O48" si="3">+L8-L9</f>
        <v>0.7951195037458092</v>
      </c>
      <c r="P9" s="57">
        <f>+N9+M9</f>
        <v>5.7951195038293513</v>
      </c>
      <c r="Q9" s="57">
        <f>+'Internación x edad (moderado)'!X10</f>
        <v>0.36507776339809195</v>
      </c>
      <c r="R9" s="57">
        <f>+'Internación x edad (moderado)'!AJ10</f>
        <v>9.9454991483240093E-2</v>
      </c>
      <c r="S9" s="57">
        <f>+Parámetros!$B$16*Parámetros!$B$18</f>
        <v>1911</v>
      </c>
      <c r="T9" s="57">
        <f>+Parámetros!$B$17*Parámetros!$B$19</f>
        <v>141.5</v>
      </c>
      <c r="U9" s="80">
        <f>+U8-((Parámetros!$I$24*U8*V8)/Parámetros!$B$9)</f>
        <v>1902576.2048804963</v>
      </c>
      <c r="V9" s="81">
        <f>+V8+((Parámetros!$I$24*U8*V8)/Parámetros!$B$9)-Parámetros!$D$24*V8</f>
        <v>5.4379766466864945</v>
      </c>
      <c r="W9" s="81">
        <f>+Parámetros!$D$24*V8+W8</f>
        <v>0.3571428571428571</v>
      </c>
      <c r="X9" s="81">
        <f t="shared" ref="X9:X48" si="4">+U8-U9</f>
        <v>0.7951195037458092</v>
      </c>
      <c r="Y9" s="79">
        <f>+W9+V9</f>
        <v>5.7951195038293513</v>
      </c>
      <c r="Z9" s="79">
        <f>+'Internación x edad (pesimista)'!X10</f>
        <v>0.36507776339809195</v>
      </c>
      <c r="AA9" s="79">
        <f>+'Internación x edad (pesimista)'!AJ10</f>
        <v>9.9454991483240093E-2</v>
      </c>
      <c r="AB9" s="79">
        <f>+Parámetros!$B$16*Parámetros!$B$18</f>
        <v>1911</v>
      </c>
      <c r="AC9" s="79">
        <f>+Parámetros!$B$17*Parámetros!$B$19</f>
        <v>141.5</v>
      </c>
      <c r="AD9" s="62">
        <v>43912</v>
      </c>
      <c r="AE9" s="31"/>
      <c r="AF9" s="192">
        <f>+AG9-AG8</f>
        <v>0</v>
      </c>
      <c r="AG9" s="194">
        <v>5</v>
      </c>
      <c r="AH9" s="27">
        <f t="shared" ref="AH9:AH12" si="5">+(AG9-AG8)/AG8</f>
        <v>0</v>
      </c>
      <c r="AI9" s="27" t="e">
        <f t="shared" ref="AI9:AI28" si="6">+LN(2)/AH9</f>
        <v>#DIV/0!</v>
      </c>
      <c r="AM9" s="29"/>
      <c r="AN9" s="195" t="s">
        <v>175</v>
      </c>
      <c r="AO9" s="226" t="s">
        <v>23</v>
      </c>
      <c r="AP9" s="227"/>
      <c r="AQ9" s="228" t="s">
        <v>30</v>
      </c>
      <c r="AR9" s="229"/>
      <c r="AS9" s="220" t="s">
        <v>31</v>
      </c>
      <c r="AT9" s="221"/>
    </row>
    <row r="10" spans="1:46" x14ac:dyDescent="0.25">
      <c r="A10" s="6">
        <v>43913</v>
      </c>
      <c r="B10" s="44">
        <f t="shared" si="0"/>
        <v>3</v>
      </c>
      <c r="C10" s="49">
        <f>+C9-((Parámetros!$C$24*C9*D9)/Parámetros!$B$9)</f>
        <v>1902575.3401125991</v>
      </c>
      <c r="D10" s="50">
        <f>+D9+((Parámetros!$C$24*C9*D9)/Parámetros!$B$9)-Parámetros!$D$24*D9</f>
        <v>5.9143176405800766</v>
      </c>
      <c r="E10" s="50">
        <f>+Parámetros!$D$24*D9+E9</f>
        <v>0.7455697604776067</v>
      </c>
      <c r="F10" s="50">
        <f t="shared" si="1"/>
        <v>6.6598874010576834</v>
      </c>
      <c r="G10" s="50">
        <f t="shared" ref="G10:G15" si="7">+IF(C9-C10&gt;0,C9-C10,0)</f>
        <v>0.86476789717562497</v>
      </c>
      <c r="H10" s="106">
        <f>+'Internación x edad (optimista)'!X11</f>
        <v>0.41955593758505799</v>
      </c>
      <c r="I10" s="106">
        <f>+'Internación x edad (optimista)'!AJ11</f>
        <v>0.11429601137816886</v>
      </c>
      <c r="J10" s="106">
        <f>+Parámetros!$B$16*Parámetros!$B$18</f>
        <v>1911</v>
      </c>
      <c r="K10" s="106">
        <f>+Parámetros!$B$17*Parámetros!$B$19</f>
        <v>141.5</v>
      </c>
      <c r="L10" s="58">
        <f>+L9-((Parámetros!$F$24*L9*M9)/Parámetros!$B$9)</f>
        <v>1902575.3401125991</v>
      </c>
      <c r="M10" s="59">
        <f>+M9+((Parámetros!$F$24*L9*M9)/Parámetros!$B$9)-Parámetros!$D$24*M9</f>
        <v>5.9143176405800766</v>
      </c>
      <c r="N10" s="59">
        <f>+Parámetros!$D$24*M9+N9</f>
        <v>0.7455697604776067</v>
      </c>
      <c r="O10" s="59">
        <f t="shared" ref="O10:O15" si="8">+L9-L10</f>
        <v>0.86476789717562497</v>
      </c>
      <c r="P10" s="57">
        <f t="shared" ref="P10:P73" si="9">+N10+M10</f>
        <v>6.6598874010576834</v>
      </c>
      <c r="Q10" s="57">
        <f>+'Internación x edad (moderado)'!X11</f>
        <v>0.41955593758505799</v>
      </c>
      <c r="R10" s="57">
        <f>+'Internación x edad (moderado)'!AJ11</f>
        <v>0.11429601137816886</v>
      </c>
      <c r="S10" s="57">
        <f>+Parámetros!$B$16*Parámetros!$B$18</f>
        <v>1911</v>
      </c>
      <c r="T10" s="57">
        <f>+Parámetros!$B$17*Parámetros!$B$19</f>
        <v>141.5</v>
      </c>
      <c r="U10" s="80">
        <f>+U9-((Parámetros!$I$24*U9*V9)/Parámetros!$B$9)</f>
        <v>1902575.3401125991</v>
      </c>
      <c r="V10" s="81">
        <f>+V9+((Parámetros!$I$24*U9*V9)/Parámetros!$B$9)-Parámetros!$D$24*V9</f>
        <v>5.9143176405800766</v>
      </c>
      <c r="W10" s="81">
        <f>+Parámetros!$D$24*V9+W9</f>
        <v>0.7455697604776067</v>
      </c>
      <c r="X10" s="81">
        <f t="shared" ref="X10:X15" si="10">+U9-U10</f>
        <v>0.86476789717562497</v>
      </c>
      <c r="Y10" s="79">
        <f t="shared" ref="Y10:Y73" si="11">+W10+V10</f>
        <v>6.6598874010576834</v>
      </c>
      <c r="Z10" s="79">
        <f>+'Internación x edad (pesimista)'!X11</f>
        <v>0.41955593758505799</v>
      </c>
      <c r="AA10" s="79">
        <f>+'Internación x edad (pesimista)'!AJ11</f>
        <v>0.11429601137816886</v>
      </c>
      <c r="AB10" s="79">
        <f>+Parámetros!$B$16*Parámetros!$B$18</f>
        <v>1911</v>
      </c>
      <c r="AC10" s="79">
        <f>+Parámetros!$B$17*Parámetros!$B$19</f>
        <v>141.5</v>
      </c>
      <c r="AD10" s="62">
        <v>43913</v>
      </c>
      <c r="AE10" s="31"/>
      <c r="AF10" s="192">
        <f t="shared" ref="AF10:AF76" si="12">+AG10-AG9</f>
        <v>0</v>
      </c>
      <c r="AG10" s="194">
        <v>5</v>
      </c>
      <c r="AH10" s="27">
        <f t="shared" si="5"/>
        <v>0</v>
      </c>
      <c r="AI10" s="27" t="e">
        <f t="shared" si="6"/>
        <v>#DIV/0!</v>
      </c>
      <c r="AM10" s="90" t="s">
        <v>6</v>
      </c>
      <c r="AN10" s="196">
        <f>+$A$262</f>
        <v>44165</v>
      </c>
      <c r="AO10" s="222">
        <f>+MAX((D8:D262))</f>
        <v>10021.799288163282</v>
      </c>
      <c r="AP10" s="223"/>
      <c r="AQ10" s="224">
        <f>+MAX((M8:M262))</f>
        <v>17161.522804698154</v>
      </c>
      <c r="AR10" s="225"/>
      <c r="AS10" s="216">
        <f>+MAX((V8:V262))</f>
        <v>93390.025404764689</v>
      </c>
      <c r="AT10" s="217"/>
    </row>
    <row r="11" spans="1:46" x14ac:dyDescent="0.25">
      <c r="A11" s="6">
        <v>43914</v>
      </c>
      <c r="B11" s="44">
        <f t="shared" si="0"/>
        <v>4</v>
      </c>
      <c r="C11" s="49">
        <f>+C10-((Parámetros!$C$24*C10*D10)/Parámetros!$B$9)</f>
        <v>1902574.3995955579</v>
      </c>
      <c r="D11" s="50">
        <f>+D10+((Parámetros!$C$24*C10*D10)/Parámetros!$B$9)-Parámetros!$D$24*D10</f>
        <v>6.4323834215651372</v>
      </c>
      <c r="E11" s="50">
        <f>+Parámetros!$D$24*D10+E10</f>
        <v>1.1680210205190407</v>
      </c>
      <c r="F11" s="50">
        <f t="shared" si="1"/>
        <v>7.6004044420841783</v>
      </c>
      <c r="G11" s="50">
        <f t="shared" si="7"/>
        <v>0.9405170411337167</v>
      </c>
      <c r="H11" s="106">
        <f>+'Internación x edad (optimista)'!X12</f>
        <v>0.47880611484075541</v>
      </c>
      <c r="I11" s="106">
        <f>+'Internación x edad (optimista)'!AJ12</f>
        <v>0.1304370269785089</v>
      </c>
      <c r="J11" s="106">
        <f>+Parámetros!$B$16*Parámetros!$B$18</f>
        <v>1911</v>
      </c>
      <c r="K11" s="106">
        <f>+Parámetros!$B$17*Parámetros!$B$19</f>
        <v>141.5</v>
      </c>
      <c r="L11" s="58">
        <f>+L10-((Parámetros!$F$24*L10*M10)/Parámetros!$B$9)</f>
        <v>1902574.3995955579</v>
      </c>
      <c r="M11" s="59">
        <f>+M10+((Parámetros!$F$24*L10*M10)/Parámetros!$B$9)-Parámetros!$D$24*M10</f>
        <v>6.4323834215651372</v>
      </c>
      <c r="N11" s="59">
        <f>+Parámetros!$D$24*M10+N10</f>
        <v>1.1680210205190407</v>
      </c>
      <c r="O11" s="59">
        <f t="shared" si="8"/>
        <v>0.9405170411337167</v>
      </c>
      <c r="P11" s="57">
        <f t="shared" si="9"/>
        <v>7.6004044420841783</v>
      </c>
      <c r="Q11" s="57">
        <f>+'Internación x edad (moderado)'!X12</f>
        <v>0.47880611484075541</v>
      </c>
      <c r="R11" s="57">
        <f>+'Internación x edad (moderado)'!AJ12</f>
        <v>0.1304370269785089</v>
      </c>
      <c r="S11" s="57">
        <f>+Parámetros!$B$16*Parámetros!$B$18</f>
        <v>1911</v>
      </c>
      <c r="T11" s="57">
        <f>+Parámetros!$B$17*Parámetros!$B$19</f>
        <v>141.5</v>
      </c>
      <c r="U11" s="80">
        <f>+U10-((Parámetros!$I$24*U10*V10)/Parámetros!$B$9)</f>
        <v>1902574.3995955579</v>
      </c>
      <c r="V11" s="81">
        <f>+V10+((Parámetros!$I$24*U10*V10)/Parámetros!$B$9)-Parámetros!$D$24*V10</f>
        <v>6.4323834215651372</v>
      </c>
      <c r="W11" s="81">
        <f>+Parámetros!$D$24*V10+W10</f>
        <v>1.1680210205190407</v>
      </c>
      <c r="X11" s="81">
        <f t="shared" si="10"/>
        <v>0.9405170411337167</v>
      </c>
      <c r="Y11" s="79">
        <f t="shared" si="11"/>
        <v>7.6004044420841783</v>
      </c>
      <c r="Z11" s="79">
        <f>+'Internación x edad (pesimista)'!X12</f>
        <v>0.47880611484075541</v>
      </c>
      <c r="AA11" s="79">
        <f>+'Internación x edad (pesimista)'!AJ12</f>
        <v>0.1304370269785089</v>
      </c>
      <c r="AB11" s="79">
        <f>+Parámetros!$B$16*Parámetros!$B$18</f>
        <v>1911</v>
      </c>
      <c r="AC11" s="79">
        <f>+Parámetros!$B$17*Parámetros!$B$19</f>
        <v>141.5</v>
      </c>
      <c r="AD11" s="62">
        <v>43914</v>
      </c>
      <c r="AE11" s="31"/>
      <c r="AF11" s="192">
        <f t="shared" si="12"/>
        <v>0</v>
      </c>
      <c r="AG11" s="194">
        <v>5</v>
      </c>
      <c r="AH11" s="27">
        <f t="shared" si="5"/>
        <v>0</v>
      </c>
      <c r="AI11" s="27" t="e">
        <f t="shared" si="6"/>
        <v>#DIV/0!</v>
      </c>
      <c r="AM11" s="91" t="s">
        <v>13</v>
      </c>
      <c r="AN11" s="196">
        <f>+$A$262</f>
        <v>44165</v>
      </c>
      <c r="AO11" s="222">
        <f>+F262</f>
        <v>48517.398479075491</v>
      </c>
      <c r="AP11" s="223"/>
      <c r="AQ11" s="224">
        <f>+P262</f>
        <v>82667.484074033491</v>
      </c>
      <c r="AR11" s="225"/>
      <c r="AS11" s="216">
        <f>+Y262</f>
        <v>221328.51861046697</v>
      </c>
      <c r="AT11" s="217"/>
    </row>
    <row r="12" spans="1:46" x14ac:dyDescent="0.25">
      <c r="A12" s="6">
        <v>43915</v>
      </c>
      <c r="B12" s="44">
        <f t="shared" si="0"/>
        <v>5</v>
      </c>
      <c r="C12" s="49">
        <f>+C11-((Parámetros!$C$24*C11*D11)/Parámetros!$B$9)</f>
        <v>1902573.3766942532</v>
      </c>
      <c r="D12" s="50">
        <f>+D11+((Parámetros!$C$24*C11*D11)/Parámetros!$B$9)-Parámetros!$D$24*D11</f>
        <v>6.9958287677178266</v>
      </c>
      <c r="E12" s="50">
        <f>+Parámetros!$D$24*D11+E11</f>
        <v>1.6274769792022648</v>
      </c>
      <c r="F12" s="50">
        <f t="shared" si="1"/>
        <v>8.6233057469200922</v>
      </c>
      <c r="G12" s="50">
        <f t="shared" si="7"/>
        <v>1.0229013047646731</v>
      </c>
      <c r="H12" s="106">
        <f>+'Internación x edad (optimista)'!X13</f>
        <v>0.54324629079900721</v>
      </c>
      <c r="I12" s="106">
        <f>+'Internación x edad (optimista)'!AJ13</f>
        <v>0.14799190923551991</v>
      </c>
      <c r="J12" s="106">
        <f>+Parámetros!$B$16*Parámetros!$B$18</f>
        <v>1911</v>
      </c>
      <c r="K12" s="106">
        <f>+Parámetros!$B$17*Parámetros!$B$19</f>
        <v>141.5</v>
      </c>
      <c r="L12" s="58">
        <f>+L11-((Parámetros!$F$24*L11*M11)/Parámetros!$B$9)</f>
        <v>1902573.3766942532</v>
      </c>
      <c r="M12" s="59">
        <f>+M11+((Parámetros!$F$24*L11*M11)/Parámetros!$B$9)-Parámetros!$D$24*M11</f>
        <v>6.9958287677178266</v>
      </c>
      <c r="N12" s="59">
        <f>+Parámetros!$D$24*M11+N11</f>
        <v>1.6274769792022648</v>
      </c>
      <c r="O12" s="59">
        <f t="shared" si="8"/>
        <v>1.0229013047646731</v>
      </c>
      <c r="P12" s="57">
        <f t="shared" si="9"/>
        <v>8.6233057469200922</v>
      </c>
      <c r="Q12" s="57">
        <f>+'Internación x edad (moderado)'!X13</f>
        <v>0.54324629079900721</v>
      </c>
      <c r="R12" s="57">
        <f>+'Internación x edad (moderado)'!AJ13</f>
        <v>0.14799190923551991</v>
      </c>
      <c r="S12" s="57">
        <f>+Parámetros!$B$16*Parámetros!$B$18</f>
        <v>1911</v>
      </c>
      <c r="T12" s="57">
        <f>+Parámetros!$B$17*Parámetros!$B$19</f>
        <v>141.5</v>
      </c>
      <c r="U12" s="80">
        <f>+U11-((Parámetros!$I$24*U11*V11)/Parámetros!$B$9)</f>
        <v>1902573.3766942532</v>
      </c>
      <c r="V12" s="81">
        <f>+V11+((Parámetros!$I$24*U11*V11)/Parámetros!$B$9)-Parámetros!$D$24*V11</f>
        <v>6.9958287677178266</v>
      </c>
      <c r="W12" s="81">
        <f>+Parámetros!$D$24*V11+W11</f>
        <v>1.6274769792022648</v>
      </c>
      <c r="X12" s="81">
        <f t="shared" si="10"/>
        <v>1.0229013047646731</v>
      </c>
      <c r="Y12" s="79">
        <f t="shared" si="11"/>
        <v>8.6233057469200922</v>
      </c>
      <c r="Z12" s="79">
        <f>+'Internación x edad (pesimista)'!X13</f>
        <v>0.54324629079900721</v>
      </c>
      <c r="AA12" s="79">
        <f>+'Internación x edad (pesimista)'!AJ13</f>
        <v>0.14799190923551991</v>
      </c>
      <c r="AB12" s="79">
        <f>+Parámetros!$B$16*Parámetros!$B$18</f>
        <v>1911</v>
      </c>
      <c r="AC12" s="79">
        <f>+Parámetros!$B$17*Parámetros!$B$19</f>
        <v>141.5</v>
      </c>
      <c r="AD12" s="62">
        <v>43915</v>
      </c>
      <c r="AE12" s="31"/>
      <c r="AF12" s="192">
        <f t="shared" si="12"/>
        <v>1</v>
      </c>
      <c r="AG12" s="194">
        <v>6</v>
      </c>
      <c r="AH12" s="27">
        <f t="shared" si="5"/>
        <v>0.2</v>
      </c>
      <c r="AI12" s="27">
        <f t="shared" si="6"/>
        <v>3.4657359027997261</v>
      </c>
      <c r="AM12" s="90" t="s">
        <v>14</v>
      </c>
      <c r="AN12" s="196">
        <f>+$A$262</f>
        <v>44165</v>
      </c>
      <c r="AO12" s="49">
        <f>+MAX(H8:H262)</f>
        <v>591.44308823060317</v>
      </c>
      <c r="AP12" s="88">
        <f>+VLOOKUP(AO12,H8:AD262,23,FALSE)</f>
        <v>44129</v>
      </c>
      <c r="AQ12" s="58">
        <f>+MAX(Q9:Q262)</f>
        <v>1016.5390509766968</v>
      </c>
      <c r="AR12" s="86">
        <f>+VLOOKUP(AQ12,Q9:AD262,14,FALSE)</f>
        <v>44165</v>
      </c>
      <c r="AS12" s="80">
        <f>+MAX(Z9:Z262)</f>
        <v>6500.2265337218296</v>
      </c>
      <c r="AT12" s="84">
        <f>+VLOOKUP(AS12,Z9:AD262,5,FALSE)</f>
        <v>44165</v>
      </c>
    </row>
    <row r="13" spans="1:46" ht="15.75" thickBot="1" x14ac:dyDescent="0.3">
      <c r="A13" s="6">
        <v>43916</v>
      </c>
      <c r="B13" s="44">
        <f t="shared" si="0"/>
        <v>6</v>
      </c>
      <c r="C13" s="49">
        <f>+C12-((Parámetros!$C$24*C12*D12)/Parámetros!$B$9)</f>
        <v>1902572.2641923921</v>
      </c>
      <c r="D13" s="50">
        <f>+D12+((Parámetros!$C$24*C12*D12)/Parámetros!$B$9)-Parámetros!$D$24*D12</f>
        <v>7.6086285739385566</v>
      </c>
      <c r="E13" s="50">
        <f>+Parámetros!$D$24*D12+E12</f>
        <v>2.1271790340392522</v>
      </c>
      <c r="F13" s="50">
        <f t="shared" si="1"/>
        <v>9.735807607977808</v>
      </c>
      <c r="G13" s="50">
        <f t="shared" si="7"/>
        <v>1.1125018610619009</v>
      </c>
      <c r="H13" s="106">
        <f>+'Internación x edad (optimista)'!X14</f>
        <v>0.6133310735114551</v>
      </c>
      <c r="I13" s="106">
        <f>+'Internación x edad (optimista)'!AJ14</f>
        <v>0.16708450310618694</v>
      </c>
      <c r="J13" s="106">
        <f>+Parámetros!$B$16*Parámetros!$B$18</f>
        <v>1911</v>
      </c>
      <c r="K13" s="106">
        <f>+Parámetros!$B$17*Parámetros!$B$19</f>
        <v>141.5</v>
      </c>
      <c r="L13" s="58">
        <f>+L12-((Parámetros!$F$24*L12*M12)/Parámetros!$B$9)</f>
        <v>1902572.2641923921</v>
      </c>
      <c r="M13" s="59">
        <f>+M12+((Parámetros!$F$24*L12*M12)/Parámetros!$B$9)-Parámetros!$D$24*M12</f>
        <v>7.6086285739385566</v>
      </c>
      <c r="N13" s="59">
        <f>+Parámetros!$D$24*M12+N12</f>
        <v>2.1271790340392522</v>
      </c>
      <c r="O13" s="59">
        <f t="shared" si="8"/>
        <v>1.1125018610619009</v>
      </c>
      <c r="P13" s="57">
        <f t="shared" si="9"/>
        <v>9.735807607977808</v>
      </c>
      <c r="Q13" s="57">
        <f>+'Internación x edad (moderado)'!X14</f>
        <v>0.6133310735114551</v>
      </c>
      <c r="R13" s="57">
        <f>+'Internación x edad (moderado)'!AJ14</f>
        <v>0.16708450310618694</v>
      </c>
      <c r="S13" s="57">
        <f>+Parámetros!$B$16*Parámetros!$B$18</f>
        <v>1911</v>
      </c>
      <c r="T13" s="57">
        <f>+Parámetros!$B$17*Parámetros!$B$19</f>
        <v>141.5</v>
      </c>
      <c r="U13" s="80">
        <f>+U12-((Parámetros!$I$24*U12*V12)/Parámetros!$B$9)</f>
        <v>1902572.2641923921</v>
      </c>
      <c r="V13" s="81">
        <f>+V12+((Parámetros!$I$24*U12*V12)/Parámetros!$B$9)-Parámetros!$D$24*V12</f>
        <v>7.6086285739385566</v>
      </c>
      <c r="W13" s="81">
        <f>+Parámetros!$D$24*V12+W12</f>
        <v>2.1271790340392522</v>
      </c>
      <c r="X13" s="81">
        <f t="shared" si="10"/>
        <v>1.1125018610619009</v>
      </c>
      <c r="Y13" s="79">
        <f t="shared" si="11"/>
        <v>9.735807607977808</v>
      </c>
      <c r="Z13" s="79">
        <f>+'Internación x edad (pesimista)'!X14</f>
        <v>0.6133310735114551</v>
      </c>
      <c r="AA13" s="79">
        <f>+'Internación x edad (pesimista)'!AJ14</f>
        <v>0.16708450310618694</v>
      </c>
      <c r="AB13" s="79">
        <f>+Parámetros!$B$16*Parámetros!$B$18</f>
        <v>1911</v>
      </c>
      <c r="AC13" s="79">
        <f>+Parámetros!$B$17*Parámetros!$B$19</f>
        <v>141.5</v>
      </c>
      <c r="AD13" s="62">
        <v>43916</v>
      </c>
      <c r="AE13" s="31"/>
      <c r="AF13" s="192">
        <f t="shared" si="12"/>
        <v>2</v>
      </c>
      <c r="AG13" s="194">
        <v>8</v>
      </c>
      <c r="AH13" s="27">
        <f t="shared" ref="AH13:AH18" si="13">+(AG13-AG12)/AG12</f>
        <v>0.33333333333333331</v>
      </c>
      <c r="AI13" s="27">
        <f t="shared" si="6"/>
        <v>2.0794415416798362</v>
      </c>
      <c r="AK13" s="27"/>
      <c r="AL13" s="189"/>
      <c r="AM13" s="92" t="s">
        <v>15</v>
      </c>
      <c r="AN13" s="196">
        <f>+$A$262</f>
        <v>44165</v>
      </c>
      <c r="AO13" s="52">
        <f>+MAX(I8:I262)</f>
        <v>161.12174774845045</v>
      </c>
      <c r="AP13" s="89">
        <f>+VLOOKUP(AO13,I8:AD262,22,FALSE)</f>
        <v>44129</v>
      </c>
      <c r="AQ13" s="61">
        <f>+MAX(R9:R262)</f>
        <v>276.92698047737827</v>
      </c>
      <c r="AR13" s="87">
        <f>+VLOOKUP(AQ13,R9:AD262,13,FALSE)</f>
        <v>44165</v>
      </c>
      <c r="AS13" s="83">
        <f>+MAX(AA9:AA262)</f>
        <v>1770.8007426502561</v>
      </c>
      <c r="AT13" s="85">
        <f>+VLOOKUP(AS13,AA9:AD262,4,FALSE)</f>
        <v>44165</v>
      </c>
    </row>
    <row r="14" spans="1:46" x14ac:dyDescent="0.25">
      <c r="A14" s="6">
        <v>43917</v>
      </c>
      <c r="B14" s="44">
        <f t="shared" si="0"/>
        <v>7</v>
      </c>
      <c r="C14" s="49">
        <f>+C13-((Parámetros!$C$24*C13*D13)/Parámetros!$B$9)</f>
        <v>1902571.0542416086</v>
      </c>
      <c r="D14" s="50">
        <f>+D13+((Parámetros!$C$24*C13*D13)/Parámetros!$B$9)-Parámetros!$D$24*D13</f>
        <v>8.2751058879162667</v>
      </c>
      <c r="E14" s="50">
        <f>+Parámetros!$D$24*D13+E13</f>
        <v>2.6706525036062918</v>
      </c>
      <c r="F14" s="50">
        <f t="shared" si="1"/>
        <v>10.945758391522558</v>
      </c>
      <c r="G14" s="50">
        <f t="shared" si="7"/>
        <v>1.2099507835227996</v>
      </c>
      <c r="H14" s="106">
        <f>+'Internación x edad (optimista)'!X15</f>
        <v>0.68955489004962189</v>
      </c>
      <c r="I14" s="106">
        <f>+'Internación x edad (optimista)'!AJ15</f>
        <v>0.18784950110020898</v>
      </c>
      <c r="J14" s="106">
        <f>+Parámetros!$B$16*Parámetros!$B$18</f>
        <v>1911</v>
      </c>
      <c r="K14" s="106">
        <f>+Parámetros!$B$17*Parámetros!$B$19</f>
        <v>141.5</v>
      </c>
      <c r="L14" s="58">
        <f>+L13-((Parámetros!$F$24*L13*M13)/Parámetros!$B$9)</f>
        <v>1902571.0542416086</v>
      </c>
      <c r="M14" s="59">
        <f>+M13+((Parámetros!$F$24*L13*M13)/Parámetros!$B$9)-Parámetros!$D$24*M13</f>
        <v>8.2751058879162667</v>
      </c>
      <c r="N14" s="59">
        <f>+Parámetros!$D$24*M13+N13</f>
        <v>2.6706525036062918</v>
      </c>
      <c r="O14" s="59">
        <f t="shared" si="8"/>
        <v>1.2099507835227996</v>
      </c>
      <c r="P14" s="57">
        <f t="shared" si="9"/>
        <v>10.945758391522558</v>
      </c>
      <c r="Q14" s="57">
        <f>+'Internación x edad (moderado)'!X15</f>
        <v>0.68955489004962189</v>
      </c>
      <c r="R14" s="57">
        <f>+'Internación x edad (moderado)'!AJ15</f>
        <v>0.18784950110020898</v>
      </c>
      <c r="S14" s="57">
        <f>+Parámetros!$B$16*Parámetros!$B$18</f>
        <v>1911</v>
      </c>
      <c r="T14" s="57">
        <f>+Parámetros!$B$17*Parámetros!$B$19</f>
        <v>141.5</v>
      </c>
      <c r="U14" s="80">
        <f>+U13-((Parámetros!$I$24*U13*V13)/Parámetros!$B$9)</f>
        <v>1902571.0542416086</v>
      </c>
      <c r="V14" s="81">
        <f>+V13+((Parámetros!$I$24*U13*V13)/Parámetros!$B$9)-Parámetros!$D$24*V13</f>
        <v>8.2751058879162667</v>
      </c>
      <c r="W14" s="81">
        <f>+Parámetros!$D$24*V13+W13</f>
        <v>2.6706525036062918</v>
      </c>
      <c r="X14" s="81">
        <f t="shared" si="10"/>
        <v>1.2099507835227996</v>
      </c>
      <c r="Y14" s="79">
        <f t="shared" si="11"/>
        <v>10.945758391522558</v>
      </c>
      <c r="Z14" s="79">
        <f>+'Internación x edad (pesimista)'!X15</f>
        <v>0.68955489004962189</v>
      </c>
      <c r="AA14" s="79">
        <f>+'Internación x edad (pesimista)'!AJ15</f>
        <v>0.18784950110020898</v>
      </c>
      <c r="AB14" s="79">
        <f>+Parámetros!$B$16*Parámetros!$B$18</f>
        <v>1911</v>
      </c>
      <c r="AC14" s="79">
        <f>+Parámetros!$B$17*Parámetros!$B$19</f>
        <v>141.5</v>
      </c>
      <c r="AD14" s="62">
        <v>43917</v>
      </c>
      <c r="AE14" s="31"/>
      <c r="AF14" s="192">
        <f t="shared" si="12"/>
        <v>1</v>
      </c>
      <c r="AG14" s="194">
        <v>9</v>
      </c>
      <c r="AH14" s="27">
        <f t="shared" si="13"/>
        <v>0.125</v>
      </c>
      <c r="AI14" s="27">
        <f t="shared" si="6"/>
        <v>5.5451774444795623</v>
      </c>
      <c r="AK14" s="27"/>
      <c r="AL14" s="190"/>
    </row>
    <row r="15" spans="1:46" x14ac:dyDescent="0.25">
      <c r="A15" s="6">
        <v>43918</v>
      </c>
      <c r="B15" s="44">
        <f t="shared" si="0"/>
        <v>8</v>
      </c>
      <c r="C15" s="49">
        <f>+C14-((Parámetros!$C$24*C14*D14)/Parámetros!$B$9)</f>
        <v>1902569.7383061035</v>
      </c>
      <c r="D15" s="50">
        <f>+D14+((Parámetros!$C$24*C14*D14)/Parámetros!$B$9)-Parámetros!$D$24*D14</f>
        <v>8.9999624010160328</v>
      </c>
      <c r="E15" s="50">
        <f>+Parámetros!$D$24*D14+E14</f>
        <v>3.2617314956003107</v>
      </c>
      <c r="F15" s="50">
        <f t="shared" si="1"/>
        <v>12.261693896616343</v>
      </c>
      <c r="G15" s="50">
        <f t="shared" si="7"/>
        <v>1.3159355050884187</v>
      </c>
      <c r="H15" s="106">
        <f>+'Internación x edad (optimista)'!X16</f>
        <v>0.77245547400881176</v>
      </c>
      <c r="I15" s="106">
        <f>+'Internación x edad (optimista)'!AJ16</f>
        <v>0.21043339335065644</v>
      </c>
      <c r="J15" s="106">
        <f>+Parámetros!$B$16*Parámetros!$B$18</f>
        <v>1911</v>
      </c>
      <c r="K15" s="106">
        <f>+Parámetros!$B$17*Parámetros!$B$19</f>
        <v>141.5</v>
      </c>
      <c r="L15" s="58">
        <f>+L14-((Parámetros!$F$24*L14*M14)/Parámetros!$B$9)</f>
        <v>1902569.7383061035</v>
      </c>
      <c r="M15" s="59">
        <f>+M14+((Parámetros!$F$24*L14*M14)/Parámetros!$B$9)-Parámetros!$D$24*M14</f>
        <v>8.9999624010160328</v>
      </c>
      <c r="N15" s="59">
        <f>+Parámetros!$D$24*M14+N14</f>
        <v>3.2617314956003107</v>
      </c>
      <c r="O15" s="59">
        <f t="shared" si="8"/>
        <v>1.3159355050884187</v>
      </c>
      <c r="P15" s="57">
        <f t="shared" si="9"/>
        <v>12.261693896616343</v>
      </c>
      <c r="Q15" s="57">
        <f>+'Internación x edad (moderado)'!X16</f>
        <v>0.77245547400881176</v>
      </c>
      <c r="R15" s="57">
        <f>+'Internación x edad (moderado)'!AJ16</f>
        <v>0.21043339335065644</v>
      </c>
      <c r="S15" s="57">
        <f>+Parámetros!$B$16*Parámetros!$B$18</f>
        <v>1911</v>
      </c>
      <c r="T15" s="57">
        <f>+Parámetros!$B$17*Parámetros!$B$19</f>
        <v>141.5</v>
      </c>
      <c r="U15" s="80">
        <f>+U14-((Parámetros!$I$24*U14*V14)/Parámetros!$B$9)</f>
        <v>1902569.7383061035</v>
      </c>
      <c r="V15" s="81">
        <f>+V14+((Parámetros!$I$24*U14*V14)/Parámetros!$B$9)-Parámetros!$D$24*V14</f>
        <v>8.9999624010160328</v>
      </c>
      <c r="W15" s="81">
        <f>+Parámetros!$D$24*V14+W14</f>
        <v>3.2617314956003107</v>
      </c>
      <c r="X15" s="81">
        <f t="shared" si="10"/>
        <v>1.3159355050884187</v>
      </c>
      <c r="Y15" s="79">
        <f t="shared" si="11"/>
        <v>12.261693896616343</v>
      </c>
      <c r="Z15" s="79">
        <f>+'Internación x edad (pesimista)'!X16</f>
        <v>0.77245547400881176</v>
      </c>
      <c r="AA15" s="79">
        <f>+'Internación x edad (pesimista)'!AJ16</f>
        <v>0.21043339335065644</v>
      </c>
      <c r="AB15" s="79">
        <f>+Parámetros!$B$16*Parámetros!$B$18</f>
        <v>1911</v>
      </c>
      <c r="AC15" s="79">
        <f>+Parámetros!$B$17*Parámetros!$B$19</f>
        <v>141.5</v>
      </c>
      <c r="AD15" s="62">
        <v>43918</v>
      </c>
      <c r="AE15" s="31"/>
      <c r="AF15" s="192">
        <f t="shared" si="12"/>
        <v>0</v>
      </c>
      <c r="AG15" s="194">
        <v>9</v>
      </c>
      <c r="AH15" s="27">
        <f t="shared" si="13"/>
        <v>0</v>
      </c>
      <c r="AI15" s="27" t="e">
        <f t="shared" si="6"/>
        <v>#DIV/0!</v>
      </c>
      <c r="AJ15">
        <f t="shared" ref="AJ15:AJ22" si="14">+(AG15/AG8)^(1/7)-1</f>
        <v>8.7595747254420653E-2</v>
      </c>
      <c r="AK15" s="27">
        <f t="shared" ref="AK15:AK25" si="15">+LN(2)/LN(1+AJ15)</f>
        <v>8.2547470938756238</v>
      </c>
      <c r="AL15" s="191"/>
    </row>
    <row r="16" spans="1:46" x14ac:dyDescent="0.25">
      <c r="A16" s="6">
        <v>43919</v>
      </c>
      <c r="B16" s="44">
        <f t="shared" si="0"/>
        <v>9</v>
      </c>
      <c r="C16" s="49">
        <f>+C15-((Parámetros!$C$25*C15*D15)/Parámetros!$B$9)</f>
        <v>1902567.8426825511</v>
      </c>
      <c r="D16" s="50">
        <f>+D15+((Parámetros!$C$25*C15*D15)/Parámetros!$B$9)-Parámetros!$D$25*D15</f>
        <v>10.252731496206739</v>
      </c>
      <c r="E16" s="50">
        <f>+Parámetros!$D$25*D15+E15</f>
        <v>3.9045859528157418</v>
      </c>
      <c r="F16" s="50">
        <f t="shared" si="1"/>
        <v>14.15731744902248</v>
      </c>
      <c r="G16" s="50">
        <f t="shared" si="2"/>
        <v>1.8956235523801297</v>
      </c>
      <c r="H16" s="106">
        <f>+'Internación x edad (optimista)'!X17</f>
        <v>0.89187492796491419</v>
      </c>
      <c r="I16" s="106">
        <f>+'Internación x edad (optimista)'!AJ17</f>
        <v>0.24296580689890768</v>
      </c>
      <c r="J16" s="106">
        <f>+Parámetros!$B$16*Parámetros!$B$18</f>
        <v>1911</v>
      </c>
      <c r="K16" s="106">
        <f>+Parámetros!$B$17*Parámetros!$B$19</f>
        <v>141.5</v>
      </c>
      <c r="L16" s="58">
        <f>+L15-((Parámetros!$F$25*L15*M15)/Parámetros!$B$9)</f>
        <v>1902567.8426825511</v>
      </c>
      <c r="M16" s="59">
        <f>+M15+((Parámetros!$F$25*L15*M15)/Parámetros!$B$9)-Parámetros!$D$54*M15</f>
        <v>10.252731496206739</v>
      </c>
      <c r="N16" s="59">
        <f>+Parámetros!$D$25*M15+N15</f>
        <v>3.9045859528157418</v>
      </c>
      <c r="O16" s="59">
        <f t="shared" si="3"/>
        <v>1.8956235523801297</v>
      </c>
      <c r="P16" s="57">
        <f t="shared" si="9"/>
        <v>14.15731744902248</v>
      </c>
      <c r="Q16" s="57">
        <f>+'Internación x edad (moderado)'!X17</f>
        <v>0.89187492796491419</v>
      </c>
      <c r="R16" s="57">
        <f>+'Internación x edad (moderado)'!AJ17</f>
        <v>0.24296580689890768</v>
      </c>
      <c r="S16" s="57">
        <f>+Parámetros!$B$16*Parámetros!$B$18</f>
        <v>1911</v>
      </c>
      <c r="T16" s="57">
        <f>+Parámetros!$B$17*Parámetros!$B$19</f>
        <v>141.5</v>
      </c>
      <c r="U16" s="80">
        <f>+U15-((Parámetros!$I$25*U15*V15)/Parámetros!$B$9)</f>
        <v>1902567.8426825511</v>
      </c>
      <c r="V16" s="81">
        <f>+V15+((Parámetros!$I$25*U15*V15)/Parámetros!$B$9)-Parámetros!$D$25*V15</f>
        <v>10.252731496206739</v>
      </c>
      <c r="W16" s="81">
        <f>+Parámetros!$D$25*V15+W15</f>
        <v>3.9045859528157418</v>
      </c>
      <c r="X16" s="81">
        <f t="shared" si="4"/>
        <v>1.8956235523801297</v>
      </c>
      <c r="Y16" s="79">
        <f t="shared" si="11"/>
        <v>14.15731744902248</v>
      </c>
      <c r="Z16" s="79">
        <f>+'Internación x edad (pesimista)'!X17</f>
        <v>0.89187492796491419</v>
      </c>
      <c r="AA16" s="79">
        <f>+'Internación x edad (pesimista)'!AJ17</f>
        <v>0.24296580689890768</v>
      </c>
      <c r="AB16" s="79">
        <f>+Parámetros!$B$16*Parámetros!$B$18</f>
        <v>1911</v>
      </c>
      <c r="AC16" s="79">
        <f>+Parámetros!$B$17*Parámetros!$B$19</f>
        <v>141.5</v>
      </c>
      <c r="AD16" s="62">
        <v>43919</v>
      </c>
      <c r="AE16" s="31"/>
      <c r="AF16" s="192">
        <f t="shared" si="12"/>
        <v>1</v>
      </c>
      <c r="AG16" s="194">
        <v>10</v>
      </c>
      <c r="AH16" s="27">
        <f t="shared" si="13"/>
        <v>0.1111111111111111</v>
      </c>
      <c r="AI16" s="27">
        <f t="shared" si="6"/>
        <v>6.2383246250395077</v>
      </c>
      <c r="AJ16">
        <f t="shared" si="14"/>
        <v>0.10408951367381225</v>
      </c>
      <c r="AK16" s="27">
        <f t="shared" si="15"/>
        <v>7.0000000000000053</v>
      </c>
      <c r="AL16" s="191"/>
    </row>
    <row r="17" spans="1:38" x14ac:dyDescent="0.25">
      <c r="A17" s="6">
        <v>43920</v>
      </c>
      <c r="B17" s="44">
        <f t="shared" si="0"/>
        <v>10</v>
      </c>
      <c r="C17" s="49">
        <f>+C16-((Parámetros!$C$25*C16*D16)/Parámetros!$B$9)</f>
        <v>1902565.6831957588</v>
      </c>
      <c r="D17" s="50">
        <f>+D16+((Parámetros!$C$25*C16*D16)/Parámetros!$B$9)-Parámetros!$D$25*D16</f>
        <v>11.679880324508977</v>
      </c>
      <c r="E17" s="50">
        <f>+Parámetros!$D$25*D16+E16</f>
        <v>4.6369239168305088</v>
      </c>
      <c r="F17" s="50">
        <f t="shared" si="1"/>
        <v>16.316804241339486</v>
      </c>
      <c r="G17" s="50">
        <f t="shared" ref="G17:G23" si="16">+IF(C16-C17&gt;0,C16-C17,0)</f>
        <v>2.1594867922831327</v>
      </c>
      <c r="H17" s="106">
        <f>+'Internación x edad (optimista)'!X18</f>
        <v>1.0279170937399009</v>
      </c>
      <c r="I17" s="106">
        <f>+'Internación x edad (optimista)'!AJ18</f>
        <v>0.28002660269369084</v>
      </c>
      <c r="J17" s="106">
        <f>+Parámetros!$B$16*Parámetros!$B$18</f>
        <v>1911</v>
      </c>
      <c r="K17" s="106">
        <f>+Parámetros!$B$17*Parámetros!$B$19</f>
        <v>141.5</v>
      </c>
      <c r="L17" s="58">
        <f>+L16-((Parámetros!$F$25*L16*M16)/Parámetros!$B$9)</f>
        <v>1902565.6831957588</v>
      </c>
      <c r="M17" s="59">
        <f>+M16+((Parámetros!$F$25*L16*M16)/Parámetros!$B$9)-Parámetros!$D$54*M16</f>
        <v>11.679880324508977</v>
      </c>
      <c r="N17" s="59">
        <f>+Parámetros!$D$25*M16+N16</f>
        <v>4.6369239168305088</v>
      </c>
      <c r="O17" s="59">
        <f t="shared" ref="O17:O23" si="17">+L16-L17</f>
        <v>2.1594867922831327</v>
      </c>
      <c r="P17" s="57">
        <f t="shared" si="9"/>
        <v>16.316804241339486</v>
      </c>
      <c r="Q17" s="57">
        <f>+'Internación x edad (moderado)'!X18</f>
        <v>1.0279170937399009</v>
      </c>
      <c r="R17" s="57">
        <f>+'Internación x edad (moderado)'!AJ18</f>
        <v>0.28002660269369084</v>
      </c>
      <c r="S17" s="57">
        <f>+Parámetros!$B$16*Parámetros!$B$18</f>
        <v>1911</v>
      </c>
      <c r="T17" s="57">
        <f>+Parámetros!$B$17*Parámetros!$B$19</f>
        <v>141.5</v>
      </c>
      <c r="U17" s="80">
        <f>+U16-((Parámetros!$I$25*U16*V16)/Parámetros!$B$9)</f>
        <v>1902565.6831957588</v>
      </c>
      <c r="V17" s="81">
        <f>+V16+((Parámetros!$I$25*U16*V16)/Parámetros!$B$9)-Parámetros!$D$25*V16</f>
        <v>11.679880324508977</v>
      </c>
      <c r="W17" s="81">
        <f>+Parámetros!$D$25*V16+W16</f>
        <v>4.6369239168305088</v>
      </c>
      <c r="X17" s="81">
        <f t="shared" ref="X17:X23" si="18">+U16-U17</f>
        <v>2.1594867922831327</v>
      </c>
      <c r="Y17" s="79">
        <f t="shared" si="11"/>
        <v>16.316804241339486</v>
      </c>
      <c r="Z17" s="79">
        <f>+'Internación x edad (pesimista)'!X18</f>
        <v>1.0279170937399009</v>
      </c>
      <c r="AA17" s="79">
        <f>+'Internación x edad (pesimista)'!AJ18</f>
        <v>0.28002660269369084</v>
      </c>
      <c r="AB17" s="79">
        <f>+Parámetros!$B$16*Parámetros!$B$18</f>
        <v>1911</v>
      </c>
      <c r="AC17" s="79">
        <f>+Parámetros!$B$17*Parámetros!$B$19</f>
        <v>141.5</v>
      </c>
      <c r="AD17" s="62">
        <v>43920</v>
      </c>
      <c r="AE17" s="31"/>
      <c r="AF17" s="192">
        <f t="shared" si="12"/>
        <v>2</v>
      </c>
      <c r="AG17" s="194">
        <v>12</v>
      </c>
      <c r="AH17" s="27">
        <f t="shared" si="13"/>
        <v>0.2</v>
      </c>
      <c r="AI17" s="27">
        <f t="shared" si="6"/>
        <v>3.4657359027997261</v>
      </c>
      <c r="AJ17">
        <f t="shared" si="14"/>
        <v>0.13322433403702494</v>
      </c>
      <c r="AK17" s="27">
        <f t="shared" si="15"/>
        <v>5.5422084843199038</v>
      </c>
      <c r="AL17" s="191"/>
    </row>
    <row r="18" spans="1:38" ht="15.75" thickBot="1" x14ac:dyDescent="0.3">
      <c r="A18" s="7">
        <v>43921</v>
      </c>
      <c r="B18" s="44">
        <f t="shared" si="0"/>
        <v>11</v>
      </c>
      <c r="C18" s="49">
        <f>+C17-((Parámetros!$C$25*C17*D17)/Parámetros!$B$9)</f>
        <v>1902563.2231178102</v>
      </c>
      <c r="D18" s="50">
        <f>+D17+((Parámetros!$C$25*C17*D17)/Parámetros!$B$9)-Parámetros!$D$25*D17</f>
        <v>13.305681107202926</v>
      </c>
      <c r="E18" s="50">
        <f>+Parámetros!$D$25*D17+E17</f>
        <v>5.4712010828668642</v>
      </c>
      <c r="F18" s="50">
        <f t="shared" si="1"/>
        <v>18.776882190069792</v>
      </c>
      <c r="G18" s="50">
        <f t="shared" si="16"/>
        <v>2.460077948635444</v>
      </c>
      <c r="H18" s="106">
        <f>+'Internación x edad (optimista)'!X19</f>
        <v>1.1828957364913184</v>
      </c>
      <c r="I18" s="106">
        <f>+'Internación x edad (optimista)'!AJ19</f>
        <v>0.32224609985358521</v>
      </c>
      <c r="J18" s="106">
        <f>+Parámetros!$B$16*Parámetros!$B$18</f>
        <v>1911</v>
      </c>
      <c r="K18" s="106">
        <f>+Parámetros!$B$17*Parámetros!$B$19</f>
        <v>141.5</v>
      </c>
      <c r="L18" s="58">
        <f>+L17-((Parámetros!$F$25*L17*M17)/Parámetros!$B$9)</f>
        <v>1902563.2231178102</v>
      </c>
      <c r="M18" s="59">
        <f>+M17+((Parámetros!$F$25*L17*M17)/Parámetros!$B$9)-Parámetros!$D$54*M17</f>
        <v>13.305681107202926</v>
      </c>
      <c r="N18" s="59">
        <f>+Parámetros!$D$25*M17+N17</f>
        <v>5.4712010828668642</v>
      </c>
      <c r="O18" s="59">
        <f t="shared" si="17"/>
        <v>2.460077948635444</v>
      </c>
      <c r="P18" s="57">
        <f t="shared" si="9"/>
        <v>18.776882190069792</v>
      </c>
      <c r="Q18" s="57">
        <f>+'Internación x edad (moderado)'!X19</f>
        <v>1.1828957364913184</v>
      </c>
      <c r="R18" s="57">
        <f>+'Internación x edad (moderado)'!AJ19</f>
        <v>0.32224609985358521</v>
      </c>
      <c r="S18" s="57">
        <f>+Parámetros!$B$16*Parámetros!$B$18</f>
        <v>1911</v>
      </c>
      <c r="T18" s="57">
        <f>+Parámetros!$B$17*Parámetros!$B$19</f>
        <v>141.5</v>
      </c>
      <c r="U18" s="80">
        <f>+U17-((Parámetros!$I$25*U17*V17)/Parámetros!$B$9)</f>
        <v>1902563.2231178102</v>
      </c>
      <c r="V18" s="81">
        <f>+V17+((Parámetros!$I$25*U17*V17)/Parámetros!$B$9)-Parámetros!$D$25*V17</f>
        <v>13.305681107202926</v>
      </c>
      <c r="W18" s="81">
        <f>+Parámetros!$D$25*V17+W17</f>
        <v>5.4712010828668642</v>
      </c>
      <c r="X18" s="81">
        <f t="shared" si="18"/>
        <v>2.460077948635444</v>
      </c>
      <c r="Y18" s="79">
        <f t="shared" si="11"/>
        <v>18.776882190069792</v>
      </c>
      <c r="Z18" s="79">
        <f>+'Internación x edad (pesimista)'!X19</f>
        <v>1.1828957364913184</v>
      </c>
      <c r="AA18" s="79">
        <f>+'Internación x edad (pesimista)'!AJ19</f>
        <v>0.32224609985358521</v>
      </c>
      <c r="AB18" s="79">
        <f>+Parámetros!$B$16*Parámetros!$B$18</f>
        <v>1911</v>
      </c>
      <c r="AC18" s="79">
        <f>+Parámetros!$B$17*Parámetros!$B$19</f>
        <v>141.5</v>
      </c>
      <c r="AD18" s="63">
        <v>43921</v>
      </c>
      <c r="AE18" s="31"/>
      <c r="AF18" s="192">
        <f t="shared" si="12"/>
        <v>2</v>
      </c>
      <c r="AG18" s="194">
        <v>14</v>
      </c>
      <c r="AH18" s="27">
        <f t="shared" si="13"/>
        <v>0.16666666666666666</v>
      </c>
      <c r="AI18" s="27">
        <f t="shared" si="6"/>
        <v>4.1588830833596724</v>
      </c>
      <c r="AJ18">
        <f t="shared" si="14"/>
        <v>0.15845646818597281</v>
      </c>
      <c r="AK18" s="27">
        <f t="shared" si="15"/>
        <v>4.7124502344791335</v>
      </c>
      <c r="AL18" s="191"/>
    </row>
    <row r="19" spans="1:38" x14ac:dyDescent="0.25">
      <c r="A19" s="8">
        <v>43922</v>
      </c>
      <c r="B19" s="44">
        <f t="shared" si="0"/>
        <v>12</v>
      </c>
      <c r="C19" s="49">
        <f>+C18-((Parámetros!$C$25*C18*D18)/Parámetros!$B$9)</f>
        <v>1902560.4206087561</v>
      </c>
      <c r="D19" s="50">
        <f>+D18+((Parámetros!$C$25*C18*D18)/Parámetros!$B$9)-Parámetros!$D$25*D18</f>
        <v>15.15778436789703</v>
      </c>
      <c r="E19" s="50">
        <f>+Parámetros!$D$25*D18+E18</f>
        <v>6.4216068762385019</v>
      </c>
      <c r="F19" s="50">
        <f t="shared" si="1"/>
        <v>21.579391244135532</v>
      </c>
      <c r="G19" s="50">
        <f t="shared" si="16"/>
        <v>2.8025090540759265</v>
      </c>
      <c r="H19" s="106">
        <f>+'Internación x edad (optimista)'!X20</f>
        <v>1.3594466664080553</v>
      </c>
      <c r="I19" s="106">
        <f>+'Internación x edad (optimista)'!AJ20</f>
        <v>0.37034234945200423</v>
      </c>
      <c r="J19" s="106">
        <f>+Parámetros!$B$16*Parámetros!$B$18</f>
        <v>1911</v>
      </c>
      <c r="K19" s="106">
        <f>+Parámetros!$B$17*Parámetros!$B$19</f>
        <v>141.5</v>
      </c>
      <c r="L19" s="58">
        <f>+L18-((Parámetros!$F$25*L18*M18)/Parámetros!$B$9)</f>
        <v>1902560.4206087561</v>
      </c>
      <c r="M19" s="59">
        <f>+M18+((Parámetros!$F$25*L18*M18)/Parámetros!$B$9)-Parámetros!$D$54*M18</f>
        <v>15.15778436789703</v>
      </c>
      <c r="N19" s="59">
        <f>+Parámetros!$D$25*M18+N18</f>
        <v>6.4216068762385019</v>
      </c>
      <c r="O19" s="59">
        <f t="shared" si="17"/>
        <v>2.8025090540759265</v>
      </c>
      <c r="P19" s="57">
        <f t="shared" si="9"/>
        <v>21.579391244135532</v>
      </c>
      <c r="Q19" s="57">
        <f>+'Internación x edad (moderado)'!X20</f>
        <v>1.3594466664080553</v>
      </c>
      <c r="R19" s="57">
        <f>+'Internación x edad (moderado)'!AJ20</f>
        <v>0.37034234945200423</v>
      </c>
      <c r="S19" s="57">
        <f>+Parámetros!$B$16*Parámetros!$B$18</f>
        <v>1911</v>
      </c>
      <c r="T19" s="57">
        <f>+Parámetros!$B$17*Parámetros!$B$19</f>
        <v>141.5</v>
      </c>
      <c r="U19" s="80">
        <f>+U18-((Parámetros!$I$25*U18*V18)/Parámetros!$B$9)</f>
        <v>1902560.4206087561</v>
      </c>
      <c r="V19" s="81">
        <f>+V18+((Parámetros!$I$25*U18*V18)/Parámetros!$B$9)-Parámetros!$D$25*V18</f>
        <v>15.15778436789703</v>
      </c>
      <c r="W19" s="81">
        <f>+Parámetros!$D$25*V18+W18</f>
        <v>6.4216068762385019</v>
      </c>
      <c r="X19" s="81">
        <f t="shared" si="18"/>
        <v>2.8025090540759265</v>
      </c>
      <c r="Y19" s="79">
        <f t="shared" si="11"/>
        <v>21.579391244135532</v>
      </c>
      <c r="Z19" s="79">
        <f>+'Internación x edad (pesimista)'!X20</f>
        <v>1.3594466664080553</v>
      </c>
      <c r="AA19" s="79">
        <f>+'Internación x edad (pesimista)'!AJ20</f>
        <v>0.37034234945200423</v>
      </c>
      <c r="AB19" s="79">
        <f>+Parámetros!$B$16*Parámetros!$B$18</f>
        <v>1911</v>
      </c>
      <c r="AC19" s="79">
        <f>+Parámetros!$B$17*Parámetros!$B$19</f>
        <v>141.5</v>
      </c>
      <c r="AD19" s="64">
        <v>43922</v>
      </c>
      <c r="AE19" s="31"/>
      <c r="AF19" s="192">
        <f t="shared" si="12"/>
        <v>11</v>
      </c>
      <c r="AG19" s="194">
        <v>25</v>
      </c>
      <c r="AH19" s="27">
        <f t="shared" ref="AH19:AH23" si="19">+(AG19-AG18)/AG18</f>
        <v>0.7857142857142857</v>
      </c>
      <c r="AI19" s="27">
        <f t="shared" si="6"/>
        <v>0.88218732071265771</v>
      </c>
      <c r="AJ19">
        <f t="shared" si="14"/>
        <v>0.22614336159122739</v>
      </c>
      <c r="AK19" s="27">
        <f t="shared" si="15"/>
        <v>3.3998841403111757</v>
      </c>
      <c r="AL19" s="191"/>
    </row>
    <row r="20" spans="1:38" x14ac:dyDescent="0.25">
      <c r="A20" s="9">
        <v>43923</v>
      </c>
      <c r="B20" s="44">
        <f t="shared" si="0"/>
        <v>13</v>
      </c>
      <c r="C20" s="49">
        <f>+C19-((Parámetros!$C$25*C19*D19)/Parámetros!$B$9)</f>
        <v>1902557.2280051596</v>
      </c>
      <c r="D20" s="50">
        <f>+D19+((Parámetros!$C$25*C19*D19)/Parámetros!$B$9)-Parámetros!$D$25*D19</f>
        <v>17.267689081001105</v>
      </c>
      <c r="E20" s="50">
        <f>+Parámetros!$D$25*D19+E19</f>
        <v>7.5043057596597187</v>
      </c>
      <c r="F20" s="50">
        <f t="shared" si="1"/>
        <v>24.771994840660824</v>
      </c>
      <c r="G20" s="50">
        <f t="shared" si="16"/>
        <v>3.1926035964861512</v>
      </c>
      <c r="H20" s="106">
        <f>+'Internación x edad (optimista)'!X21</f>
        <v>1.2455852980372932</v>
      </c>
      <c r="I20" s="106">
        <f>+'Internación x edad (optimista)'!AJ21</f>
        <v>0.3393240773003911</v>
      </c>
      <c r="J20" s="106">
        <f>+Parámetros!$B$16*Parámetros!$B$18</f>
        <v>1911</v>
      </c>
      <c r="K20" s="106">
        <f>+Parámetros!$B$17*Parámetros!$B$19</f>
        <v>141.5</v>
      </c>
      <c r="L20" s="58">
        <f>+L19-((Parámetros!$F$25*L19*M19)/Parámetros!$B$9)</f>
        <v>1902557.2280051596</v>
      </c>
      <c r="M20" s="59">
        <f>+M19+((Parámetros!$F$25*L19*M19)/Parámetros!$B$9)-Parámetros!$D$54*M19</f>
        <v>17.267689081001105</v>
      </c>
      <c r="N20" s="59">
        <f>+Parámetros!$D$25*M19+N19</f>
        <v>7.5043057596597187</v>
      </c>
      <c r="O20" s="59">
        <f t="shared" si="17"/>
        <v>3.1926035964861512</v>
      </c>
      <c r="P20" s="57">
        <f t="shared" si="9"/>
        <v>24.771994840660824</v>
      </c>
      <c r="Q20" s="57">
        <f>+'Internación x edad (moderado)'!X21</f>
        <v>1.2455852980372932</v>
      </c>
      <c r="R20" s="57">
        <f>+'Internación x edad (moderado)'!AJ21</f>
        <v>0.3393240773003911</v>
      </c>
      <c r="S20" s="57">
        <f>+Parámetros!$B$16*Parámetros!$B$18</f>
        <v>1911</v>
      </c>
      <c r="T20" s="57">
        <f>+Parámetros!$B$17*Parámetros!$B$19</f>
        <v>141.5</v>
      </c>
      <c r="U20" s="80">
        <f>+U19-((Parámetros!$I$25*U19*V19)/Parámetros!$B$9)</f>
        <v>1902557.2280051596</v>
      </c>
      <c r="V20" s="81">
        <f>+V19+((Parámetros!$I$25*U19*V19)/Parámetros!$B$9)-Parámetros!$D$25*V19</f>
        <v>17.267689081001105</v>
      </c>
      <c r="W20" s="81">
        <f>+Parámetros!$D$25*V19+W19</f>
        <v>7.5043057596597187</v>
      </c>
      <c r="X20" s="81">
        <f t="shared" si="18"/>
        <v>3.1926035964861512</v>
      </c>
      <c r="Y20" s="79">
        <f t="shared" si="11"/>
        <v>24.771994840660824</v>
      </c>
      <c r="Z20" s="79">
        <f>+'Internación x edad (pesimista)'!X21</f>
        <v>1.2455852980372932</v>
      </c>
      <c r="AA20" s="79">
        <f>+'Internación x edad (pesimista)'!AJ21</f>
        <v>0.3393240773003911</v>
      </c>
      <c r="AB20" s="79">
        <f>+Parámetros!$B$16*Parámetros!$B$18</f>
        <v>1911</v>
      </c>
      <c r="AC20" s="79">
        <f>+Parámetros!$B$17*Parámetros!$B$19</f>
        <v>141.5</v>
      </c>
      <c r="AD20" s="65">
        <v>43923</v>
      </c>
      <c r="AE20" s="31"/>
      <c r="AF20" s="192">
        <f t="shared" si="12"/>
        <v>0</v>
      </c>
      <c r="AG20" s="194">
        <v>25</v>
      </c>
      <c r="AH20" s="27">
        <f t="shared" si="19"/>
        <v>0</v>
      </c>
      <c r="AI20" s="27" t="e">
        <f t="shared" si="6"/>
        <v>#DIV/0!</v>
      </c>
      <c r="AJ20">
        <f t="shared" si="14"/>
        <v>0.17677344682512608</v>
      </c>
      <c r="AK20" s="27">
        <f t="shared" si="15"/>
        <v>4.2582800390582154</v>
      </c>
      <c r="AL20" s="191"/>
    </row>
    <row r="21" spans="1:38" x14ac:dyDescent="0.25">
      <c r="A21" s="9">
        <v>43924</v>
      </c>
      <c r="B21" s="44">
        <f t="shared" si="0"/>
        <v>14</v>
      </c>
      <c r="C21" s="49">
        <f>+C20-((Parámetros!$C$25*C20*D20)/Parámetros!$B$9)</f>
        <v>1902553.5910096453</v>
      </c>
      <c r="D21" s="50">
        <f>+D20+((Parámetros!$C$25*C20*D20)/Parámetros!$B$9)-Parámetros!$D$25*D20</f>
        <v>19.67127823247397</v>
      </c>
      <c r="E21" s="50">
        <f>+Parámetros!$D$25*D20+E20</f>
        <v>8.7377121225883698</v>
      </c>
      <c r="F21" s="50">
        <f t="shared" si="1"/>
        <v>28.40899035506234</v>
      </c>
      <c r="G21" s="50">
        <f t="shared" si="16"/>
        <v>3.6369955143891275</v>
      </c>
      <c r="H21" s="106">
        <f>+'Internación x edad (optimista)'!X22</f>
        <v>1.4246162459150271</v>
      </c>
      <c r="I21" s="106">
        <f>+'Internación x edad (optimista)'!AJ22</f>
        <v>0.38809593683706939</v>
      </c>
      <c r="J21" s="106">
        <f>+Parámetros!$B$16*Parámetros!$B$18</f>
        <v>1911</v>
      </c>
      <c r="K21" s="106">
        <f>+Parámetros!$B$17*Parámetros!$B$19</f>
        <v>141.5</v>
      </c>
      <c r="L21" s="58">
        <f>+L20-((Parámetros!$F$25*L20*M20)/Parámetros!$B$9)</f>
        <v>1902553.5910096453</v>
      </c>
      <c r="M21" s="59">
        <f>+M20+((Parámetros!$F$25*L20*M20)/Parámetros!$B$9)-Parámetros!$D$54*M20</f>
        <v>19.67127823247397</v>
      </c>
      <c r="N21" s="59">
        <f>+Parámetros!$D$25*M20+N20</f>
        <v>8.7377121225883698</v>
      </c>
      <c r="O21" s="59">
        <f t="shared" si="17"/>
        <v>3.6369955143891275</v>
      </c>
      <c r="P21" s="57">
        <f t="shared" si="9"/>
        <v>28.40899035506234</v>
      </c>
      <c r="Q21" s="57">
        <f>+'Internación x edad (moderado)'!X22</f>
        <v>1.4246162459150271</v>
      </c>
      <c r="R21" s="57">
        <f>+'Internación x edad (moderado)'!AJ22</f>
        <v>0.38809593683706939</v>
      </c>
      <c r="S21" s="57">
        <f>+Parámetros!$B$16*Parámetros!$B$18</f>
        <v>1911</v>
      </c>
      <c r="T21" s="57">
        <f>+Parámetros!$B$17*Parámetros!$B$19</f>
        <v>141.5</v>
      </c>
      <c r="U21" s="80">
        <f>+U20-((Parámetros!$I$25*U20*V20)/Parámetros!$B$9)</f>
        <v>1902553.5910096453</v>
      </c>
      <c r="V21" s="81">
        <f>+V20+((Parámetros!$I$25*U20*V20)/Parámetros!$B$9)-Parámetros!$D$25*V20</f>
        <v>19.67127823247397</v>
      </c>
      <c r="W21" s="81">
        <f>+Parámetros!$D$25*V20+W20</f>
        <v>8.7377121225883698</v>
      </c>
      <c r="X21" s="81">
        <f t="shared" si="18"/>
        <v>3.6369955143891275</v>
      </c>
      <c r="Y21" s="79">
        <f t="shared" si="11"/>
        <v>28.40899035506234</v>
      </c>
      <c r="Z21" s="79">
        <f>+'Internación x edad (pesimista)'!X22</f>
        <v>1.4246162459150271</v>
      </c>
      <c r="AA21" s="79">
        <f>+'Internación x edad (pesimista)'!AJ22</f>
        <v>0.38809593683706939</v>
      </c>
      <c r="AB21" s="79">
        <f>+Parámetros!$B$16*Parámetros!$B$18</f>
        <v>1911</v>
      </c>
      <c r="AC21" s="79">
        <f>+Parámetros!$B$17*Parámetros!$B$19</f>
        <v>141.5</v>
      </c>
      <c r="AD21" s="65">
        <v>43924</v>
      </c>
      <c r="AE21" s="31"/>
      <c r="AF21" s="192">
        <f t="shared" si="12"/>
        <v>2</v>
      </c>
      <c r="AG21" s="194">
        <v>27</v>
      </c>
      <c r="AH21" s="27">
        <f t="shared" si="19"/>
        <v>0.08</v>
      </c>
      <c r="AI21" s="27">
        <f t="shared" si="6"/>
        <v>8.6643397569993166</v>
      </c>
      <c r="AJ21">
        <f t="shared" si="14"/>
        <v>0.16993081275868693</v>
      </c>
      <c r="AK21" s="27">
        <f t="shared" si="15"/>
        <v>4.4165082750002007</v>
      </c>
      <c r="AL21" s="191"/>
    </row>
    <row r="22" spans="1:38" x14ac:dyDescent="0.25">
      <c r="A22" s="9">
        <v>43925</v>
      </c>
      <c r="B22" s="44">
        <f t="shared" si="0"/>
        <v>15</v>
      </c>
      <c r="C22" s="49">
        <f>+C21-((Parámetros!$C$25*C21*D21)/Parámetros!$B$9)</f>
        <v>1902549.4477676868</v>
      </c>
      <c r="D22" s="50">
        <f>+D21+((Parámetros!$C$25*C21*D21)/Parámetros!$B$9)-Parámetros!$D$25*D21</f>
        <v>22.409428888689799</v>
      </c>
      <c r="E22" s="50">
        <f>+Parámetros!$D$25*D21+E21</f>
        <v>10.142803424907939</v>
      </c>
      <c r="F22" s="50">
        <f t="shared" si="1"/>
        <v>32.552232313597742</v>
      </c>
      <c r="G22" s="50">
        <f t="shared" si="16"/>
        <v>4.1432419584598392</v>
      </c>
      <c r="H22" s="106">
        <f>+'Internación x edad (optimista)'!X23</f>
        <v>1.6311517585785118</v>
      </c>
      <c r="I22" s="106">
        <f>+'Internación x edad (optimista)'!AJ23</f>
        <v>0.44436062812295024</v>
      </c>
      <c r="J22" s="106">
        <f>+Parámetros!$B$16*Parámetros!$B$18</f>
        <v>1911</v>
      </c>
      <c r="K22" s="106">
        <f>+Parámetros!$B$17*Parámetros!$B$19</f>
        <v>141.5</v>
      </c>
      <c r="L22" s="58">
        <f>+L21-((Parámetros!$F$25*L21*M21)/Parámetros!$B$9)</f>
        <v>1902549.4477676868</v>
      </c>
      <c r="M22" s="59">
        <f>+M21+((Parámetros!$F$25*L21*M21)/Parámetros!$B$9)-Parámetros!$D$54*M21</f>
        <v>22.409428888689799</v>
      </c>
      <c r="N22" s="59">
        <f>+Parámetros!$D$25*M21+N21</f>
        <v>10.142803424907939</v>
      </c>
      <c r="O22" s="59">
        <f t="shared" si="17"/>
        <v>4.1432419584598392</v>
      </c>
      <c r="P22" s="57">
        <f t="shared" si="9"/>
        <v>32.552232313597742</v>
      </c>
      <c r="Q22" s="57">
        <f>+'Internación x edad (moderado)'!X23</f>
        <v>1.6311517585785118</v>
      </c>
      <c r="R22" s="57">
        <f>+'Internación x edad (moderado)'!AJ23</f>
        <v>0.44436062812295024</v>
      </c>
      <c r="S22" s="57">
        <f>+Parámetros!$B$16*Parámetros!$B$18</f>
        <v>1911</v>
      </c>
      <c r="T22" s="57">
        <f>+Parámetros!$B$17*Parámetros!$B$19</f>
        <v>141.5</v>
      </c>
      <c r="U22" s="80">
        <f>+U21-((Parámetros!$I$25*U21*V21)/Parámetros!$B$9)</f>
        <v>1902549.4477676868</v>
      </c>
      <c r="V22" s="81">
        <f>+V21+((Parámetros!$I$25*U21*V21)/Parámetros!$B$9)-Parámetros!$D$25*V21</f>
        <v>22.409428888689799</v>
      </c>
      <c r="W22" s="81">
        <f>+Parámetros!$D$25*V21+W21</f>
        <v>10.142803424907939</v>
      </c>
      <c r="X22" s="81">
        <f t="shared" si="18"/>
        <v>4.1432419584598392</v>
      </c>
      <c r="Y22" s="79">
        <f t="shared" si="11"/>
        <v>32.552232313597742</v>
      </c>
      <c r="Z22" s="79">
        <f>+'Internación x edad (pesimista)'!X23</f>
        <v>1.6311517585785118</v>
      </c>
      <c r="AA22" s="79">
        <f>+'Internación x edad (pesimista)'!AJ23</f>
        <v>0.44436062812295024</v>
      </c>
      <c r="AB22" s="79">
        <f>+Parámetros!$B$16*Parámetros!$B$18</f>
        <v>1911</v>
      </c>
      <c r="AC22" s="79">
        <f>+Parámetros!$B$17*Parámetros!$B$19</f>
        <v>141.5</v>
      </c>
      <c r="AD22" s="65">
        <v>43925</v>
      </c>
      <c r="AE22" s="31"/>
      <c r="AF22" s="192">
        <f t="shared" si="12"/>
        <v>2</v>
      </c>
      <c r="AG22" s="194">
        <v>29</v>
      </c>
      <c r="AH22" s="27">
        <f t="shared" si="19"/>
        <v>7.407407407407407E-2</v>
      </c>
      <c r="AI22" s="27">
        <f t="shared" si="6"/>
        <v>9.357486937559262</v>
      </c>
      <c r="AJ22">
        <f t="shared" si="14"/>
        <v>0.18193513020295993</v>
      </c>
      <c r="AK22" s="27">
        <f t="shared" si="15"/>
        <v>4.1467818758298609</v>
      </c>
      <c r="AL22" s="191"/>
    </row>
    <row r="23" spans="1:38" x14ac:dyDescent="0.25">
      <c r="A23" s="9">
        <v>43926</v>
      </c>
      <c r="B23" s="44">
        <f t="shared" si="0"/>
        <v>16</v>
      </c>
      <c r="C23" s="49">
        <f>+C22-((Parámetros!$C$25*C22*D22)/Parámetros!$B$9)</f>
        <v>1902544.7278159508</v>
      </c>
      <c r="D23" s="50">
        <f>+D22+((Parámetros!$C$25*C22*D22)/Parámetros!$B$9)-Parámetros!$D$25*D22</f>
        <v>25.528707132581328</v>
      </c>
      <c r="E23" s="50">
        <f>+Parámetros!$D$25*D22+E22</f>
        <v>11.74347691695721</v>
      </c>
      <c r="F23" s="50">
        <f t="shared" si="1"/>
        <v>37.272184049538538</v>
      </c>
      <c r="G23" s="50">
        <f t="shared" si="16"/>
        <v>4.719951736042276</v>
      </c>
      <c r="H23" s="106">
        <f>+'Internación x edad (optimista)'!X24</f>
        <v>1.8692465147668025</v>
      </c>
      <c r="I23" s="106">
        <f>+'Internación x edad (optimista)'!AJ24</f>
        <v>0.5092227323730234</v>
      </c>
      <c r="J23" s="106">
        <f>+Parámetros!$B$16*Parámetros!$B$18</f>
        <v>1911</v>
      </c>
      <c r="K23" s="106">
        <f>+Parámetros!$B$17*Parámetros!$B$19</f>
        <v>141.5</v>
      </c>
      <c r="L23" s="58">
        <f>+L22-((Parámetros!$F$25*L22*M22)/Parámetros!$B$9)</f>
        <v>1902544.7278159508</v>
      </c>
      <c r="M23" s="59">
        <f>+M22+((Parámetros!$F$25*L22*M22)/Parámetros!$B$9)-Parámetros!$D$54*M22</f>
        <v>25.528707132581328</v>
      </c>
      <c r="N23" s="59">
        <f>+Parámetros!$D$25*M22+N22</f>
        <v>11.74347691695721</v>
      </c>
      <c r="O23" s="59">
        <f t="shared" si="17"/>
        <v>4.719951736042276</v>
      </c>
      <c r="P23" s="57">
        <f t="shared" si="9"/>
        <v>37.272184049538538</v>
      </c>
      <c r="Q23" s="57">
        <f>+'Internación x edad (moderado)'!X24</f>
        <v>1.8692465147668025</v>
      </c>
      <c r="R23" s="57">
        <f>+'Internación x edad (moderado)'!AJ24</f>
        <v>0.5092227323730234</v>
      </c>
      <c r="S23" s="57">
        <f>+Parámetros!$B$16*Parámetros!$B$18</f>
        <v>1911</v>
      </c>
      <c r="T23" s="57">
        <f>+Parámetros!$B$17*Parámetros!$B$19</f>
        <v>141.5</v>
      </c>
      <c r="U23" s="80">
        <f>+U22-((Parámetros!$I$25*U22*V22)/Parámetros!$B$9)</f>
        <v>1902544.7278159508</v>
      </c>
      <c r="V23" s="81">
        <f>+V22+((Parámetros!$I$25*U22*V22)/Parámetros!$B$9)-Parámetros!$D$25*V22</f>
        <v>25.528707132581328</v>
      </c>
      <c r="W23" s="81">
        <f>+Parámetros!$D$25*V22+W22</f>
        <v>11.74347691695721</v>
      </c>
      <c r="X23" s="81">
        <f t="shared" si="18"/>
        <v>4.719951736042276</v>
      </c>
      <c r="Y23" s="79">
        <f t="shared" si="11"/>
        <v>37.272184049538538</v>
      </c>
      <c r="Z23" s="79">
        <f>+'Internación x edad (pesimista)'!X24</f>
        <v>1.8692465147668025</v>
      </c>
      <c r="AA23" s="79">
        <f>+'Internación x edad (pesimista)'!AJ24</f>
        <v>0.5092227323730234</v>
      </c>
      <c r="AB23" s="79">
        <f>+Parámetros!$B$16*Parámetros!$B$18</f>
        <v>1911</v>
      </c>
      <c r="AC23" s="79">
        <f>+Parámetros!$B$17*Parámetros!$B$19</f>
        <v>141.5</v>
      </c>
      <c r="AD23" s="65">
        <v>43926</v>
      </c>
      <c r="AE23" s="31"/>
      <c r="AF23" s="192">
        <f t="shared" si="12"/>
        <v>2</v>
      </c>
      <c r="AG23" s="194">
        <v>31</v>
      </c>
      <c r="AH23" s="27">
        <f t="shared" si="19"/>
        <v>6.8965517241379309E-2</v>
      </c>
      <c r="AI23" s="27">
        <f t="shared" si="6"/>
        <v>10.050634118119207</v>
      </c>
      <c r="AJ23">
        <f>+(AG23/AG8)^(1/14)-1</f>
        <v>0.13919850509334886</v>
      </c>
      <c r="AK23" s="27">
        <f t="shared" si="15"/>
        <v>5.3186069404189835</v>
      </c>
      <c r="AL23" s="191"/>
    </row>
    <row r="24" spans="1:38" x14ac:dyDescent="0.25">
      <c r="A24" s="9">
        <v>43927</v>
      </c>
      <c r="B24" s="44">
        <f t="shared" si="0"/>
        <v>17</v>
      </c>
      <c r="C24" s="49">
        <f>+C23-((Parámetros!$C$26*C23*D23)/Parámetros!$B$9)</f>
        <v>1902541.8754759198</v>
      </c>
      <c r="D24" s="50">
        <f>+D23+((Parámetros!$C$26*C23*D23)/Parámetros!$B$9)-Parámetros!$D$26*D23</f>
        <v>26.557568082561176</v>
      </c>
      <c r="E24" s="50">
        <f>+Parámetros!$D$26*D23+E23</f>
        <v>13.566955997855876</v>
      </c>
      <c r="F24" s="50">
        <f t="shared" si="1"/>
        <v>40.124524080417054</v>
      </c>
      <c r="G24" s="50">
        <f t="shared" si="2"/>
        <v>2.8523400309495628</v>
      </c>
      <c r="H24" s="106">
        <f>+'Internación x edad (optimista)'!X25</f>
        <v>1.9844964933043858</v>
      </c>
      <c r="I24" s="106">
        <f>+'Internación x edad (optimista)'!AJ25</f>
        <v>0.54061929163538591</v>
      </c>
      <c r="J24" s="106">
        <f>+Parámetros!$B$16*Parámetros!$B$18</f>
        <v>1911</v>
      </c>
      <c r="K24" s="106">
        <f>+Parámetros!$B$17*Parámetros!$B$19</f>
        <v>141.5</v>
      </c>
      <c r="L24" s="58">
        <f>+L23-((Parámetros!$F$26*L23*M23)/Parámetros!$B$9)</f>
        <v>1902541.8754759198</v>
      </c>
      <c r="M24" s="59">
        <f>+M23+((Parámetros!$F$26*L23*M23)/Parámetros!$B$9)-Parámetros!$D$26*M23</f>
        <v>26.557568082561176</v>
      </c>
      <c r="N24" s="59">
        <f>+Parámetros!$D$26*M23+N23</f>
        <v>13.566955997855876</v>
      </c>
      <c r="O24" s="59">
        <f t="shared" si="3"/>
        <v>2.8523400309495628</v>
      </c>
      <c r="P24" s="57">
        <f t="shared" si="9"/>
        <v>40.124524080417054</v>
      </c>
      <c r="Q24" s="57">
        <f>+'Internación x edad (moderado)'!X25</f>
        <v>1.9844964933043858</v>
      </c>
      <c r="R24" s="57">
        <f>+'Internación x edad (moderado)'!AJ25</f>
        <v>0.54061929163538591</v>
      </c>
      <c r="S24" s="57">
        <f>+Parámetros!$B$16*Parámetros!$B$18</f>
        <v>1911</v>
      </c>
      <c r="T24" s="57">
        <f>+Parámetros!$B$17*Parámetros!$B$19</f>
        <v>141.5</v>
      </c>
      <c r="U24" s="80">
        <f>+U23-((Parámetros!$I$26*U23*V23)/Parámetros!$B$9)</f>
        <v>1902541.8754759198</v>
      </c>
      <c r="V24" s="81">
        <f>+V23+((Parámetros!$I$26*U23*V23)/Parámetros!$B$9)-Parámetros!$D$26*V23</f>
        <v>26.557568082561176</v>
      </c>
      <c r="W24" s="81">
        <f>+Parámetros!$D$26*V23+W23</f>
        <v>13.566955997855876</v>
      </c>
      <c r="X24" s="81">
        <f t="shared" si="4"/>
        <v>2.8523400309495628</v>
      </c>
      <c r="Y24" s="79">
        <f t="shared" si="11"/>
        <v>40.124524080417054</v>
      </c>
      <c r="Z24" s="79">
        <f>+'Internación x edad (pesimista)'!X25</f>
        <v>1.9844964933043858</v>
      </c>
      <c r="AA24" s="79">
        <f>+'Internación x edad (pesimista)'!AJ25</f>
        <v>0.54061929163538591</v>
      </c>
      <c r="AB24" s="79">
        <f>+Parámetros!$B$16*Parámetros!$B$18</f>
        <v>1911</v>
      </c>
      <c r="AC24" s="79">
        <f>+Parámetros!$B$17*Parámetros!$B$19</f>
        <v>141.5</v>
      </c>
      <c r="AD24" s="65">
        <v>43927</v>
      </c>
      <c r="AE24" s="31"/>
      <c r="AF24" s="192">
        <f t="shared" si="12"/>
        <v>0</v>
      </c>
      <c r="AG24" s="194">
        <v>31</v>
      </c>
      <c r="AH24" s="27">
        <f t="shared" ref="AH24:AH25" si="20">+(AG24-AG23)/AG23</f>
        <v>0</v>
      </c>
      <c r="AI24" s="27" t="e">
        <f t="shared" si="6"/>
        <v>#DIV/0!</v>
      </c>
      <c r="AJ24">
        <f>+(AG24/AG17)^(1/7)-1</f>
        <v>0.14520417099031313</v>
      </c>
      <c r="AK24" s="27">
        <f t="shared" si="15"/>
        <v>5.1123481983759662</v>
      </c>
      <c r="AL24" s="191"/>
    </row>
    <row r="25" spans="1:38" x14ac:dyDescent="0.25">
      <c r="A25" s="9">
        <v>43928</v>
      </c>
      <c r="B25" s="44">
        <f t="shared" si="0"/>
        <v>18</v>
      </c>
      <c r="C25" s="49">
        <f>+C24-((Parámetros!$C$26*C24*D24)/Parámetros!$B$9)</f>
        <v>1902538.9081849949</v>
      </c>
      <c r="D25" s="50">
        <f>+D24+((Parámetros!$C$26*C24*D24)/Parámetros!$B$9)-Parámetros!$D$26*D24</f>
        <v>27.627889858617522</v>
      </c>
      <c r="E25" s="50">
        <f>+Parámetros!$D$26*D24+E24</f>
        <v>15.463925146610245</v>
      </c>
      <c r="F25" s="50">
        <f t="shared" si="1"/>
        <v>43.091815005227765</v>
      </c>
      <c r="G25" s="50">
        <f t="shared" ref="G25:G31" si="21">+IF(C24-C25&gt;0,C24-C25,0)</f>
        <v>2.9672909248620272</v>
      </c>
      <c r="H25" s="106">
        <f>+'Internación x edad (optimista)'!X26</f>
        <v>2.1013434785218097</v>
      </c>
      <c r="I25" s="106">
        <f>+'Internación x edad (optimista)'!AJ26</f>
        <v>0.57245090967608614</v>
      </c>
      <c r="J25" s="106">
        <f>+Parámetros!$B$16*Parámetros!$B$18</f>
        <v>1911</v>
      </c>
      <c r="K25" s="106">
        <f>+Parámetros!$B$17*Parámetros!$B$19</f>
        <v>141.5</v>
      </c>
      <c r="L25" s="58">
        <f>+L24-((Parámetros!$F$26*L24*M24)/Parámetros!$B$9)</f>
        <v>1902538.9081849949</v>
      </c>
      <c r="M25" s="59">
        <f>+M24+((Parámetros!$F$26*L24*M24)/Parámetros!$B$9)-Parámetros!$D$26*M24</f>
        <v>27.627889858617522</v>
      </c>
      <c r="N25" s="59">
        <f>+Parámetros!$D$26*M24+N24</f>
        <v>15.463925146610245</v>
      </c>
      <c r="O25" s="59">
        <f t="shared" ref="O25:O31" si="22">+L24-L25</f>
        <v>2.9672909248620272</v>
      </c>
      <c r="P25" s="57">
        <f t="shared" si="9"/>
        <v>43.091815005227765</v>
      </c>
      <c r="Q25" s="57">
        <f>+'Internación x edad (moderado)'!X26</f>
        <v>2.1013434785218097</v>
      </c>
      <c r="R25" s="57">
        <f>+'Internación x edad (moderado)'!AJ26</f>
        <v>0.57245090967608614</v>
      </c>
      <c r="S25" s="57">
        <f>+Parámetros!$B$16*Parámetros!$B$18</f>
        <v>1911</v>
      </c>
      <c r="T25" s="57">
        <f>+Parámetros!$B$17*Parámetros!$B$19</f>
        <v>141.5</v>
      </c>
      <c r="U25" s="80">
        <f>+U24-((Parámetros!$I$26*U24*V24)/Parámetros!$B$9)</f>
        <v>1902538.9081849949</v>
      </c>
      <c r="V25" s="81">
        <f>+V24+((Parámetros!$I$26*U24*V24)/Parámetros!$B$9)-Parámetros!$D$26*V24</f>
        <v>27.627889858617522</v>
      </c>
      <c r="W25" s="81">
        <f>+Parámetros!$D$26*V24+W24</f>
        <v>15.463925146610245</v>
      </c>
      <c r="X25" s="81">
        <f t="shared" ref="X25:X31" si="23">+U24-U25</f>
        <v>2.9672909248620272</v>
      </c>
      <c r="Y25" s="79">
        <f t="shared" si="11"/>
        <v>43.091815005227765</v>
      </c>
      <c r="Z25" s="79">
        <f>+'Internación x edad (pesimista)'!X26</f>
        <v>2.1013434785218097</v>
      </c>
      <c r="AA25" s="79">
        <f>+'Internación x edad (pesimista)'!AJ26</f>
        <v>0.57245090967608614</v>
      </c>
      <c r="AB25" s="79">
        <f>+Parámetros!$B$16*Parámetros!$B$18</f>
        <v>1911</v>
      </c>
      <c r="AC25" s="79">
        <f>+Parámetros!$B$17*Parámetros!$B$19</f>
        <v>141.5</v>
      </c>
      <c r="AD25" s="65">
        <v>43928</v>
      </c>
      <c r="AE25" s="31"/>
      <c r="AF25" s="192">
        <f t="shared" si="12"/>
        <v>2</v>
      </c>
      <c r="AG25" s="194">
        <v>33</v>
      </c>
      <c r="AH25" s="27">
        <f t="shared" si="20"/>
        <v>6.4516129032258063E-2</v>
      </c>
      <c r="AI25" s="27">
        <f t="shared" si="6"/>
        <v>10.743781298679153</v>
      </c>
      <c r="AJ25">
        <f>+(AG25/AG18)^(1/7)-1</f>
        <v>0.13031108383255963</v>
      </c>
      <c r="AK25" s="27">
        <f t="shared" si="15"/>
        <v>5.6586727528712171</v>
      </c>
      <c r="AL25" s="191"/>
    </row>
    <row r="26" spans="1:38" x14ac:dyDescent="0.25">
      <c r="A26" s="9">
        <v>43929</v>
      </c>
      <c r="B26" s="44">
        <f t="shared" si="0"/>
        <v>19</v>
      </c>
      <c r="C26" s="49">
        <f>+C25-((Parámetros!$C$26*C25*D25)/Parámetros!$B$9)</f>
        <v>1902535.8213112745</v>
      </c>
      <c r="D26" s="50">
        <f>+D25+((Parámetros!$C$26*C25*D25)/Parámetros!$B$9)-Parámetros!$D$26*D25</f>
        <v>28.74134287474147</v>
      </c>
      <c r="E26" s="50">
        <f>+Parámetros!$D$26*D25+E25</f>
        <v>17.437345850797211</v>
      </c>
      <c r="F26" s="50">
        <f t="shared" si="1"/>
        <v>46.178688725538677</v>
      </c>
      <c r="G26" s="50">
        <f t="shared" si="21"/>
        <v>3.0868737204000354</v>
      </c>
      <c r="H26" s="106">
        <f>+'Internación x edad (optimista)'!X27</f>
        <v>2.2195848413483761</v>
      </c>
      <c r="I26" s="106">
        <f>+'Internación x edad (optimista)'!AJ27</f>
        <v>0.60466238600218536</v>
      </c>
      <c r="J26" s="106">
        <f>+Parámetros!$B$16*Parámetros!$B$18</f>
        <v>1911</v>
      </c>
      <c r="K26" s="106">
        <f>+Parámetros!$B$17*Parámetros!$B$19</f>
        <v>141.5</v>
      </c>
      <c r="L26" s="58">
        <f>+L25-((Parámetros!$F$26*L25*M25)/Parámetros!$B$9)</f>
        <v>1902535.8213112745</v>
      </c>
      <c r="M26" s="59">
        <f>+M25+((Parámetros!$F$26*L25*M25)/Parámetros!$B$9)-Parámetros!$D$26*M25</f>
        <v>28.74134287474147</v>
      </c>
      <c r="N26" s="59">
        <f>+Parámetros!$D$26*M25+N25</f>
        <v>17.437345850797211</v>
      </c>
      <c r="O26" s="59">
        <f t="shared" si="22"/>
        <v>3.0868737204000354</v>
      </c>
      <c r="P26" s="57">
        <f t="shared" si="9"/>
        <v>46.178688725538677</v>
      </c>
      <c r="Q26" s="57">
        <f>+'Internación x edad (moderado)'!X27</f>
        <v>2.2195848413483761</v>
      </c>
      <c r="R26" s="57">
        <f>+'Internación x edad (moderado)'!AJ27</f>
        <v>0.60466238600218536</v>
      </c>
      <c r="S26" s="57">
        <f>+Parámetros!$B$16*Parámetros!$B$18</f>
        <v>1911</v>
      </c>
      <c r="T26" s="57">
        <f>+Parámetros!$B$17*Parámetros!$B$19</f>
        <v>141.5</v>
      </c>
      <c r="U26" s="80">
        <f>+U25-((Parámetros!$I$26*U25*V25)/Parámetros!$B$9)</f>
        <v>1902535.8213112745</v>
      </c>
      <c r="V26" s="81">
        <f>+V25+((Parámetros!$I$26*U25*V25)/Parámetros!$B$9)-Parámetros!$D$26*V25</f>
        <v>28.74134287474147</v>
      </c>
      <c r="W26" s="81">
        <f>+Parámetros!$D$26*V25+W25</f>
        <v>17.437345850797211</v>
      </c>
      <c r="X26" s="81">
        <f t="shared" si="23"/>
        <v>3.0868737204000354</v>
      </c>
      <c r="Y26" s="79">
        <f t="shared" si="11"/>
        <v>46.178688725538677</v>
      </c>
      <c r="Z26" s="79">
        <f>+'Internación x edad (pesimista)'!X27</f>
        <v>2.2195848413483761</v>
      </c>
      <c r="AA26" s="79">
        <f>+'Internación x edad (pesimista)'!AJ27</f>
        <v>0.60466238600218536</v>
      </c>
      <c r="AB26" s="79">
        <f>+Parámetros!$B$16*Parámetros!$B$18</f>
        <v>1911</v>
      </c>
      <c r="AC26" s="79">
        <f>+Parámetros!$B$17*Parámetros!$B$19</f>
        <v>141.5</v>
      </c>
      <c r="AD26" s="65">
        <v>43929</v>
      </c>
      <c r="AE26" s="31"/>
      <c r="AF26" s="192">
        <f t="shared" si="12"/>
        <v>6</v>
      </c>
      <c r="AG26" s="194">
        <v>39</v>
      </c>
      <c r="AH26" s="27">
        <f t="shared" ref="AH26:AH28" si="24">+(AG26-AG25)/AG25</f>
        <v>0.18181818181818182</v>
      </c>
      <c r="AI26" s="27">
        <f t="shared" si="6"/>
        <v>3.8123094930796988</v>
      </c>
      <c r="AJ26">
        <f t="shared" ref="AJ26:AJ55" si="25">+(AG26/AG19)^(1/7)-1</f>
        <v>6.5587772406597189E-2</v>
      </c>
      <c r="AK26" s="27">
        <f t="shared" ref="AK26:AK55" si="26">+LN(2)/LN(1+AJ26)</f>
        <v>10.911142276036141</v>
      </c>
      <c r="AL26" s="191"/>
    </row>
    <row r="27" spans="1:38" x14ac:dyDescent="0.25">
      <c r="A27" s="9">
        <v>43930</v>
      </c>
      <c r="B27" s="44">
        <f t="shared" si="0"/>
        <v>20</v>
      </c>
      <c r="C27" s="49">
        <f>+C26-((Parámetros!$C$26*C26*D26)/Parámetros!$B$9)</f>
        <v>1902532.6100362728</v>
      </c>
      <c r="D27" s="50">
        <f>+D26+((Parámetros!$C$26*C26*D26)/Parámetros!$B$9)-Parámetros!$D$26*D26</f>
        <v>29.899664814102152</v>
      </c>
      <c r="E27" s="50">
        <f>+Parámetros!$D$26*D26+E26</f>
        <v>19.490298913278743</v>
      </c>
      <c r="F27" s="50">
        <f t="shared" si="1"/>
        <v>49.389963727380895</v>
      </c>
      <c r="G27" s="50">
        <f t="shared" si="21"/>
        <v>3.2112750017549843</v>
      </c>
      <c r="H27" s="106">
        <f>+'Internación x edad (optimista)'!X28</f>
        <v>2.3389864005182672</v>
      </c>
      <c r="I27" s="106">
        <f>+'Internación x edad (optimista)'!AJ28</f>
        <v>0.6371899246279169</v>
      </c>
      <c r="J27" s="106">
        <f>+Parámetros!$B$16*Parámetros!$B$18</f>
        <v>1911</v>
      </c>
      <c r="K27" s="106">
        <f>+Parámetros!$B$17*Parámetros!$B$19</f>
        <v>141.5</v>
      </c>
      <c r="L27" s="58">
        <f>+L26-((Parámetros!$F$26*L26*M26)/Parámetros!$B$9)</f>
        <v>1902532.6100362728</v>
      </c>
      <c r="M27" s="59">
        <f>+M26+((Parámetros!$F$26*L26*M26)/Parámetros!$B$9)-Parámetros!$D$26*M26</f>
        <v>29.899664814102152</v>
      </c>
      <c r="N27" s="59">
        <f>+Parámetros!$D$26*M26+N26</f>
        <v>19.490298913278743</v>
      </c>
      <c r="O27" s="59">
        <f t="shared" si="22"/>
        <v>3.2112750017549843</v>
      </c>
      <c r="P27" s="57">
        <f t="shared" si="9"/>
        <v>49.389963727380895</v>
      </c>
      <c r="Q27" s="57">
        <f>+'Internación x edad (moderado)'!X28</f>
        <v>2.3389864005182672</v>
      </c>
      <c r="R27" s="57">
        <f>+'Internación x edad (moderado)'!AJ28</f>
        <v>0.6371899246279169</v>
      </c>
      <c r="S27" s="57">
        <f>+Parámetros!$B$16*Parámetros!$B$18</f>
        <v>1911</v>
      </c>
      <c r="T27" s="57">
        <f>+Parámetros!$B$17*Parámetros!$B$19</f>
        <v>141.5</v>
      </c>
      <c r="U27" s="80">
        <f>+U26-((Parámetros!$I$26*U26*V26)/Parámetros!$B$9)</f>
        <v>1902532.6100362728</v>
      </c>
      <c r="V27" s="81">
        <f>+V26+((Parámetros!$I$26*U26*V26)/Parámetros!$B$9)-Parámetros!$D$26*V26</f>
        <v>29.899664814102152</v>
      </c>
      <c r="W27" s="81">
        <f>+Parámetros!$D$26*V26+W26</f>
        <v>19.490298913278743</v>
      </c>
      <c r="X27" s="81">
        <f t="shared" si="23"/>
        <v>3.2112750017549843</v>
      </c>
      <c r="Y27" s="79">
        <f t="shared" si="11"/>
        <v>49.389963727380895</v>
      </c>
      <c r="Z27" s="79">
        <f>+'Internación x edad (pesimista)'!X28</f>
        <v>2.3389864005182672</v>
      </c>
      <c r="AA27" s="79">
        <f>+'Internación x edad (pesimista)'!AJ28</f>
        <v>0.6371899246279169</v>
      </c>
      <c r="AB27" s="79">
        <f>+Parámetros!$B$16*Parámetros!$B$18</f>
        <v>1911</v>
      </c>
      <c r="AC27" s="79">
        <f>+Parámetros!$B$17*Parámetros!$B$19</f>
        <v>141.5</v>
      </c>
      <c r="AD27" s="65">
        <v>43930</v>
      </c>
      <c r="AE27" s="31"/>
      <c r="AF27" s="192">
        <f t="shared" si="12"/>
        <v>9</v>
      </c>
      <c r="AG27" s="194">
        <v>48</v>
      </c>
      <c r="AH27" s="27">
        <f t="shared" si="24"/>
        <v>0.23076923076923078</v>
      </c>
      <c r="AI27" s="27">
        <f t="shared" si="6"/>
        <v>3.0036377824264293</v>
      </c>
      <c r="AJ27">
        <f t="shared" si="25"/>
        <v>9.766951793117773E-2</v>
      </c>
      <c r="AK27" s="27">
        <f t="shared" si="26"/>
        <v>7.4380544669394322</v>
      </c>
      <c r="AL27" s="191"/>
    </row>
    <row r="28" spans="1:38" x14ac:dyDescent="0.25">
      <c r="A28" s="9">
        <v>43931</v>
      </c>
      <c r="B28" s="44">
        <f t="shared" si="0"/>
        <v>21</v>
      </c>
      <c r="C28" s="49">
        <f>+C27-((Parámetros!$C$26*C27*D27)/Parámetros!$B$9)</f>
        <v>1902529.2693474074</v>
      </c>
      <c r="D28" s="50">
        <f>+D27+((Parámetros!$C$26*C27*D27)/Parámetros!$B$9)-Parámetros!$D$26*D27</f>
        <v>31.104663335567373</v>
      </c>
      <c r="E28" s="50">
        <f>+Parámetros!$D$26*D27+E27</f>
        <v>21.625989257143182</v>
      </c>
      <c r="F28" s="50">
        <f t="shared" si="1"/>
        <v>52.730652592710555</v>
      </c>
      <c r="G28" s="50">
        <f t="shared" si="21"/>
        <v>3.3406888653989881</v>
      </c>
      <c r="H28" s="106">
        <f>+'Internación x edad (optimista)'!X29</f>
        <v>2.4300218333682868</v>
      </c>
      <c r="I28" s="106">
        <f>+'Internación x edad (optimista)'!AJ29</f>
        <v>0.66198992371441034</v>
      </c>
      <c r="J28" s="106">
        <f>+Parámetros!$B$16*Parámetros!$B$18</f>
        <v>1911</v>
      </c>
      <c r="K28" s="106">
        <f>+Parámetros!$B$17*Parámetros!$B$19</f>
        <v>141.5</v>
      </c>
      <c r="L28" s="58">
        <f>+L27-((Parámetros!$F$26*L27*M27)/Parámetros!$B$9)</f>
        <v>1902529.2693474074</v>
      </c>
      <c r="M28" s="59">
        <f>+M27+((Parámetros!$F$26*L27*M27)/Parámetros!$B$9)-Parámetros!$D$26*M27</f>
        <v>31.104663335567373</v>
      </c>
      <c r="N28" s="59">
        <f>+Parámetros!$D$26*M27+N27</f>
        <v>21.625989257143182</v>
      </c>
      <c r="O28" s="59">
        <f t="shared" si="22"/>
        <v>3.3406888653989881</v>
      </c>
      <c r="P28" s="57">
        <f t="shared" si="9"/>
        <v>52.730652592710555</v>
      </c>
      <c r="Q28" s="57">
        <f>+'Internación x edad (moderado)'!X29</f>
        <v>2.4300218333682868</v>
      </c>
      <c r="R28" s="57">
        <f>+'Internación x edad (moderado)'!AJ29</f>
        <v>0.66198992371441034</v>
      </c>
      <c r="S28" s="57">
        <f>+Parámetros!$B$16*Parámetros!$B$18</f>
        <v>1911</v>
      </c>
      <c r="T28" s="57">
        <f>+Parámetros!$B$17*Parámetros!$B$19</f>
        <v>141.5</v>
      </c>
      <c r="U28" s="80">
        <f>+U27-((Parámetros!$I$26*U27*V27)/Parámetros!$B$9)</f>
        <v>1902529.2693474074</v>
      </c>
      <c r="V28" s="81">
        <f>+V27+((Parámetros!$I$26*U27*V27)/Parámetros!$B$9)-Parámetros!$D$26*V27</f>
        <v>31.104663335567373</v>
      </c>
      <c r="W28" s="81">
        <f>+Parámetros!$D$26*V27+W27</f>
        <v>21.625989257143182</v>
      </c>
      <c r="X28" s="81">
        <f t="shared" si="23"/>
        <v>3.3406888653989881</v>
      </c>
      <c r="Y28" s="79">
        <f t="shared" si="11"/>
        <v>52.730652592710555</v>
      </c>
      <c r="Z28" s="79">
        <f>+'Internación x edad (pesimista)'!X29</f>
        <v>2.4300218333682868</v>
      </c>
      <c r="AA28" s="79">
        <f>+'Internación x edad (pesimista)'!AJ29</f>
        <v>0.66198992371441034</v>
      </c>
      <c r="AB28" s="79">
        <f>+Parámetros!$B$16*Parámetros!$B$18</f>
        <v>1911</v>
      </c>
      <c r="AC28" s="79">
        <f>+Parámetros!$B$17*Parámetros!$B$19</f>
        <v>141.5</v>
      </c>
      <c r="AD28" s="65">
        <v>43931</v>
      </c>
      <c r="AE28" s="31"/>
      <c r="AF28" s="192">
        <f t="shared" si="12"/>
        <v>5</v>
      </c>
      <c r="AG28" s="194">
        <v>53</v>
      </c>
      <c r="AH28" s="27">
        <f t="shared" si="24"/>
        <v>0.10416666666666667</v>
      </c>
      <c r="AI28" s="27">
        <f t="shared" si="6"/>
        <v>6.654212933375474</v>
      </c>
      <c r="AJ28">
        <f t="shared" si="25"/>
        <v>0.1011451911073038</v>
      </c>
      <c r="AK28" s="27">
        <f t="shared" si="26"/>
        <v>7.1940009664999929</v>
      </c>
      <c r="AL28" s="191"/>
    </row>
    <row r="29" spans="1:38" x14ac:dyDescent="0.25">
      <c r="A29" s="9">
        <v>43932</v>
      </c>
      <c r="B29" s="44">
        <f t="shared" si="0"/>
        <v>22</v>
      </c>
      <c r="C29" s="49">
        <f>+C28-((Parámetros!$C$26*C28*D28)/Parámetros!$B$9)</f>
        <v>1902525.7940301872</v>
      </c>
      <c r="D29" s="50">
        <f>+D28+((Parámetros!$C$26*C28*D28)/Parámetros!$B$9)-Parámetros!$D$26*D28</f>
        <v>32.358218888915431</v>
      </c>
      <c r="E29" s="50">
        <f>+Parámetros!$D$26*D28+E28</f>
        <v>23.847750923969421</v>
      </c>
      <c r="F29" s="50">
        <f t="shared" si="1"/>
        <v>56.205969812884852</v>
      </c>
      <c r="G29" s="50">
        <f t="shared" si="21"/>
        <v>3.4753172202035785</v>
      </c>
      <c r="H29" s="106">
        <f>+'Internación x edad (optimista)'!X30</f>
        <v>2.5129157977336196</v>
      </c>
      <c r="I29" s="106">
        <f>+'Internación x edad (optimista)'!AJ30</f>
        <v>0.68457201264590306</v>
      </c>
      <c r="J29" s="106">
        <f>+Parámetros!$B$16*Parámetros!$B$18</f>
        <v>1911</v>
      </c>
      <c r="K29" s="106">
        <f>+Parámetros!$B$17*Parámetros!$B$19</f>
        <v>141.5</v>
      </c>
      <c r="L29" s="58">
        <f>+L28-((Parámetros!$F$26*L28*M28)/Parámetros!$B$9)</f>
        <v>1902525.7940301872</v>
      </c>
      <c r="M29" s="59">
        <f>+M28+((Parámetros!$F$26*L28*M28)/Parámetros!$B$9)-Parámetros!$D$26*M28</f>
        <v>32.358218888915431</v>
      </c>
      <c r="N29" s="59">
        <f>+Parámetros!$D$26*M28+N28</f>
        <v>23.847750923969421</v>
      </c>
      <c r="O29" s="59">
        <f t="shared" si="22"/>
        <v>3.4753172202035785</v>
      </c>
      <c r="P29" s="57">
        <f t="shared" si="9"/>
        <v>56.205969812884852</v>
      </c>
      <c r="Q29" s="57">
        <f>+'Internación x edad (moderado)'!X30</f>
        <v>2.5129157977336196</v>
      </c>
      <c r="R29" s="57">
        <f>+'Internación x edad (moderado)'!AJ30</f>
        <v>0.68457201264590306</v>
      </c>
      <c r="S29" s="57">
        <f>+Parámetros!$B$16*Parámetros!$B$18</f>
        <v>1911</v>
      </c>
      <c r="T29" s="57">
        <f>+Parámetros!$B$17*Parámetros!$B$19</f>
        <v>141.5</v>
      </c>
      <c r="U29" s="80">
        <f>+U28-((Parámetros!$I$26*U28*V28)/Parámetros!$B$9)</f>
        <v>1902525.7940301872</v>
      </c>
      <c r="V29" s="81">
        <f>+V28+((Parámetros!$I$26*U28*V28)/Parámetros!$B$9)-Parámetros!$D$26*V28</f>
        <v>32.358218888915431</v>
      </c>
      <c r="W29" s="81">
        <f>+Parámetros!$D$26*V28+W28</f>
        <v>23.847750923969421</v>
      </c>
      <c r="X29" s="81">
        <f t="shared" si="23"/>
        <v>3.4753172202035785</v>
      </c>
      <c r="Y29" s="79">
        <f t="shared" si="11"/>
        <v>56.205969812884852</v>
      </c>
      <c r="Z29" s="79">
        <f>+'Internación x edad (pesimista)'!X30</f>
        <v>2.5129157977336196</v>
      </c>
      <c r="AA29" s="79">
        <f>+'Internación x edad (pesimista)'!AJ30</f>
        <v>0.68457201264590306</v>
      </c>
      <c r="AB29" s="79">
        <f>+Parámetros!$B$16*Parámetros!$B$18</f>
        <v>1911</v>
      </c>
      <c r="AC29" s="79">
        <f>+Parámetros!$B$17*Parámetros!$B$19</f>
        <v>141.5</v>
      </c>
      <c r="AD29" s="65">
        <v>43932</v>
      </c>
      <c r="AE29" s="31"/>
      <c r="AF29" s="192">
        <f t="shared" si="12"/>
        <v>2</v>
      </c>
      <c r="AG29" s="194">
        <v>55</v>
      </c>
      <c r="AH29" s="27">
        <f t="shared" ref="AH29:AH37" si="27">+(AG29-AG28)/AG28</f>
        <v>3.7735849056603772E-2</v>
      </c>
      <c r="AI29" s="27">
        <f t="shared" ref="AI29:AI37" si="28">+LN(2)/AH29</f>
        <v>18.36840028483855</v>
      </c>
      <c r="AJ29">
        <f t="shared" si="25"/>
        <v>9.5744354245402841E-2</v>
      </c>
      <c r="AK29" s="27">
        <f t="shared" si="26"/>
        <v>7.5808548112863736</v>
      </c>
      <c r="AL29" s="191"/>
    </row>
    <row r="30" spans="1:38" x14ac:dyDescent="0.25">
      <c r="A30" s="9">
        <v>43933</v>
      </c>
      <c r="B30" s="44">
        <f t="shared" si="0"/>
        <v>23</v>
      </c>
      <c r="C30" s="49">
        <f>+C29-((Parámetros!$C$26*C29*D29)/Parámetros!$B$9)</f>
        <v>1902522.1786600838</v>
      </c>
      <c r="D30" s="50">
        <f>+D29+((Parámetros!$C$26*C29*D29)/Parámetros!$B$9)-Parámetros!$D$26*D29</f>
        <v>33.662287643086252</v>
      </c>
      <c r="E30" s="50">
        <f>+Parámetros!$D$26*D29+E29</f>
        <v>26.159052273177664</v>
      </c>
      <c r="F30" s="50">
        <f t="shared" si="1"/>
        <v>59.821339916263916</v>
      </c>
      <c r="G30" s="50">
        <f t="shared" si="21"/>
        <v>3.6153701033908874</v>
      </c>
      <c r="H30" s="106">
        <f>+'Internación x edad (optimista)'!X31</f>
        <v>2.585696259923719</v>
      </c>
      <c r="I30" s="106">
        <f>+'Internación x edad (optimista)'!AJ31</f>
        <v>0.70439896726480078</v>
      </c>
      <c r="J30" s="106">
        <f>+Parámetros!$B$16*Parámetros!$B$18</f>
        <v>1911</v>
      </c>
      <c r="K30" s="106">
        <f>+Parámetros!$B$17*Parámetros!$B$19</f>
        <v>141.5</v>
      </c>
      <c r="L30" s="58">
        <f>+L29-((Parámetros!$F$26*L29*M29)/Parámetros!$B$9)</f>
        <v>1902522.1786600838</v>
      </c>
      <c r="M30" s="59">
        <f>+M29+((Parámetros!$F$26*L29*M29)/Parámetros!$B$9)-Parámetros!$D$26*M29</f>
        <v>33.662287643086252</v>
      </c>
      <c r="N30" s="59">
        <f>+Parámetros!$D$26*M29+N29</f>
        <v>26.159052273177664</v>
      </c>
      <c r="O30" s="59">
        <f t="shared" si="22"/>
        <v>3.6153701033908874</v>
      </c>
      <c r="P30" s="57">
        <f t="shared" si="9"/>
        <v>59.821339916263916</v>
      </c>
      <c r="Q30" s="57">
        <f>+'Internación x edad (moderado)'!X31</f>
        <v>2.585696259923719</v>
      </c>
      <c r="R30" s="57">
        <f>+'Internación x edad (moderado)'!AJ31</f>
        <v>0.70439896726480078</v>
      </c>
      <c r="S30" s="57">
        <f>+Parámetros!$B$16*Parámetros!$B$18</f>
        <v>1911</v>
      </c>
      <c r="T30" s="57">
        <f>+Parámetros!$B$17*Parámetros!$B$19</f>
        <v>141.5</v>
      </c>
      <c r="U30" s="80">
        <f>+U29-((Parámetros!$I$26*U29*V29)/Parámetros!$B$9)</f>
        <v>1902522.1786600838</v>
      </c>
      <c r="V30" s="81">
        <f>+V29+((Parámetros!$I$26*U29*V29)/Parámetros!$B$9)-Parámetros!$D$26*V29</f>
        <v>33.662287643086252</v>
      </c>
      <c r="W30" s="81">
        <f>+Parámetros!$D$26*V29+W29</f>
        <v>26.159052273177664</v>
      </c>
      <c r="X30" s="81">
        <f t="shared" si="23"/>
        <v>3.6153701033908874</v>
      </c>
      <c r="Y30" s="79">
        <f t="shared" si="11"/>
        <v>59.821339916263916</v>
      </c>
      <c r="Z30" s="79">
        <f>+'Internación x edad (pesimista)'!X31</f>
        <v>2.585696259923719</v>
      </c>
      <c r="AA30" s="79">
        <f>+'Internación x edad (pesimista)'!AJ31</f>
        <v>0.70439896726480078</v>
      </c>
      <c r="AB30" s="79">
        <f>+Parámetros!$B$16*Parámetros!$B$18</f>
        <v>1911</v>
      </c>
      <c r="AC30" s="79">
        <f>+Parámetros!$B$17*Parámetros!$B$19</f>
        <v>141.5</v>
      </c>
      <c r="AD30" s="65">
        <v>43933</v>
      </c>
      <c r="AE30" s="31"/>
      <c r="AF30" s="192">
        <f t="shared" si="12"/>
        <v>2</v>
      </c>
      <c r="AG30" s="194">
        <v>57</v>
      </c>
      <c r="AH30" s="27">
        <f t="shared" si="27"/>
        <v>3.6363636363636362E-2</v>
      </c>
      <c r="AI30" s="27">
        <f t="shared" si="28"/>
        <v>19.061547465398498</v>
      </c>
      <c r="AJ30">
        <f t="shared" si="25"/>
        <v>9.0906663548985467E-2</v>
      </c>
      <c r="AK30" s="27">
        <f t="shared" si="26"/>
        <v>7.9663709548664352</v>
      </c>
      <c r="AL30" s="191"/>
    </row>
    <row r="31" spans="1:38" x14ac:dyDescent="0.25">
      <c r="A31" s="9">
        <v>43934</v>
      </c>
      <c r="B31" s="44">
        <f t="shared" si="0"/>
        <v>24</v>
      </c>
      <c r="C31" s="49">
        <f>+C30-((Parámetros!$C$26*C30*D30)/Parámetros!$B$9)</f>
        <v>1902518.4175940775</v>
      </c>
      <c r="D31" s="50">
        <f>+D30+((Parámetros!$C$26*C30*D30)/Parámetros!$B$9)-Parámetros!$D$26*D30</f>
        <v>35.018904531992668</v>
      </c>
      <c r="E31" s="50">
        <f>+Parámetros!$D$26*D30+E30</f>
        <v>28.563501390540967</v>
      </c>
      <c r="F31" s="50">
        <f t="shared" si="1"/>
        <v>63.582405922533638</v>
      </c>
      <c r="G31" s="50">
        <f t="shared" si="21"/>
        <v>3.761066006263718</v>
      </c>
      <c r="H31" s="106">
        <f>+'Internación x edad (optimista)'!X32</f>
        <v>2.6460829056120803</v>
      </c>
      <c r="I31" s="106">
        <f>+'Internación x edad (optimista)'!AJ32</f>
        <v>0.72084958117438747</v>
      </c>
      <c r="J31" s="106">
        <f>+Parámetros!$B$16*Parámetros!$B$18</f>
        <v>1911</v>
      </c>
      <c r="K31" s="106">
        <f>+Parámetros!$B$17*Parámetros!$B$19</f>
        <v>141.5</v>
      </c>
      <c r="L31" s="58">
        <f>+L30-((Parámetros!$F$26*L30*M30)/Parámetros!$B$9)</f>
        <v>1902518.4175940775</v>
      </c>
      <c r="M31" s="59">
        <f>+M30+((Parámetros!$F$26*L30*M30)/Parámetros!$B$9)-Parámetros!$D$26*M30</f>
        <v>35.018904531992668</v>
      </c>
      <c r="N31" s="59">
        <f>+Parámetros!$D$26*M30+N30</f>
        <v>28.563501390540967</v>
      </c>
      <c r="O31" s="59">
        <f t="shared" si="22"/>
        <v>3.761066006263718</v>
      </c>
      <c r="P31" s="57">
        <f t="shared" si="9"/>
        <v>63.582405922533638</v>
      </c>
      <c r="Q31" s="57">
        <f>+'Internación x edad (moderado)'!X32</f>
        <v>2.6460829056120803</v>
      </c>
      <c r="R31" s="57">
        <f>+'Internación x edad (moderado)'!AJ32</f>
        <v>0.72084958117438747</v>
      </c>
      <c r="S31" s="57">
        <f>+Parámetros!$B$16*Parámetros!$B$18</f>
        <v>1911</v>
      </c>
      <c r="T31" s="57">
        <f>+Parámetros!$B$17*Parámetros!$B$19</f>
        <v>141.5</v>
      </c>
      <c r="U31" s="80">
        <f>+U30-((Parámetros!$I$26*U30*V30)/Parámetros!$B$9)</f>
        <v>1902518.4175940775</v>
      </c>
      <c r="V31" s="81">
        <f>+V30+((Parámetros!$I$26*U30*V30)/Parámetros!$B$9)-Parámetros!$D$26*V30</f>
        <v>35.018904531992668</v>
      </c>
      <c r="W31" s="81">
        <f>+Parámetros!$D$26*V30+W30</f>
        <v>28.563501390540967</v>
      </c>
      <c r="X31" s="81">
        <f t="shared" si="23"/>
        <v>3.761066006263718</v>
      </c>
      <c r="Y31" s="79">
        <f t="shared" si="11"/>
        <v>63.582405922533638</v>
      </c>
      <c r="Z31" s="79">
        <f>+'Internación x edad (pesimista)'!X32</f>
        <v>2.6460829056120803</v>
      </c>
      <c r="AA31" s="79">
        <f>+'Internación x edad (pesimista)'!AJ32</f>
        <v>0.72084958117438747</v>
      </c>
      <c r="AB31" s="79">
        <f>+Parámetros!$B$16*Parámetros!$B$18</f>
        <v>1911</v>
      </c>
      <c r="AC31" s="79">
        <f>+Parámetros!$B$17*Parámetros!$B$19</f>
        <v>141.5</v>
      </c>
      <c r="AD31" s="65">
        <v>43934</v>
      </c>
      <c r="AE31" s="31"/>
      <c r="AF31" s="192">
        <f t="shared" si="12"/>
        <v>2</v>
      </c>
      <c r="AG31" s="194">
        <v>59</v>
      </c>
      <c r="AH31" s="27">
        <f t="shared" si="27"/>
        <v>3.5087719298245612E-2</v>
      </c>
      <c r="AI31" s="27">
        <f t="shared" si="28"/>
        <v>19.754694645958441</v>
      </c>
      <c r="AJ31">
        <f t="shared" si="25"/>
        <v>9.6294381247000294E-2</v>
      </c>
      <c r="AK31" s="27">
        <f t="shared" si="26"/>
        <v>7.5394739473458756</v>
      </c>
      <c r="AL31" s="191"/>
    </row>
    <row r="32" spans="1:38" x14ac:dyDescent="0.25">
      <c r="A32" s="9">
        <v>43935</v>
      </c>
      <c r="B32" s="44">
        <f t="shared" si="0"/>
        <v>25</v>
      </c>
      <c r="C32" s="49">
        <f>+C31-((Parámetros!$C$27*C31*D31)/Parámetros!$B$9)</f>
        <v>1902516.8188654999</v>
      </c>
      <c r="D32" s="50">
        <f>+D31+((Parámetros!$C$27*C31*D31)/Parámetros!$B$9)-Parámetros!$D$27*D31</f>
        <v>34.116282785886</v>
      </c>
      <c r="E32" s="50">
        <f>+Parámetros!$D$27*D31+E31</f>
        <v>31.064851714254729</v>
      </c>
      <c r="F32" s="50">
        <f t="shared" si="1"/>
        <v>65.181134500140729</v>
      </c>
      <c r="G32" s="50">
        <f t="shared" ref="G32" si="29">+IF(C31-C32&gt;0,C31-C32,0)</f>
        <v>1.59872857760638</v>
      </c>
      <c r="H32" s="106">
        <f>+'Internación x edad (optimista)'!X33</f>
        <v>2.545672840443864</v>
      </c>
      <c r="I32" s="106">
        <f>+'Internación x edad (optimista)'!AJ33</f>
        <v>0.69349573172821566</v>
      </c>
      <c r="J32" s="106">
        <f>+Parámetros!$B$16*Parámetros!$B$18</f>
        <v>1911</v>
      </c>
      <c r="K32" s="106">
        <f>+Parámetros!$B$17*Parámetros!$B$19</f>
        <v>141.5</v>
      </c>
      <c r="L32" s="58">
        <f>+L31-((Parámetros!$F$27*L31*M31)/Parámetros!$B$9)</f>
        <v>1902516.8188654999</v>
      </c>
      <c r="M32" s="59">
        <f>+M31+((Parámetros!$F$27*L31*M31)/Parámetros!$B$9)-Parámetros!$D$27*M31</f>
        <v>34.116282785886</v>
      </c>
      <c r="N32" s="59">
        <f>+Parámetros!$D$27*M31+N31</f>
        <v>31.064851714254729</v>
      </c>
      <c r="O32" s="59">
        <f t="shared" ref="O32" si="30">+L31-L32</f>
        <v>1.59872857760638</v>
      </c>
      <c r="P32" s="57">
        <f t="shared" si="9"/>
        <v>65.181134500140729</v>
      </c>
      <c r="Q32" s="57">
        <f>+'Internación x edad (moderado)'!X33</f>
        <v>2.545672840443864</v>
      </c>
      <c r="R32" s="57">
        <f>+'Internación x edad (moderado)'!AJ33</f>
        <v>0.69349573172821566</v>
      </c>
      <c r="S32" s="57">
        <f>+Parámetros!$B$16*Parámetros!$B$18</f>
        <v>1911</v>
      </c>
      <c r="T32" s="57">
        <f>+Parámetros!$B$17*Parámetros!$B$19</f>
        <v>141.5</v>
      </c>
      <c r="U32" s="80">
        <f>+U31-((Parámetros!$I$27*U31*V31)/Parámetros!$B$9)</f>
        <v>1902516.8188654999</v>
      </c>
      <c r="V32" s="81">
        <f>+V31+((Parámetros!$I$27*U31*V31)/Parámetros!$B$9)-Parámetros!$D$24*V31</f>
        <v>34.116282785886</v>
      </c>
      <c r="W32" s="81">
        <f>+Parámetros!$D$27*V31+W31</f>
        <v>31.064851714254729</v>
      </c>
      <c r="X32" s="81">
        <f t="shared" ref="X32" si="31">+U31-U32</f>
        <v>1.59872857760638</v>
      </c>
      <c r="Y32" s="79">
        <f t="shared" si="11"/>
        <v>65.181134500140729</v>
      </c>
      <c r="Z32" s="79">
        <f>+'Internación x edad (pesimista)'!X33</f>
        <v>2.545672840443864</v>
      </c>
      <c r="AA32" s="79">
        <f>+'Internación x edad (pesimista)'!AJ33</f>
        <v>0.69349573172821566</v>
      </c>
      <c r="AB32" s="79">
        <f>+Parámetros!$B$16*Parámetros!$B$18</f>
        <v>1911</v>
      </c>
      <c r="AC32" s="79">
        <f>+Parámetros!$B$17*Parámetros!$B$19</f>
        <v>141.5</v>
      </c>
      <c r="AD32" s="65">
        <v>43935</v>
      </c>
      <c r="AE32" s="31"/>
      <c r="AF32" s="192">
        <f t="shared" si="12"/>
        <v>3</v>
      </c>
      <c r="AG32" s="194">
        <v>62</v>
      </c>
      <c r="AH32" s="27">
        <f t="shared" si="27"/>
        <v>5.0847457627118647E-2</v>
      </c>
      <c r="AI32" s="27">
        <f t="shared" si="28"/>
        <v>13.631894551012257</v>
      </c>
      <c r="AJ32">
        <f t="shared" si="25"/>
        <v>9.4272267269336352E-2</v>
      </c>
      <c r="AK32" s="27">
        <f t="shared" si="26"/>
        <v>7.6939801519793516</v>
      </c>
      <c r="AL32" s="191"/>
    </row>
    <row r="33" spans="1:38" x14ac:dyDescent="0.25">
      <c r="A33" s="9">
        <v>43936</v>
      </c>
      <c r="B33" s="44">
        <f t="shared" si="0"/>
        <v>26</v>
      </c>
      <c r="C33" s="49">
        <f>+C32-((Parámetros!$C$27*C32*D32)/Parámetros!$B$9)</f>
        <v>1902515.2613458931</v>
      </c>
      <c r="D33" s="50">
        <f>+D32+((Parámetros!$C$27*C32*D32)/Parámetros!$B$9)-Parámetros!$D$27*D32</f>
        <v>33.236925050861558</v>
      </c>
      <c r="E33" s="50">
        <f>+Parámetros!$D$27*D32+E32</f>
        <v>33.501729056103727</v>
      </c>
      <c r="F33" s="50">
        <f t="shared" si="1"/>
        <v>66.738654106965285</v>
      </c>
      <c r="G33" s="50">
        <f t="shared" ref="G33:G39" si="32">+IF(C32-C33&gt;0,C32-C33,0)</f>
        <v>1.5575196067802608</v>
      </c>
      <c r="H33" s="106">
        <f>+'Internación x edad (optimista)'!X34</f>
        <v>2.4146711565442729</v>
      </c>
      <c r="I33" s="106">
        <f>+'Internación x edad (optimista)'!AJ34</f>
        <v>0.65780807100833516</v>
      </c>
      <c r="J33" s="106">
        <f>+Parámetros!$B$16*Parámetros!$B$18</f>
        <v>1911</v>
      </c>
      <c r="K33" s="106">
        <f>+Parámetros!$B$17*Parámetros!$B$19</f>
        <v>141.5</v>
      </c>
      <c r="L33" s="58">
        <f>+L32-((Parámetros!$F$27*L32*M32)/Parámetros!$B$9)</f>
        <v>1902515.2613458931</v>
      </c>
      <c r="M33" s="59">
        <f>+M32+((Parámetros!$F$27*L32*M32)/Parámetros!$B$9)-Parámetros!$D$27*M32</f>
        <v>33.236925050861558</v>
      </c>
      <c r="N33" s="59">
        <f>+Parámetros!$D$27*M32+N32</f>
        <v>33.501729056103727</v>
      </c>
      <c r="O33" s="59">
        <f t="shared" ref="O33:O39" si="33">+L32-L33</f>
        <v>1.5575196067802608</v>
      </c>
      <c r="P33" s="57">
        <f t="shared" si="9"/>
        <v>66.738654106965285</v>
      </c>
      <c r="Q33" s="57">
        <f>+'Internación x edad (moderado)'!X34</f>
        <v>2.4146711565442729</v>
      </c>
      <c r="R33" s="57">
        <f>+'Internación x edad (moderado)'!AJ34</f>
        <v>0.65780807100833516</v>
      </c>
      <c r="S33" s="57">
        <f>+Parámetros!$B$16*Parámetros!$B$18</f>
        <v>1911</v>
      </c>
      <c r="T33" s="57">
        <f>+Parámetros!$B$17*Parámetros!$B$19</f>
        <v>141.5</v>
      </c>
      <c r="U33" s="80">
        <f>+U32-((Parámetros!$I$27*U32*V32)/Parámetros!$B$9)</f>
        <v>1902515.2613458931</v>
      </c>
      <c r="V33" s="81">
        <f>+V32+((Parámetros!$I$27*U32*V32)/Parámetros!$B$9)-Parámetros!$D$24*V32</f>
        <v>33.236925050861558</v>
      </c>
      <c r="W33" s="81">
        <f>+Parámetros!$D$27*V32+W32</f>
        <v>33.501729056103727</v>
      </c>
      <c r="X33" s="81">
        <f t="shared" ref="X33:X39" si="34">+U32-U33</f>
        <v>1.5575196067802608</v>
      </c>
      <c r="Y33" s="79">
        <f t="shared" si="11"/>
        <v>66.738654106965285</v>
      </c>
      <c r="Z33" s="79">
        <f>+'Internación x edad (pesimista)'!X34</f>
        <v>2.4146711565442729</v>
      </c>
      <c r="AA33" s="79">
        <f>+'Internación x edad (pesimista)'!AJ34</f>
        <v>0.65780807100833516</v>
      </c>
      <c r="AB33" s="79">
        <f>+Parámetros!$B$16*Parámetros!$B$18</f>
        <v>1911</v>
      </c>
      <c r="AC33" s="79">
        <f>+Parámetros!$B$17*Parámetros!$B$19</f>
        <v>141.5</v>
      </c>
      <c r="AD33" s="65">
        <v>43936</v>
      </c>
      <c r="AE33" s="31"/>
      <c r="AF33" s="192">
        <f t="shared" si="12"/>
        <v>1</v>
      </c>
      <c r="AG33" s="194">
        <v>63</v>
      </c>
      <c r="AH33" s="27">
        <f t="shared" si="27"/>
        <v>1.6129032258064516E-2</v>
      </c>
      <c r="AI33" s="27">
        <f t="shared" si="28"/>
        <v>42.975125194716611</v>
      </c>
      <c r="AJ33">
        <f t="shared" si="25"/>
        <v>7.0911805251929971E-2</v>
      </c>
      <c r="AK33" s="27">
        <f t="shared" si="26"/>
        <v>10.117394957344173</v>
      </c>
      <c r="AL33" s="191"/>
    </row>
    <row r="34" spans="1:38" x14ac:dyDescent="0.25">
      <c r="A34" s="9">
        <v>43937</v>
      </c>
      <c r="B34" s="44">
        <f t="shared" si="0"/>
        <v>27</v>
      </c>
      <c r="C34" s="49">
        <f>+C33-((Parámetros!$C$27*C33*D33)/Parámetros!$B$9)</f>
        <v>1902513.743973078</v>
      </c>
      <c r="D34" s="50">
        <f>+D33+((Parámetros!$C$27*C33*D33)/Parámetros!$B$9)-Parámetros!$D$27*D33</f>
        <v>32.380231791071822</v>
      </c>
      <c r="E34" s="50">
        <f>+Parámetros!$D$27*D33+E33</f>
        <v>35.875795131165269</v>
      </c>
      <c r="F34" s="50">
        <f t="shared" si="1"/>
        <v>68.256026922237083</v>
      </c>
      <c r="G34" s="50">
        <f t="shared" si="32"/>
        <v>1.5173728151712567</v>
      </c>
      <c r="H34" s="106">
        <f>+'Internación x edad (optimista)'!X35</f>
        <v>2.249248090947745</v>
      </c>
      <c r="I34" s="106">
        <f>+'Internación x edad (optimista)'!AJ35</f>
        <v>0.61274328966723168</v>
      </c>
      <c r="J34" s="106">
        <f>+Parámetros!$B$16*Parámetros!$B$18</f>
        <v>1911</v>
      </c>
      <c r="K34" s="106">
        <f>+Parámetros!$B$17*Parámetros!$B$19</f>
        <v>141.5</v>
      </c>
      <c r="L34" s="58">
        <f>+L33-((Parámetros!$F$27*L33*M33)/Parámetros!$B$9)</f>
        <v>1902513.743973078</v>
      </c>
      <c r="M34" s="59">
        <f>+M33+((Parámetros!$F$27*L33*M33)/Parámetros!$B$9)-Parámetros!$D$27*M33</f>
        <v>32.380231791071822</v>
      </c>
      <c r="N34" s="59">
        <f>+Parámetros!$D$27*M33+N33</f>
        <v>35.875795131165269</v>
      </c>
      <c r="O34" s="59">
        <f t="shared" si="33"/>
        <v>1.5173728151712567</v>
      </c>
      <c r="P34" s="57">
        <f t="shared" si="9"/>
        <v>68.256026922237083</v>
      </c>
      <c r="Q34" s="57">
        <f>+'Internación x edad (moderado)'!X35</f>
        <v>2.249248090947745</v>
      </c>
      <c r="R34" s="57">
        <f>+'Internación x edad (moderado)'!AJ35</f>
        <v>0.61274328966723168</v>
      </c>
      <c r="S34" s="57">
        <f>+Parámetros!$B$16*Parámetros!$B$18</f>
        <v>1911</v>
      </c>
      <c r="T34" s="57">
        <f>+Parámetros!$B$17*Parámetros!$B$19</f>
        <v>141.5</v>
      </c>
      <c r="U34" s="80">
        <f>+U33-((Parámetros!$I$27*U33*V33)/Parámetros!$B$9)</f>
        <v>1902513.743973078</v>
      </c>
      <c r="V34" s="81">
        <f>+V33+((Parámetros!$I$27*U33*V33)/Parámetros!$B$9)-Parámetros!$D$24*V33</f>
        <v>32.380231791071822</v>
      </c>
      <c r="W34" s="81">
        <f>+Parámetros!$D$27*V33+W33</f>
        <v>35.875795131165269</v>
      </c>
      <c r="X34" s="81">
        <f t="shared" si="34"/>
        <v>1.5173728151712567</v>
      </c>
      <c r="Y34" s="79">
        <f t="shared" si="11"/>
        <v>68.256026922237083</v>
      </c>
      <c r="Z34" s="79">
        <f>+'Internación x edad (pesimista)'!X35</f>
        <v>2.249248090947745</v>
      </c>
      <c r="AA34" s="79">
        <f>+'Internación x edad (pesimista)'!AJ35</f>
        <v>0.61274328966723168</v>
      </c>
      <c r="AB34" s="79">
        <f>+Parámetros!$B$16*Parámetros!$B$18</f>
        <v>1911</v>
      </c>
      <c r="AC34" s="79">
        <f>+Parámetros!$B$17*Parámetros!$B$19</f>
        <v>141.5</v>
      </c>
      <c r="AD34" s="65">
        <v>43937</v>
      </c>
      <c r="AE34" s="31"/>
      <c r="AF34" s="192">
        <f t="shared" si="12"/>
        <v>5</v>
      </c>
      <c r="AG34" s="194">
        <v>68</v>
      </c>
      <c r="AH34" s="27">
        <f t="shared" si="27"/>
        <v>7.9365079365079361E-2</v>
      </c>
      <c r="AI34" s="27">
        <f t="shared" si="28"/>
        <v>8.7336544750553102</v>
      </c>
      <c r="AJ34">
        <f t="shared" si="25"/>
        <v>5.1016823792615185E-2</v>
      </c>
      <c r="AK34" s="27">
        <f t="shared" si="26"/>
        <v>13.930338818533542</v>
      </c>
      <c r="AL34" s="191"/>
    </row>
    <row r="35" spans="1:38" x14ac:dyDescent="0.25">
      <c r="A35" s="9">
        <v>43938</v>
      </c>
      <c r="B35" s="44">
        <f t="shared" si="0"/>
        <v>28</v>
      </c>
      <c r="C35" s="49">
        <f>+C34-((Parámetros!$C$27*C34*D34)/Parámetros!$B$9)</f>
        <v>1902512.2657122519</v>
      </c>
      <c r="D35" s="50">
        <f>+D34+((Parámetros!$C$27*C34*D34)/Parámetros!$B$9)-Parámetros!$D$27*D34</f>
        <v>31.545618917892845</v>
      </c>
      <c r="E35" s="50">
        <f>+Parámetros!$D$27*D34+E34</f>
        <v>38.18866883052754</v>
      </c>
      <c r="F35" s="50">
        <f t="shared" si="1"/>
        <v>69.734287748420385</v>
      </c>
      <c r="G35" s="50">
        <f t="shared" si="32"/>
        <v>1.4782608260866255</v>
      </c>
      <c r="H35" s="106">
        <f>+'Internación x edad (optimista)'!X36</f>
        <v>2.0450298230984676</v>
      </c>
      <c r="I35" s="106">
        <f>+'Internación x edad (optimista)'!AJ36</f>
        <v>0.5571098654328317</v>
      </c>
      <c r="J35" s="106">
        <f>+Parámetros!$B$16*Parámetros!$B$18</f>
        <v>1911</v>
      </c>
      <c r="K35" s="106">
        <f>+Parámetros!$B$17*Parámetros!$B$19</f>
        <v>141.5</v>
      </c>
      <c r="L35" s="58">
        <f>+L34-((Parámetros!$F$27*L34*M34)/Parámetros!$B$9)</f>
        <v>1902512.2657122519</v>
      </c>
      <c r="M35" s="59">
        <f>+M34+((Parámetros!$F$27*L34*M34)/Parámetros!$B$9)-Parámetros!$D$27*M34</f>
        <v>31.545618917892845</v>
      </c>
      <c r="N35" s="59">
        <f>+Parámetros!$D$27*M34+N34</f>
        <v>38.18866883052754</v>
      </c>
      <c r="O35" s="59">
        <f t="shared" si="33"/>
        <v>1.4782608260866255</v>
      </c>
      <c r="P35" s="57">
        <f t="shared" si="9"/>
        <v>69.734287748420385</v>
      </c>
      <c r="Q35" s="57">
        <f>+'Internación x edad (moderado)'!X36</f>
        <v>2.0450298230984676</v>
      </c>
      <c r="R35" s="57">
        <f>+'Internación x edad (moderado)'!AJ36</f>
        <v>0.5571098654328317</v>
      </c>
      <c r="S35" s="57">
        <f>+Parámetros!$B$16*Parámetros!$B$18</f>
        <v>1911</v>
      </c>
      <c r="T35" s="57">
        <f>+Parámetros!$B$17*Parámetros!$B$19</f>
        <v>141.5</v>
      </c>
      <c r="U35" s="80">
        <f>+U34-((Parámetros!$I$27*U34*V34)/Parámetros!$B$9)</f>
        <v>1902512.2657122519</v>
      </c>
      <c r="V35" s="81">
        <f>+V34+((Parámetros!$I$27*U34*V34)/Parámetros!$B$9)-Parámetros!$D$24*V34</f>
        <v>31.545618917892845</v>
      </c>
      <c r="W35" s="81">
        <f>+Parámetros!$D$27*V34+W34</f>
        <v>38.18866883052754</v>
      </c>
      <c r="X35" s="81">
        <f t="shared" si="34"/>
        <v>1.4782608260866255</v>
      </c>
      <c r="Y35" s="79">
        <f t="shared" si="11"/>
        <v>69.734287748420385</v>
      </c>
      <c r="Z35" s="79">
        <f>+'Internación x edad (pesimista)'!X36</f>
        <v>2.0450298230984676</v>
      </c>
      <c r="AA35" s="79">
        <f>+'Internación x edad (pesimista)'!AJ36</f>
        <v>0.5571098654328317</v>
      </c>
      <c r="AB35" s="79">
        <f>+Parámetros!$B$16*Parámetros!$B$18</f>
        <v>1911</v>
      </c>
      <c r="AC35" s="79">
        <f>+Parámetros!$B$17*Parámetros!$B$19</f>
        <v>141.5</v>
      </c>
      <c r="AD35" s="65">
        <v>43938</v>
      </c>
      <c r="AE35" s="31"/>
      <c r="AF35" s="192">
        <f t="shared" si="12"/>
        <v>0</v>
      </c>
      <c r="AG35" s="194">
        <v>68</v>
      </c>
      <c r="AH35" s="27">
        <f t="shared" si="27"/>
        <v>0</v>
      </c>
      <c r="AI35" s="27" t="e">
        <f t="shared" si="28"/>
        <v>#DIV/0!</v>
      </c>
      <c r="AJ35">
        <f t="shared" si="25"/>
        <v>3.624360478101063E-2</v>
      </c>
      <c r="AK35" s="27">
        <f t="shared" si="26"/>
        <v>19.469192671547631</v>
      </c>
      <c r="AL35" s="191"/>
    </row>
    <row r="36" spans="1:38" x14ac:dyDescent="0.25">
      <c r="A36" s="9">
        <v>43939</v>
      </c>
      <c r="B36" s="44">
        <f t="shared" si="0"/>
        <v>29</v>
      </c>
      <c r="C36" s="49">
        <f>+C35-((Parámetros!$C$27*C35*D35)/Parámetros!$B$9)</f>
        <v>1902510.8255552836</v>
      </c>
      <c r="D36" s="50">
        <f>+D35+((Parámetros!$C$27*C35*D35)/Parámetros!$B$9)-Parámetros!$D$27*D35</f>
        <v>30.732517392094323</v>
      </c>
      <c r="E36" s="50">
        <f>+Parámetros!$D$27*D35+E35</f>
        <v>40.441927324662743</v>
      </c>
      <c r="F36" s="50">
        <f t="shared" si="1"/>
        <v>71.174444716757066</v>
      </c>
      <c r="G36" s="50">
        <f t="shared" si="32"/>
        <v>1.4401569683104753</v>
      </c>
      <c r="H36" s="106">
        <f>+'Internación x edad (optimista)'!X37</f>
        <v>1.9560658882419555</v>
      </c>
      <c r="I36" s="106">
        <f>+'Internación x edad (optimista)'!AJ37</f>
        <v>0.53287418670752429</v>
      </c>
      <c r="J36" s="106">
        <f>+Parámetros!$B$16*Parámetros!$B$18</f>
        <v>1911</v>
      </c>
      <c r="K36" s="106">
        <f>+Parámetros!$B$17*Parámetros!$B$19</f>
        <v>141.5</v>
      </c>
      <c r="L36" s="58">
        <f>+L35-((Parámetros!$F$27*L35*M35)/Parámetros!$B$9)</f>
        <v>1902510.8255552836</v>
      </c>
      <c r="M36" s="59">
        <f>+M35+((Parámetros!$F$27*L35*M35)/Parámetros!$B$9)-Parámetros!$D$27*M35</f>
        <v>30.732517392094323</v>
      </c>
      <c r="N36" s="59">
        <f>+Parámetros!$D$27*M35+N35</f>
        <v>40.441927324662743</v>
      </c>
      <c r="O36" s="59">
        <f t="shared" si="33"/>
        <v>1.4401569683104753</v>
      </c>
      <c r="P36" s="57">
        <f t="shared" si="9"/>
        <v>71.174444716757066</v>
      </c>
      <c r="Q36" s="57">
        <f>+'Internación x edad (moderado)'!X37</f>
        <v>1.9560658882419555</v>
      </c>
      <c r="R36" s="57">
        <f>+'Internación x edad (moderado)'!AJ37</f>
        <v>0.53287418670752429</v>
      </c>
      <c r="S36" s="57">
        <f>+Parámetros!$B$16*Parámetros!$B$18</f>
        <v>1911</v>
      </c>
      <c r="T36" s="57">
        <f>+Parámetros!$B$17*Parámetros!$B$19</f>
        <v>141.5</v>
      </c>
      <c r="U36" s="80">
        <f>+U35-((Parámetros!$I$27*U35*V35)/Parámetros!$B$9)</f>
        <v>1902510.8255552836</v>
      </c>
      <c r="V36" s="81">
        <f>+V35+((Parámetros!$I$27*U35*V35)/Parámetros!$B$9)-Parámetros!$D$24*V35</f>
        <v>30.732517392094323</v>
      </c>
      <c r="W36" s="81">
        <f>+Parámetros!$D$27*V35+W35</f>
        <v>40.441927324662743</v>
      </c>
      <c r="X36" s="81">
        <f t="shared" si="34"/>
        <v>1.4401569683104753</v>
      </c>
      <c r="Y36" s="79">
        <f t="shared" si="11"/>
        <v>71.174444716757066</v>
      </c>
      <c r="Z36" s="79">
        <f>+'Internación x edad (pesimista)'!X37</f>
        <v>1.9560658882419555</v>
      </c>
      <c r="AA36" s="79">
        <f>+'Internación x edad (pesimista)'!AJ37</f>
        <v>0.53287418670752429</v>
      </c>
      <c r="AB36" s="79">
        <f>+Parámetros!$B$16*Parámetros!$B$18</f>
        <v>1911</v>
      </c>
      <c r="AC36" s="79">
        <f>+Parámetros!$B$17*Parámetros!$B$19</f>
        <v>141.5</v>
      </c>
      <c r="AD36" s="65">
        <v>43939</v>
      </c>
      <c r="AE36" s="31"/>
      <c r="AF36" s="192">
        <f t="shared" si="12"/>
        <v>1</v>
      </c>
      <c r="AG36" s="194">
        <v>69</v>
      </c>
      <c r="AH36" s="27">
        <f t="shared" si="27"/>
        <v>1.4705882352941176E-2</v>
      </c>
      <c r="AI36" s="27"/>
      <c r="AJ36">
        <f t="shared" si="25"/>
        <v>3.2926657892244027E-2</v>
      </c>
      <c r="AK36" s="27">
        <f t="shared" si="26"/>
        <v>21.395948507128463</v>
      </c>
      <c r="AL36" s="191"/>
    </row>
    <row r="37" spans="1:38" x14ac:dyDescent="0.25">
      <c r="A37" s="9">
        <v>43940</v>
      </c>
      <c r="B37" s="44">
        <f t="shared" si="0"/>
        <v>30</v>
      </c>
      <c r="C37" s="49">
        <f>+C36-((Parámetros!$C$27*C36*D36)/Parámetros!$B$9)</f>
        <v>1902509.4225200256</v>
      </c>
      <c r="D37" s="50">
        <f>+D36+((Parámetros!$C$27*C36*D36)/Parámetros!$B$9)-Parámetros!$D$27*D36</f>
        <v>29.940372836246684</v>
      </c>
      <c r="E37" s="50">
        <f>+Parámetros!$D$27*D36+E36</f>
        <v>42.637107138383769</v>
      </c>
      <c r="F37" s="50">
        <f t="shared" si="1"/>
        <v>72.57747997463045</v>
      </c>
      <c r="G37" s="50">
        <f t="shared" si="32"/>
        <v>1.4030352579429746</v>
      </c>
      <c r="H37" s="106">
        <f>+'Internación x edad (optimista)'!X38</f>
        <v>1.8575217667803581</v>
      </c>
      <c r="I37" s="106">
        <f>+'Internación x edad (optimista)'!AJ38</f>
        <v>0.50602866023814153</v>
      </c>
      <c r="J37" s="106">
        <f>+Parámetros!$B$16*Parámetros!$B$18</f>
        <v>1911</v>
      </c>
      <c r="K37" s="106">
        <f>+Parámetros!$B$17*Parámetros!$B$19</f>
        <v>141.5</v>
      </c>
      <c r="L37" s="58">
        <f>+L36-((Parámetros!$F$27*L36*M36)/Parámetros!$B$9)</f>
        <v>1902509.4225200256</v>
      </c>
      <c r="M37" s="59">
        <f>+M36+((Parámetros!$F$27*L36*M36)/Parámetros!$B$9)-Parámetros!$D$27*M36</f>
        <v>29.940372836246684</v>
      </c>
      <c r="N37" s="59">
        <f>+Parámetros!$D$27*M36+N36</f>
        <v>42.637107138383769</v>
      </c>
      <c r="O37" s="59">
        <f t="shared" si="33"/>
        <v>1.4030352579429746</v>
      </c>
      <c r="P37" s="57">
        <f t="shared" si="9"/>
        <v>72.57747997463045</v>
      </c>
      <c r="Q37" s="57">
        <f>+'Internación x edad (moderado)'!X38</f>
        <v>1.8575217667803581</v>
      </c>
      <c r="R37" s="57">
        <f>+'Internación x edad (moderado)'!AJ38</f>
        <v>0.50602866023814153</v>
      </c>
      <c r="S37" s="57">
        <f>+Parámetros!$B$16*Parámetros!$B$18</f>
        <v>1911</v>
      </c>
      <c r="T37" s="57">
        <f>+Parámetros!$B$17*Parámetros!$B$19</f>
        <v>141.5</v>
      </c>
      <c r="U37" s="80">
        <f>+U36-((Parámetros!$I$27*U36*V36)/Parámetros!$B$9)</f>
        <v>1902509.4225200256</v>
      </c>
      <c r="V37" s="81">
        <f>+V36+((Parámetros!$I$27*U36*V36)/Parámetros!$B$9)-Parámetros!$D$24*V36</f>
        <v>29.940372836246684</v>
      </c>
      <c r="W37" s="81">
        <f>+Parámetros!$D$27*V36+W36</f>
        <v>42.637107138383769</v>
      </c>
      <c r="X37" s="81">
        <f t="shared" si="34"/>
        <v>1.4030352579429746</v>
      </c>
      <c r="Y37" s="79">
        <f t="shared" si="11"/>
        <v>72.57747997463045</v>
      </c>
      <c r="Z37" s="79">
        <f>+'Internación x edad (pesimista)'!X38</f>
        <v>1.8575217667803581</v>
      </c>
      <c r="AA37" s="79">
        <f>+'Internación x edad (pesimista)'!AJ38</f>
        <v>0.50602866023814153</v>
      </c>
      <c r="AB37" s="79">
        <f>+Parámetros!$B$16*Parámetros!$B$18</f>
        <v>1911</v>
      </c>
      <c r="AC37" s="79">
        <f>+Parámetros!$B$17*Parámetros!$B$19</f>
        <v>141.5</v>
      </c>
      <c r="AD37" s="65">
        <v>43940</v>
      </c>
      <c r="AE37" s="31"/>
      <c r="AF37" s="192">
        <f t="shared" si="12"/>
        <v>1</v>
      </c>
      <c r="AG37" s="194">
        <v>70</v>
      </c>
      <c r="AH37" s="27">
        <f t="shared" si="27"/>
        <v>1.4492753623188406E-2</v>
      </c>
      <c r="AI37" s="27">
        <f t="shared" si="28"/>
        <v>47.827155458636227</v>
      </c>
      <c r="AJ37">
        <f t="shared" si="25"/>
        <v>2.9784069677057712E-2</v>
      </c>
      <c r="AK37" s="27">
        <f t="shared" si="26"/>
        <v>23.6172916848192</v>
      </c>
      <c r="AL37" s="191"/>
    </row>
    <row r="38" spans="1:38" x14ac:dyDescent="0.25">
      <c r="A38" s="9">
        <v>43941</v>
      </c>
      <c r="B38" s="44">
        <f t="shared" si="0"/>
        <v>31</v>
      </c>
      <c r="C38" s="49">
        <f>+C37-((Parámetros!$C$27*C37*D37)/Parámetros!$B$9)</f>
        <v>1902508.0556496452</v>
      </c>
      <c r="D38" s="50">
        <f>+D37+((Parámetros!$C$27*C37*D37)/Parámetros!$B$9)-Parámetros!$D$27*D37</f>
        <v>29.168645157102144</v>
      </c>
      <c r="E38" s="50">
        <f>+Parámetros!$D$27*D37+E37</f>
        <v>44.775705198115674</v>
      </c>
      <c r="F38" s="50">
        <f t="shared" si="1"/>
        <v>73.944350355217821</v>
      </c>
      <c r="G38" s="50">
        <f t="shared" si="32"/>
        <v>1.3668703804723918</v>
      </c>
      <c r="H38" s="106">
        <f>+'Internación x edad (optimista)'!X39</f>
        <v>1.7491659387474501</v>
      </c>
      <c r="I38" s="106">
        <f>+'Internación x edad (optimista)'!AJ39</f>
        <v>0.47651021503384888</v>
      </c>
      <c r="J38" s="106">
        <f>+Parámetros!$B$16*Parámetros!$B$18</f>
        <v>1911</v>
      </c>
      <c r="K38" s="106">
        <f>+Parámetros!$B$17*Parámetros!$B$19</f>
        <v>141.5</v>
      </c>
      <c r="L38" s="58">
        <f>+L37-((Parámetros!$F$27*L37*M37)/Parámetros!$B$9)</f>
        <v>1902508.0556496452</v>
      </c>
      <c r="M38" s="59">
        <f>+M37+((Parámetros!$F$27*L37*M37)/Parámetros!$B$9)-Parámetros!$D$27*M37</f>
        <v>29.168645157102144</v>
      </c>
      <c r="N38" s="59">
        <f>+Parámetros!$D$27*M37+N37</f>
        <v>44.775705198115674</v>
      </c>
      <c r="O38" s="59">
        <f t="shared" si="33"/>
        <v>1.3668703804723918</v>
      </c>
      <c r="P38" s="57">
        <f t="shared" si="9"/>
        <v>73.944350355217821</v>
      </c>
      <c r="Q38" s="57">
        <f>+'Internación x edad (moderado)'!X39</f>
        <v>1.7491659387474501</v>
      </c>
      <c r="R38" s="57">
        <f>+'Internación x edad (moderado)'!AJ39</f>
        <v>0.47651021503384888</v>
      </c>
      <c r="S38" s="57">
        <f>+Parámetros!$B$16*Parámetros!$B$18</f>
        <v>1911</v>
      </c>
      <c r="T38" s="57">
        <f>+Parámetros!$B$17*Parámetros!$B$19</f>
        <v>141.5</v>
      </c>
      <c r="U38" s="80">
        <f>+U37-((Parámetros!$I$27*U37*V37)/Parámetros!$B$9)</f>
        <v>1902508.0556496452</v>
      </c>
      <c r="V38" s="81">
        <f>+V37+((Parámetros!$I$27*U37*V37)/Parámetros!$B$9)-Parámetros!$D$24*V37</f>
        <v>29.168645157102144</v>
      </c>
      <c r="W38" s="81">
        <f>+Parámetros!$D$27*V37+W37</f>
        <v>44.775705198115674</v>
      </c>
      <c r="X38" s="81">
        <f t="shared" si="34"/>
        <v>1.3668703804723918</v>
      </c>
      <c r="Y38" s="79">
        <f t="shared" si="11"/>
        <v>73.944350355217821</v>
      </c>
      <c r="Z38" s="79">
        <f>+'Internación x edad (pesimista)'!X39</f>
        <v>1.7491659387474501</v>
      </c>
      <c r="AA38" s="79">
        <f>+'Internación x edad (pesimista)'!AJ39</f>
        <v>0.47651021503384888</v>
      </c>
      <c r="AB38" s="79">
        <f>+Parámetros!$B$16*Parámetros!$B$18</f>
        <v>1911</v>
      </c>
      <c r="AC38" s="79">
        <f>+Parámetros!$B$17*Parámetros!$B$19</f>
        <v>141.5</v>
      </c>
      <c r="AD38" s="65">
        <v>43941</v>
      </c>
      <c r="AE38" s="31"/>
      <c r="AF38" s="192">
        <f t="shared" si="12"/>
        <v>0</v>
      </c>
      <c r="AG38" s="194">
        <v>70</v>
      </c>
      <c r="AH38" s="27">
        <f t="shared" ref="AH38:AH40" si="35">+(AG38-AG37)/AG37</f>
        <v>0</v>
      </c>
      <c r="AI38" s="27" t="e">
        <f t="shared" ref="AI38:AI40" si="36">+LN(2)/AH38</f>
        <v>#DIV/0!</v>
      </c>
      <c r="AJ38">
        <f t="shared" si="25"/>
        <v>2.4723215628876138E-2</v>
      </c>
      <c r="AK38" s="27">
        <f t="shared" si="26"/>
        <v>28.381450373167016</v>
      </c>
      <c r="AL38" s="191"/>
    </row>
    <row r="39" spans="1:38" x14ac:dyDescent="0.25">
      <c r="A39" s="9">
        <v>43942</v>
      </c>
      <c r="B39" s="44">
        <f t="shared" si="0"/>
        <v>32</v>
      </c>
      <c r="C39" s="49">
        <f>+C38-((Parámetros!$C$27*C38*D38)/Parámetros!$B$9)</f>
        <v>1902506.7240119705</v>
      </c>
      <c r="D39" s="50">
        <f>+D38+((Parámetros!$C$27*C38*D38)/Parámetros!$B$9)-Parámetros!$D$27*D38</f>
        <v>28.416808177693586</v>
      </c>
      <c r="E39" s="50">
        <f>+Parámetros!$D$27*D38+E38</f>
        <v>46.859179852194401</v>
      </c>
      <c r="F39" s="50">
        <f t="shared" si="1"/>
        <v>75.275988029887984</v>
      </c>
      <c r="G39" s="50">
        <f t="shared" si="32"/>
        <v>1.331637674709782</v>
      </c>
      <c r="H39" s="106">
        <f>+'Internación x edad (optimista)'!X40</f>
        <v>1.6307535762562744</v>
      </c>
      <c r="I39" s="106">
        <f>+'Internación x edad (optimista)'!AJ40</f>
        <v>0.44425215474155844</v>
      </c>
      <c r="J39" s="106">
        <f>+Parámetros!$B$16*Parámetros!$B$18</f>
        <v>1911</v>
      </c>
      <c r="K39" s="106">
        <f>+Parámetros!$B$17*Parámetros!$B$19</f>
        <v>141.5</v>
      </c>
      <c r="L39" s="58">
        <f>+L38-((Parámetros!$F$27*L38*M38)/Parámetros!$B$9)</f>
        <v>1902506.7240119705</v>
      </c>
      <c r="M39" s="59">
        <f>+M38+((Parámetros!$F$27*L38*M38)/Parámetros!$B$9)-Parámetros!$D$27*M38</f>
        <v>28.416808177693586</v>
      </c>
      <c r="N39" s="59">
        <f>+Parámetros!$D$27*M38+N38</f>
        <v>46.859179852194401</v>
      </c>
      <c r="O39" s="59">
        <f t="shared" si="33"/>
        <v>1.331637674709782</v>
      </c>
      <c r="P39" s="57">
        <f t="shared" si="9"/>
        <v>75.275988029887984</v>
      </c>
      <c r="Q39" s="57">
        <f>+'Internación x edad (moderado)'!X40</f>
        <v>1.6307535762562744</v>
      </c>
      <c r="R39" s="57">
        <f>+'Internación x edad (moderado)'!AJ40</f>
        <v>0.44425215474155844</v>
      </c>
      <c r="S39" s="57">
        <f>+Parámetros!$B$16*Parámetros!$B$18</f>
        <v>1911</v>
      </c>
      <c r="T39" s="57">
        <f>+Parámetros!$B$17*Parámetros!$B$19</f>
        <v>141.5</v>
      </c>
      <c r="U39" s="80">
        <f>+U38-((Parámetros!$I$27*U38*V38)/Parámetros!$B$9)</f>
        <v>1902506.7240119705</v>
      </c>
      <c r="V39" s="81">
        <f>+V38+((Parámetros!$I$27*U38*V38)/Parámetros!$B$9)-Parámetros!$D$24*V38</f>
        <v>28.416808177693586</v>
      </c>
      <c r="W39" s="81">
        <f>+Parámetros!$D$27*V38+W38</f>
        <v>46.859179852194401</v>
      </c>
      <c r="X39" s="81">
        <f t="shared" si="34"/>
        <v>1.331637674709782</v>
      </c>
      <c r="Y39" s="79">
        <f t="shared" si="11"/>
        <v>75.275988029887984</v>
      </c>
      <c r="Z39" s="79">
        <f>+'Internación x edad (pesimista)'!X40</f>
        <v>1.6307535762562744</v>
      </c>
      <c r="AA39" s="79">
        <f>+'Internación x edad (pesimista)'!AJ40</f>
        <v>0.44425215474155844</v>
      </c>
      <c r="AB39" s="79">
        <f>+Parámetros!$B$16*Parámetros!$B$18</f>
        <v>1911</v>
      </c>
      <c r="AC39" s="79">
        <f>+Parámetros!$B$17*Parámetros!$B$19</f>
        <v>141.5</v>
      </c>
      <c r="AD39" s="65">
        <v>43942</v>
      </c>
      <c r="AE39" s="31"/>
      <c r="AF39" s="192">
        <f t="shared" si="12"/>
        <v>0</v>
      </c>
      <c r="AG39" s="194">
        <v>70</v>
      </c>
      <c r="AH39" s="27">
        <f t="shared" si="35"/>
        <v>0</v>
      </c>
      <c r="AI39" s="27"/>
      <c r="AJ39">
        <f t="shared" si="25"/>
        <v>1.7488427989170496E-2</v>
      </c>
      <c r="AK39" s="27">
        <f t="shared" si="26"/>
        <v>39.980191172751901</v>
      </c>
      <c r="AL39" s="191"/>
    </row>
    <row r="40" spans="1:38" x14ac:dyDescent="0.25">
      <c r="A40" s="9">
        <v>43943</v>
      </c>
      <c r="B40" s="44">
        <f t="shared" si="0"/>
        <v>33</v>
      </c>
      <c r="C40" s="49">
        <f>+C39-((Parámetros!$C$28*C39*D39)/Parámetros!$B$9)</f>
        <v>1902506.4325575705</v>
      </c>
      <c r="D40" s="50">
        <f>+D39+((Parámetros!$C$28*C39*D39)/Parámetros!$B$9)-Parámetros!$D$28*D39</f>
        <v>26.678490565045387</v>
      </c>
      <c r="E40" s="50">
        <f>+Parámetros!$D$28*D39+E39</f>
        <v>48.888951864886799</v>
      </c>
      <c r="F40" s="50">
        <f t="shared" si="1"/>
        <v>75.567442429932186</v>
      </c>
      <c r="G40" s="50">
        <f t="shared" si="2"/>
        <v>0.29145439993590117</v>
      </c>
      <c r="H40" s="106">
        <f>+'Internación x edad (optimista)'!X41</f>
        <v>1.4386595740518173</v>
      </c>
      <c r="I40" s="106">
        <f>+'Internación x edad (optimista)'!AJ41</f>
        <v>0.39192163979755884</v>
      </c>
      <c r="J40" s="106">
        <f>+Parámetros!$B$16*Parámetros!$B$18</f>
        <v>1911</v>
      </c>
      <c r="K40" s="106">
        <f>+Parámetros!$B$17*Parámetros!$B$19</f>
        <v>141.5</v>
      </c>
      <c r="L40" s="58">
        <f>+L39-((Parámetros!$F$28*L39*M39)/Parámetros!$B$9)</f>
        <v>1902506.4325575705</v>
      </c>
      <c r="M40" s="59">
        <f>+M39+((Parámetros!$F$28*L39*M39)/Parámetros!$B$9)-Parámetros!$D$28*M39</f>
        <v>26.678490565045387</v>
      </c>
      <c r="N40" s="59">
        <f>+Parámetros!$D$28*M39+N39</f>
        <v>48.888951864886799</v>
      </c>
      <c r="O40" s="59">
        <f t="shared" si="3"/>
        <v>0.29145439993590117</v>
      </c>
      <c r="P40" s="57">
        <f t="shared" si="9"/>
        <v>75.567442429932186</v>
      </c>
      <c r="Q40" s="57">
        <f>+'Internación x edad (moderado)'!X41</f>
        <v>1.4386595740518173</v>
      </c>
      <c r="R40" s="57">
        <f>+'Internación x edad (moderado)'!AJ41</f>
        <v>0.39192163979755884</v>
      </c>
      <c r="S40" s="57">
        <f>+Parámetros!$B$16*Parámetros!$B$18</f>
        <v>1911</v>
      </c>
      <c r="T40" s="57">
        <f>+Parámetros!$B$17*Parámetros!$B$19</f>
        <v>141.5</v>
      </c>
      <c r="U40" s="80">
        <f>+U39-((Parámetros!$I$28*U39*V39)/Parámetros!$B$9)</f>
        <v>1902506.4325575705</v>
      </c>
      <c r="V40" s="81">
        <f>+V39+((Parámetros!$I$28*U39*V39)/Parámetros!$B$9)-Parámetros!$D$24*V39</f>
        <v>26.678490565045387</v>
      </c>
      <c r="W40" s="81">
        <f>+Parámetros!$D$28*V39+W39</f>
        <v>48.888951864886799</v>
      </c>
      <c r="X40" s="81">
        <f t="shared" si="4"/>
        <v>0.29145439993590117</v>
      </c>
      <c r="Y40" s="79">
        <f t="shared" si="11"/>
        <v>75.567442429932186</v>
      </c>
      <c r="Z40" s="79">
        <f>+'Internación x edad (pesimista)'!X41</f>
        <v>1.4386595740518173</v>
      </c>
      <c r="AA40" s="79">
        <f>+'Internación x edad (pesimista)'!AJ41</f>
        <v>0.39192163979755884</v>
      </c>
      <c r="AB40" s="79">
        <f>+Parámetros!$B$16*Parámetros!$B$18</f>
        <v>1911</v>
      </c>
      <c r="AC40" s="79">
        <f>+Parámetros!$B$17*Parámetros!$B$19</f>
        <v>141.5</v>
      </c>
      <c r="AD40" s="65">
        <v>43943</v>
      </c>
      <c r="AE40" s="31"/>
      <c r="AF40" s="192">
        <f t="shared" si="12"/>
        <v>0</v>
      </c>
      <c r="AG40" s="194">
        <v>70</v>
      </c>
      <c r="AH40" s="27">
        <f t="shared" si="35"/>
        <v>0</v>
      </c>
      <c r="AI40" s="27" t="e">
        <f t="shared" si="36"/>
        <v>#DIV/0!</v>
      </c>
      <c r="AJ40">
        <f t="shared" si="25"/>
        <v>1.5165346555491288E-2</v>
      </c>
      <c r="AK40" s="27">
        <f t="shared" si="26"/>
        <v>46.051694352724049</v>
      </c>
      <c r="AL40" s="191"/>
    </row>
    <row r="41" spans="1:38" x14ac:dyDescent="0.25">
      <c r="A41" s="9">
        <v>43944</v>
      </c>
      <c r="B41" s="44">
        <f t="shared" si="0"/>
        <v>34</v>
      </c>
      <c r="C41" s="49">
        <f>+C40-((Parámetros!$C$28*C40*D40)/Parámetros!$B$9)</f>
        <v>1902506.1589321084</v>
      </c>
      <c r="D41" s="50">
        <f>+D40+((Parámetros!$C$28*C40*D40)/Parámetros!$B$9)-Parámetros!$D$28*D40</f>
        <v>25.046509558266873</v>
      </c>
      <c r="E41" s="50">
        <f>+Parámetros!$D$28*D40+E40</f>
        <v>50.794558333818614</v>
      </c>
      <c r="F41" s="50">
        <f t="shared" si="1"/>
        <v>75.841067892085491</v>
      </c>
      <c r="G41" s="50">
        <f t="shared" ref="G41:G47" si="37">+IF(C40-C41&gt;0,C40-C41,0)</f>
        <v>0.27362546208314598</v>
      </c>
      <c r="H41" s="106">
        <f>+'Internación x edad (optimista)'!X42</f>
        <v>1.2369611508546445</v>
      </c>
      <c r="I41" s="106">
        <f>+'Internación x edad (optimista)'!AJ42</f>
        <v>0.33697467514393842</v>
      </c>
      <c r="J41" s="106">
        <f>+Parámetros!$B$16*Parámetros!$B$18</f>
        <v>1911</v>
      </c>
      <c r="K41" s="106">
        <f>+Parámetros!$B$17*Parámetros!$B$19</f>
        <v>141.5</v>
      </c>
      <c r="L41" s="58">
        <f>+L40-((Parámetros!$F$28*L40*M40)/Parámetros!$B$9)</f>
        <v>1902506.1589321084</v>
      </c>
      <c r="M41" s="59">
        <f>+M40+((Parámetros!$F$28*L40*M40)/Parámetros!$B$9)-Parámetros!$D$28*M40</f>
        <v>25.046509558266873</v>
      </c>
      <c r="N41" s="59">
        <f>+Parámetros!$D$28*M40+N40</f>
        <v>50.794558333818614</v>
      </c>
      <c r="O41" s="59">
        <f t="shared" ref="O41:O47" si="38">+L40-L41</f>
        <v>0.27362546208314598</v>
      </c>
      <c r="P41" s="57">
        <f t="shared" si="9"/>
        <v>75.841067892085491</v>
      </c>
      <c r="Q41" s="57">
        <f>+'Internación x edad (moderado)'!X42</f>
        <v>1.2369611508546445</v>
      </c>
      <c r="R41" s="57">
        <f>+'Internación x edad (moderado)'!AJ42</f>
        <v>0.33697467514393842</v>
      </c>
      <c r="S41" s="57">
        <f>+Parámetros!$B$16*Parámetros!$B$18</f>
        <v>1911</v>
      </c>
      <c r="T41" s="57">
        <f>+Parámetros!$B$17*Parámetros!$B$19</f>
        <v>141.5</v>
      </c>
      <c r="U41" s="80">
        <f>+U40-((Parámetros!$I$28*U40*V40)/Parámetros!$B$9)</f>
        <v>1902506.1589321084</v>
      </c>
      <c r="V41" s="81">
        <f>+V40+((Parámetros!$I$28*U40*V40)/Parámetros!$B$9)-Parámetros!$D$24*V40</f>
        <v>25.046509558266873</v>
      </c>
      <c r="W41" s="81">
        <f>+Parámetros!$D$28*V40+W40</f>
        <v>50.794558333818614</v>
      </c>
      <c r="X41" s="81">
        <f t="shared" ref="X41:X47" si="39">+U40-U41</f>
        <v>0.27362546208314598</v>
      </c>
      <c r="Y41" s="79">
        <f t="shared" si="11"/>
        <v>75.841067892085491</v>
      </c>
      <c r="Z41" s="79">
        <f>+'Internación x edad (pesimista)'!X42</f>
        <v>1.2369611508546445</v>
      </c>
      <c r="AA41" s="79">
        <f>+'Internación x edad (pesimista)'!AJ42</f>
        <v>0.33697467514393842</v>
      </c>
      <c r="AB41" s="79">
        <f>+Parámetros!$B$16*Parámetros!$B$18</f>
        <v>1911</v>
      </c>
      <c r="AC41" s="79">
        <f>+Parámetros!$B$17*Parámetros!$B$19</f>
        <v>141.5</v>
      </c>
      <c r="AD41" s="65">
        <v>43944</v>
      </c>
      <c r="AE41" s="31"/>
      <c r="AF41" s="192">
        <f t="shared" si="12"/>
        <v>0</v>
      </c>
      <c r="AG41" s="194">
        <v>70</v>
      </c>
      <c r="AH41" s="27">
        <f t="shared" ref="AH41:AH52" si="40">+(AG41-AG40)/AG40</f>
        <v>0</v>
      </c>
      <c r="AI41" s="27" t="e">
        <f t="shared" ref="AI41:AI49" si="41">+LN(2)/AH41</f>
        <v>#DIV/0!</v>
      </c>
      <c r="AJ41">
        <f t="shared" si="25"/>
        <v>4.1496628020973869E-3</v>
      </c>
      <c r="AK41" s="27">
        <f t="shared" si="26"/>
        <v>167.38332356884959</v>
      </c>
      <c r="AL41" s="191"/>
    </row>
    <row r="42" spans="1:38" x14ac:dyDescent="0.25">
      <c r="A42" s="9">
        <v>43945</v>
      </c>
      <c r="B42" s="44">
        <f t="shared" si="0"/>
        <v>35</v>
      </c>
      <c r="C42" s="49">
        <f>+C41-((Parámetros!$C$28*C41*D41)/Parámetros!$B$9)</f>
        <v>1902505.9020449449</v>
      </c>
      <c r="D42" s="50">
        <f>+D41+((Parámetros!$C$28*C41*D41)/Parámetros!$B$9)-Parámetros!$D$28*D41</f>
        <v>23.514360324740913</v>
      </c>
      <c r="E42" s="50">
        <f>+Parámetros!$D$28*D41+E41</f>
        <v>52.583594730837675</v>
      </c>
      <c r="F42" s="50">
        <f t="shared" si="1"/>
        <v>76.097955055578581</v>
      </c>
      <c r="G42" s="50">
        <f t="shared" si="37"/>
        <v>0.25688716350123286</v>
      </c>
      <c r="H42" s="106">
        <f>+'Internación x edad (optimista)'!X43</f>
        <v>1.0253852826929886</v>
      </c>
      <c r="I42" s="106">
        <f>+'Internación x edad (optimista)'!AJ43</f>
        <v>0.27933688321101408</v>
      </c>
      <c r="J42" s="106">
        <f>+Parámetros!$B$16*Parámetros!$B$18</f>
        <v>1911</v>
      </c>
      <c r="K42" s="106">
        <f>+Parámetros!$B$17*Parámetros!$B$19</f>
        <v>141.5</v>
      </c>
      <c r="L42" s="58">
        <f>+L41-((Parámetros!$F$28*L41*M41)/Parámetros!$B$9)</f>
        <v>1902505.9020449449</v>
      </c>
      <c r="M42" s="59">
        <f>+M41+((Parámetros!$F$28*L41*M41)/Parámetros!$B$9)-Parámetros!$D$28*M41</f>
        <v>23.514360324740913</v>
      </c>
      <c r="N42" s="59">
        <f>+Parámetros!$D$28*M41+N41</f>
        <v>52.583594730837675</v>
      </c>
      <c r="O42" s="59">
        <f t="shared" si="38"/>
        <v>0.25688716350123286</v>
      </c>
      <c r="P42" s="57">
        <f t="shared" si="9"/>
        <v>76.097955055578581</v>
      </c>
      <c r="Q42" s="57">
        <f>+'Internación x edad (moderado)'!X43</f>
        <v>1.0253852826929886</v>
      </c>
      <c r="R42" s="57">
        <f>+'Internación x edad (moderado)'!AJ43</f>
        <v>0.27933688321101408</v>
      </c>
      <c r="S42" s="57">
        <f>+Parámetros!$B$16*Parámetros!$B$18</f>
        <v>1911</v>
      </c>
      <c r="T42" s="57">
        <f>+Parámetros!$B$17*Parámetros!$B$19</f>
        <v>141.5</v>
      </c>
      <c r="U42" s="80">
        <f>+U41-((Parámetros!$I$28*U41*V41)/Parámetros!$B$9)</f>
        <v>1902505.9020449449</v>
      </c>
      <c r="V42" s="81">
        <f>+V41+((Parámetros!$I$28*U41*V41)/Parámetros!$B$9)-Parámetros!$D$24*V41</f>
        <v>23.514360324740913</v>
      </c>
      <c r="W42" s="81">
        <f>+Parámetros!$D$28*V41+W41</f>
        <v>52.583594730837675</v>
      </c>
      <c r="X42" s="81">
        <f t="shared" si="39"/>
        <v>0.25688716350123286</v>
      </c>
      <c r="Y42" s="79">
        <f t="shared" si="11"/>
        <v>76.097955055578581</v>
      </c>
      <c r="Z42" s="79">
        <f>+'Internación x edad (pesimista)'!X43</f>
        <v>1.0253852826929886</v>
      </c>
      <c r="AA42" s="79">
        <f>+'Internación x edad (pesimista)'!AJ43</f>
        <v>0.27933688321101408</v>
      </c>
      <c r="AB42" s="79">
        <f>+Parámetros!$B$16*Parámetros!$B$18</f>
        <v>1911</v>
      </c>
      <c r="AC42" s="79">
        <f>+Parámetros!$B$17*Parámetros!$B$19</f>
        <v>141.5</v>
      </c>
      <c r="AD42" s="65">
        <v>43945</v>
      </c>
      <c r="AE42" s="31"/>
      <c r="AF42" s="192">
        <f t="shared" si="12"/>
        <v>0</v>
      </c>
      <c r="AG42" s="194">
        <v>70</v>
      </c>
      <c r="AH42" s="27">
        <f t="shared" si="40"/>
        <v>0</v>
      </c>
      <c r="AI42" s="27" t="e">
        <f t="shared" si="41"/>
        <v>#DIV/0!</v>
      </c>
      <c r="AJ42">
        <f t="shared" si="25"/>
        <v>4.1496628020973869E-3</v>
      </c>
      <c r="AK42" s="27">
        <f t="shared" si="26"/>
        <v>167.38332356884959</v>
      </c>
      <c r="AL42" s="191"/>
    </row>
    <row r="43" spans="1:38" x14ac:dyDescent="0.25">
      <c r="A43" s="9">
        <v>43946</v>
      </c>
      <c r="B43" s="44">
        <f t="shared" si="0"/>
        <v>36</v>
      </c>
      <c r="C43" s="49">
        <f>+C42-((Parámetros!$C$28*C42*D42)/Parámetros!$B$9)</f>
        <v>1902505.6608721581</v>
      </c>
      <c r="D43" s="50">
        <f>+D42+((Parámetros!$C$28*C42*D42)/Parámetros!$B$9)-Parámetros!$D$28*D42</f>
        <v>22.075935945478804</v>
      </c>
      <c r="E43" s="50">
        <f>+Parámetros!$D$28*D42+E42</f>
        <v>54.263191896890596</v>
      </c>
      <c r="F43" s="50">
        <f t="shared" si="1"/>
        <v>76.339127842369408</v>
      </c>
      <c r="G43" s="50">
        <f t="shared" si="37"/>
        <v>0.24117278680205345</v>
      </c>
      <c r="H43" s="106">
        <f>+'Internación x edad (optimista)'!X44</f>
        <v>0.80364097817423585</v>
      </c>
      <c r="I43" s="106">
        <f>+'Internación x edad (optimista)'!AJ44</f>
        <v>0.21892899171935493</v>
      </c>
      <c r="J43" s="106">
        <f>+Parámetros!$B$16*Parámetros!$B$18</f>
        <v>1911</v>
      </c>
      <c r="K43" s="106">
        <f>+Parámetros!$B$17*Parámetros!$B$19</f>
        <v>141.5</v>
      </c>
      <c r="L43" s="58">
        <f>+L42-((Parámetros!$F$28*L42*M42)/Parámetros!$B$9)</f>
        <v>1902505.6608721581</v>
      </c>
      <c r="M43" s="59">
        <f>+M42+((Parámetros!$F$28*L42*M42)/Parámetros!$B$9)-Parámetros!$D$28*M42</f>
        <v>22.075935945478804</v>
      </c>
      <c r="N43" s="59">
        <f>+Parámetros!$D$28*M42+N42</f>
        <v>54.263191896890596</v>
      </c>
      <c r="O43" s="59">
        <f t="shared" si="38"/>
        <v>0.24117278680205345</v>
      </c>
      <c r="P43" s="57">
        <f t="shared" si="9"/>
        <v>76.339127842369408</v>
      </c>
      <c r="Q43" s="57">
        <f>+'Internación x edad (moderado)'!X44</f>
        <v>0.80364097817423585</v>
      </c>
      <c r="R43" s="57">
        <f>+'Internación x edad (moderado)'!AJ44</f>
        <v>0.21892899171935493</v>
      </c>
      <c r="S43" s="57">
        <f>+Parámetros!$B$16*Parámetros!$B$18</f>
        <v>1911</v>
      </c>
      <c r="T43" s="57">
        <f>+Parámetros!$B$17*Parámetros!$B$19</f>
        <v>141.5</v>
      </c>
      <c r="U43" s="80">
        <f>+U42-((Parámetros!$I$28*U42*V42)/Parámetros!$B$9)</f>
        <v>1902505.6608721581</v>
      </c>
      <c r="V43" s="81">
        <f>+V42+((Parámetros!$I$28*U42*V42)/Parámetros!$B$9)-Parámetros!$D$24*V42</f>
        <v>22.075935945478804</v>
      </c>
      <c r="W43" s="81">
        <f>+Parámetros!$D$28*V42+W42</f>
        <v>54.263191896890596</v>
      </c>
      <c r="X43" s="81">
        <f t="shared" si="39"/>
        <v>0.24117278680205345</v>
      </c>
      <c r="Y43" s="79">
        <f t="shared" si="11"/>
        <v>76.339127842369408</v>
      </c>
      <c r="Z43" s="79">
        <f>+'Internación x edad (pesimista)'!X44</f>
        <v>0.80364097817423585</v>
      </c>
      <c r="AA43" s="79">
        <f>+'Internación x edad (pesimista)'!AJ44</f>
        <v>0.21892899171935493</v>
      </c>
      <c r="AB43" s="79">
        <f>+Parámetros!$B$16*Parámetros!$B$18</f>
        <v>1911</v>
      </c>
      <c r="AC43" s="79">
        <f>+Parámetros!$B$17*Parámetros!$B$19</f>
        <v>141.5</v>
      </c>
      <c r="AD43" s="65">
        <v>43946</v>
      </c>
      <c r="AE43" s="31"/>
      <c r="AF43" s="192">
        <f t="shared" si="12"/>
        <v>0</v>
      </c>
      <c r="AG43" s="194">
        <v>70</v>
      </c>
      <c r="AH43" s="27">
        <f t="shared" si="40"/>
        <v>0</v>
      </c>
      <c r="AI43" s="27" t="e">
        <f t="shared" si="41"/>
        <v>#DIV/0!</v>
      </c>
      <c r="AJ43">
        <f t="shared" si="25"/>
        <v>2.0576479798382064E-3</v>
      </c>
      <c r="AK43" s="27">
        <f t="shared" si="26"/>
        <v>337.21028548000641</v>
      </c>
      <c r="AL43" s="191"/>
    </row>
    <row r="44" spans="1:38" x14ac:dyDescent="0.25">
      <c r="A44" s="9">
        <v>43947</v>
      </c>
      <c r="B44" s="44">
        <f t="shared" si="0"/>
        <v>37</v>
      </c>
      <c r="C44" s="49">
        <f>+C43-((Parámetros!$C$28*C43*D43)/Parámetros!$B$9)</f>
        <v>1902505.434452462</v>
      </c>
      <c r="D44" s="50">
        <f>+D43+((Parámetros!$C$28*C43*D43)/Parámetros!$B$9)-Parámetros!$D$28*D43</f>
        <v>20.725503074017254</v>
      </c>
      <c r="E44" s="50">
        <f>+Parámetros!$D$28*D43+E43</f>
        <v>55.8400444644248</v>
      </c>
      <c r="F44" s="50">
        <f t="shared" si="1"/>
        <v>76.565547538442047</v>
      </c>
      <c r="G44" s="50">
        <f t="shared" si="37"/>
        <v>0.22641969611868262</v>
      </c>
      <c r="H44" s="106">
        <f>+'Internación x edad (optimista)'!X45</f>
        <v>0.71718901513515898</v>
      </c>
      <c r="I44" s="106">
        <f>+'Internación x edad (optimista)'!AJ45</f>
        <v>0.19537762784626916</v>
      </c>
      <c r="J44" s="106">
        <f>+Parámetros!$B$16*Parámetros!$B$18</f>
        <v>1911</v>
      </c>
      <c r="K44" s="106">
        <f>+Parámetros!$B$17*Parámetros!$B$19</f>
        <v>141.5</v>
      </c>
      <c r="L44" s="58">
        <f>+L43-((Parámetros!$F$28*L43*M43)/Parámetros!$B$9)</f>
        <v>1902505.434452462</v>
      </c>
      <c r="M44" s="59">
        <f>+M43+((Parámetros!$F$28*L43*M43)/Parámetros!$B$9)-Parámetros!$D$28*M43</f>
        <v>20.725503074017254</v>
      </c>
      <c r="N44" s="59">
        <f>+Parámetros!$D$28*M43+N43</f>
        <v>55.8400444644248</v>
      </c>
      <c r="O44" s="59">
        <f t="shared" si="38"/>
        <v>0.22641969611868262</v>
      </c>
      <c r="P44" s="57">
        <f t="shared" si="9"/>
        <v>76.565547538442047</v>
      </c>
      <c r="Q44" s="57">
        <f>+'Internación x edad (moderado)'!X45</f>
        <v>0.71718901513515898</v>
      </c>
      <c r="R44" s="57">
        <f>+'Internación x edad (moderado)'!AJ45</f>
        <v>0.19537762784626916</v>
      </c>
      <c r="S44" s="57">
        <f>+Parámetros!$B$16*Parámetros!$B$18</f>
        <v>1911</v>
      </c>
      <c r="T44" s="57">
        <f>+Parámetros!$B$17*Parámetros!$B$19</f>
        <v>141.5</v>
      </c>
      <c r="U44" s="80">
        <f>+U43-((Parámetros!$I$28*U43*V43)/Parámetros!$B$9)</f>
        <v>1902505.434452462</v>
      </c>
      <c r="V44" s="81">
        <f>+V43+((Parámetros!$I$28*U43*V43)/Parámetros!$B$9)-Parámetros!$D$24*V43</f>
        <v>20.725503074017254</v>
      </c>
      <c r="W44" s="81">
        <f>+Parámetros!$D$28*V43+W43</f>
        <v>55.8400444644248</v>
      </c>
      <c r="X44" s="81">
        <f t="shared" si="39"/>
        <v>0.22641969611868262</v>
      </c>
      <c r="Y44" s="79">
        <f t="shared" si="11"/>
        <v>76.565547538442047</v>
      </c>
      <c r="Z44" s="79">
        <f>+'Internación x edad (pesimista)'!X45</f>
        <v>0.71718901513515898</v>
      </c>
      <c r="AA44" s="79">
        <f>+'Internación x edad (pesimista)'!AJ45</f>
        <v>0.19537762784626916</v>
      </c>
      <c r="AB44" s="79">
        <f>+Parámetros!$B$16*Parámetros!$B$18</f>
        <v>1911</v>
      </c>
      <c r="AC44" s="79">
        <f>+Parámetros!$B$17*Parámetros!$B$19</f>
        <v>141.5</v>
      </c>
      <c r="AD44" s="65">
        <v>43947</v>
      </c>
      <c r="AE44" s="31"/>
      <c r="AF44" s="192">
        <f t="shared" si="12"/>
        <v>0</v>
      </c>
      <c r="AG44" s="194">
        <v>70</v>
      </c>
      <c r="AH44" s="27">
        <f t="shared" si="40"/>
        <v>0</v>
      </c>
      <c r="AI44" s="27" t="e">
        <f t="shared" si="41"/>
        <v>#DIV/0!</v>
      </c>
      <c r="AJ44">
        <f t="shared" si="25"/>
        <v>0</v>
      </c>
      <c r="AK44" s="27" t="e">
        <f t="shared" si="26"/>
        <v>#DIV/0!</v>
      </c>
      <c r="AL44" s="191"/>
    </row>
    <row r="45" spans="1:38" x14ac:dyDescent="0.25">
      <c r="A45" s="9">
        <v>43948</v>
      </c>
      <c r="B45" s="44">
        <f t="shared" si="0"/>
        <v>38</v>
      </c>
      <c r="C45" s="49">
        <f>+C44-((Parámetros!$C$28*C44*D44)/Parámetros!$B$9)</f>
        <v>1902505.221883375</v>
      </c>
      <c r="D45" s="50">
        <f>+D44+((Parámetros!$C$28*C44*D44)/Parámetros!$B$9)-Parámetros!$D$28*D44</f>
        <v>19.457679084296796</v>
      </c>
      <c r="E45" s="50">
        <f>+Parámetros!$D$28*D44+E44</f>
        <v>57.320437541140315</v>
      </c>
      <c r="F45" s="50">
        <f t="shared" si="1"/>
        <v>76.778116625437107</v>
      </c>
      <c r="G45" s="50">
        <f t="shared" si="37"/>
        <v>0.21256908704526722</v>
      </c>
      <c r="H45" s="106">
        <f>+'Internación x edad (optimista)'!X46</f>
        <v>0.63246055918035493</v>
      </c>
      <c r="I45" s="106">
        <f>+'Internación x edad (optimista)'!AJ46</f>
        <v>0.1722957841674351</v>
      </c>
      <c r="J45" s="106">
        <f>+Parámetros!$B$16*Parámetros!$B$18</f>
        <v>1911</v>
      </c>
      <c r="K45" s="106">
        <f>+Parámetros!$B$17*Parámetros!$B$19</f>
        <v>141.5</v>
      </c>
      <c r="L45" s="58">
        <f>+L44-((Parámetros!$F$28*L44*M44)/Parámetros!$B$9)</f>
        <v>1902505.221883375</v>
      </c>
      <c r="M45" s="59">
        <f>+M44+((Parámetros!$F$28*L44*M44)/Parámetros!$B$9)-Parámetros!$D$28*M44</f>
        <v>19.457679084296796</v>
      </c>
      <c r="N45" s="59">
        <f>+Parámetros!$D$28*M44+N44</f>
        <v>57.320437541140315</v>
      </c>
      <c r="O45" s="59">
        <f t="shared" si="38"/>
        <v>0.21256908704526722</v>
      </c>
      <c r="P45" s="57">
        <f t="shared" si="9"/>
        <v>76.778116625437107</v>
      </c>
      <c r="Q45" s="57">
        <f>+'Internación x edad (moderado)'!X46</f>
        <v>0.63246055918035493</v>
      </c>
      <c r="R45" s="57">
        <f>+'Internación x edad (moderado)'!AJ46</f>
        <v>0.1722957841674351</v>
      </c>
      <c r="S45" s="57">
        <f>+Parámetros!$B$16*Parámetros!$B$18</f>
        <v>1911</v>
      </c>
      <c r="T45" s="57">
        <f>+Parámetros!$B$17*Parámetros!$B$19</f>
        <v>141.5</v>
      </c>
      <c r="U45" s="80">
        <f>+U44-((Parámetros!$I$28*U44*V44)/Parámetros!$B$9)</f>
        <v>1902505.221883375</v>
      </c>
      <c r="V45" s="81">
        <f>+V44+((Parámetros!$I$28*U44*V44)/Parámetros!$B$9)-Parámetros!$D$24*V44</f>
        <v>19.457679084296796</v>
      </c>
      <c r="W45" s="81">
        <f>+Parámetros!$D$28*V44+W44</f>
        <v>57.320437541140315</v>
      </c>
      <c r="X45" s="81">
        <f t="shared" si="39"/>
        <v>0.21256908704526722</v>
      </c>
      <c r="Y45" s="79">
        <f t="shared" si="11"/>
        <v>76.778116625437107</v>
      </c>
      <c r="Z45" s="79">
        <f>+'Internación x edad (pesimista)'!X46</f>
        <v>0.63246055918035493</v>
      </c>
      <c r="AA45" s="79">
        <f>+'Internación x edad (pesimista)'!AJ46</f>
        <v>0.1722957841674351</v>
      </c>
      <c r="AB45" s="79">
        <f>+Parámetros!$B$16*Parámetros!$B$18</f>
        <v>1911</v>
      </c>
      <c r="AC45" s="79">
        <f>+Parámetros!$B$17*Parámetros!$B$19</f>
        <v>141.5</v>
      </c>
      <c r="AD45" s="65">
        <v>43948</v>
      </c>
      <c r="AE45" s="31"/>
      <c r="AF45" s="192">
        <f t="shared" si="12"/>
        <v>0</v>
      </c>
      <c r="AG45" s="194">
        <v>70</v>
      </c>
      <c r="AH45" s="27">
        <f t="shared" si="40"/>
        <v>0</v>
      </c>
      <c r="AI45" s="27" t="e">
        <f t="shared" si="41"/>
        <v>#DIV/0!</v>
      </c>
      <c r="AJ45">
        <f t="shared" si="25"/>
        <v>0</v>
      </c>
      <c r="AK45" s="27" t="e">
        <f t="shared" si="26"/>
        <v>#DIV/0!</v>
      </c>
      <c r="AL45" s="191"/>
    </row>
    <row r="46" spans="1:38" x14ac:dyDescent="0.25">
      <c r="A46" s="9">
        <v>43949</v>
      </c>
      <c r="B46" s="44">
        <f t="shared" si="0"/>
        <v>39</v>
      </c>
      <c r="C46" s="49">
        <f>+C45-((Parámetros!$C$28*C45*D45)/Parámetros!$B$9)</f>
        <v>1902505.0223176226</v>
      </c>
      <c r="D46" s="50">
        <f>+D45+((Parámetros!$C$28*C45*D45)/Parámetros!$B$9)-Parámetros!$D$28*D45</f>
        <v>18.267410616439378</v>
      </c>
      <c r="E46" s="50">
        <f>+Parámetros!$D$28*D45+E45</f>
        <v>58.710271761447231</v>
      </c>
      <c r="F46" s="50">
        <f t="shared" si="1"/>
        <v>76.977682377886609</v>
      </c>
      <c r="G46" s="50">
        <f t="shared" si="37"/>
        <v>0.19956575240939856</v>
      </c>
      <c r="H46" s="106">
        <f>+'Internación x edad (optimista)'!X47</f>
        <v>0.54944207185626492</v>
      </c>
      <c r="I46" s="106">
        <f>+'Internación x edad (optimista)'!AJ47</f>
        <v>0.14967977251852624</v>
      </c>
      <c r="J46" s="106">
        <f>+Parámetros!$B$16*Parámetros!$B$18</f>
        <v>1911</v>
      </c>
      <c r="K46" s="106">
        <f>+Parámetros!$B$17*Parámetros!$B$19</f>
        <v>141.5</v>
      </c>
      <c r="L46" s="58">
        <f>+L45-((Parámetros!$F$28*L45*M45)/Parámetros!$B$9)</f>
        <v>1902505.0223176226</v>
      </c>
      <c r="M46" s="59">
        <f>+M45+((Parámetros!$F$28*L45*M45)/Parámetros!$B$9)-Parámetros!$D$28*M45</f>
        <v>18.267410616439378</v>
      </c>
      <c r="N46" s="59">
        <f>+Parámetros!$D$28*M45+N45</f>
        <v>58.710271761447231</v>
      </c>
      <c r="O46" s="59">
        <f t="shared" si="38"/>
        <v>0.19956575240939856</v>
      </c>
      <c r="P46" s="57">
        <f t="shared" si="9"/>
        <v>76.977682377886609</v>
      </c>
      <c r="Q46" s="57">
        <f>+'Internación x edad (moderado)'!X47</f>
        <v>0.54944207185626492</v>
      </c>
      <c r="R46" s="57">
        <f>+'Internación x edad (moderado)'!AJ47</f>
        <v>0.14967977251852624</v>
      </c>
      <c r="S46" s="57">
        <f>+Parámetros!$B$16*Parámetros!$B$18</f>
        <v>1911</v>
      </c>
      <c r="T46" s="57">
        <f>+Parámetros!$B$17*Parámetros!$B$19</f>
        <v>141.5</v>
      </c>
      <c r="U46" s="80">
        <f>+U45-((Parámetros!$I$28*U45*V45)/Parámetros!$B$9)</f>
        <v>1902505.0223176226</v>
      </c>
      <c r="V46" s="81">
        <f>+V45+((Parámetros!$I$28*U45*V45)/Parámetros!$B$9)-Parámetros!$D$24*V45</f>
        <v>18.267410616439378</v>
      </c>
      <c r="W46" s="81">
        <f>+Parámetros!$D$28*V45+W45</f>
        <v>58.710271761447231</v>
      </c>
      <c r="X46" s="81">
        <f t="shared" si="39"/>
        <v>0.19956575240939856</v>
      </c>
      <c r="Y46" s="79">
        <f t="shared" si="11"/>
        <v>76.977682377886609</v>
      </c>
      <c r="Z46" s="79">
        <f>+'Internación x edad (pesimista)'!X47</f>
        <v>0.54944207185626492</v>
      </c>
      <c r="AA46" s="79">
        <f>+'Internación x edad (pesimista)'!AJ47</f>
        <v>0.14967977251852624</v>
      </c>
      <c r="AB46" s="79">
        <f>+Parámetros!$B$16*Parámetros!$B$18</f>
        <v>1911</v>
      </c>
      <c r="AC46" s="79">
        <f>+Parámetros!$B$17*Parámetros!$B$19</f>
        <v>141.5</v>
      </c>
      <c r="AD46" s="65">
        <v>43949</v>
      </c>
      <c r="AE46" s="31"/>
      <c r="AF46" s="192">
        <f t="shared" si="12"/>
        <v>1</v>
      </c>
      <c r="AG46" s="194">
        <v>71</v>
      </c>
      <c r="AH46" s="27">
        <f t="shared" si="40"/>
        <v>1.4285714285714285E-2</v>
      </c>
      <c r="AI46" s="27">
        <f t="shared" si="41"/>
        <v>48.520302639196174</v>
      </c>
      <c r="AJ46">
        <f t="shared" si="25"/>
        <v>2.0284309156228808E-3</v>
      </c>
      <c r="AK46" s="27">
        <f t="shared" si="26"/>
        <v>342.06239826905352</v>
      </c>
      <c r="AL46" s="191"/>
    </row>
    <row r="47" spans="1:38" x14ac:dyDescent="0.25">
      <c r="A47" s="9">
        <v>43950</v>
      </c>
      <c r="B47" s="44">
        <f t="shared" si="0"/>
        <v>40</v>
      </c>
      <c r="C47" s="49">
        <f>+C46-((Parámetros!$C$28*C46*D46)/Parámetros!$B$9)</f>
        <v>1902504.8349597601</v>
      </c>
      <c r="D47" s="50">
        <f>+D46+((Parámetros!$C$28*C46*D46)/Parámetros!$B$9)-Parámetros!$D$28*D46</f>
        <v>17.149953434914377</v>
      </c>
      <c r="E47" s="50">
        <f>+Parámetros!$D$28*D46+E46</f>
        <v>60.015086805478617</v>
      </c>
      <c r="F47" s="50">
        <f t="shared" si="1"/>
        <v>77.165040240392997</v>
      </c>
      <c r="G47" s="50">
        <f t="shared" si="37"/>
        <v>0.18735786247998476</v>
      </c>
      <c r="H47" s="106">
        <f>+'Internación x edad (optimista)'!X48</f>
        <v>0.46811847423021796</v>
      </c>
      <c r="I47" s="106">
        <f>+'Internación x edad (optimista)'!AJ48</f>
        <v>0.12752548507575617</v>
      </c>
      <c r="J47" s="106">
        <f>+Parámetros!$B$16*Parámetros!$B$18</f>
        <v>1911</v>
      </c>
      <c r="K47" s="106">
        <f>+Parámetros!$B$17*Parámetros!$B$19</f>
        <v>141.5</v>
      </c>
      <c r="L47" s="58">
        <f>+L46-((Parámetros!$F$28*L46*M46)/Parámetros!$B$9)</f>
        <v>1902504.8349597601</v>
      </c>
      <c r="M47" s="59">
        <f>+M46+((Parámetros!$F$28*L46*M46)/Parámetros!$B$9)-Parámetros!$D$28*M46</f>
        <v>17.149953434914377</v>
      </c>
      <c r="N47" s="59">
        <f>+Parámetros!$D$28*M46+N46</f>
        <v>60.015086805478617</v>
      </c>
      <c r="O47" s="59">
        <f t="shared" si="38"/>
        <v>0.18735786247998476</v>
      </c>
      <c r="P47" s="57">
        <f t="shared" si="9"/>
        <v>77.165040240392997</v>
      </c>
      <c r="Q47" s="57">
        <f>+'Internación x edad (moderado)'!X48</f>
        <v>0.46811847423021796</v>
      </c>
      <c r="R47" s="57">
        <f>+'Internación x edad (moderado)'!AJ48</f>
        <v>0.12752548507575617</v>
      </c>
      <c r="S47" s="57">
        <f>+Parámetros!$B$16*Parámetros!$B$18</f>
        <v>1911</v>
      </c>
      <c r="T47" s="57">
        <f>+Parámetros!$B$17*Parámetros!$B$19</f>
        <v>141.5</v>
      </c>
      <c r="U47" s="80">
        <f>+U46-((Parámetros!$I$28*U46*V46)/Parámetros!$B$9)</f>
        <v>1902504.8349597601</v>
      </c>
      <c r="V47" s="81">
        <f>+V46+((Parámetros!$I$28*U46*V46)/Parámetros!$B$9)-Parámetros!$D$24*V46</f>
        <v>17.149953434914377</v>
      </c>
      <c r="W47" s="81">
        <f>+Parámetros!$D$28*V46+W46</f>
        <v>60.015086805478617</v>
      </c>
      <c r="X47" s="81">
        <f t="shared" si="39"/>
        <v>0.18735786247998476</v>
      </c>
      <c r="Y47" s="79">
        <f t="shared" si="11"/>
        <v>77.165040240392997</v>
      </c>
      <c r="Z47" s="79">
        <f>+'Internación x edad (pesimista)'!X48</f>
        <v>0.46811847423021796</v>
      </c>
      <c r="AA47" s="79">
        <f>+'Internación x edad (pesimista)'!AJ48</f>
        <v>0.12752548507575617</v>
      </c>
      <c r="AB47" s="79">
        <f>+Parámetros!$B$16*Parámetros!$B$18</f>
        <v>1911</v>
      </c>
      <c r="AC47" s="79">
        <f>+Parámetros!$B$17*Parámetros!$B$19</f>
        <v>141.5</v>
      </c>
      <c r="AD47" s="65">
        <v>43950</v>
      </c>
      <c r="AE47" s="31"/>
      <c r="AF47" s="192">
        <f t="shared" si="12"/>
        <v>3</v>
      </c>
      <c r="AG47" s="194">
        <v>74</v>
      </c>
      <c r="AH47" s="27">
        <f t="shared" si="40"/>
        <v>4.2253521126760563E-2</v>
      </c>
      <c r="AI47" s="27">
        <f t="shared" si="41"/>
        <v>16.40448327325204</v>
      </c>
      <c r="AJ47">
        <f t="shared" si="25"/>
        <v>7.9701440020842895E-3</v>
      </c>
      <c r="AK47" s="27">
        <f t="shared" si="26"/>
        <v>87.314077023572523</v>
      </c>
      <c r="AL47" s="191"/>
    </row>
    <row r="48" spans="1:38" ht="15.75" thickBot="1" x14ac:dyDescent="0.3">
      <c r="A48" s="10">
        <v>43951</v>
      </c>
      <c r="B48" s="44">
        <f t="shared" si="0"/>
        <v>41</v>
      </c>
      <c r="C48" s="49">
        <f>+C47-((Parámetros!$C$29*C47*D47)/Parámetros!$B$9)</f>
        <v>1902504.5189336417</v>
      </c>
      <c r="D48" s="50">
        <f>+D47+((Parámetros!$C$29*C47*D47)/Parámetros!$B$9)-Parámetros!$D$29*D47</f>
        <v>16.240982879253369</v>
      </c>
      <c r="E48" s="50">
        <f>+Parámetros!$D$29*D47+E47</f>
        <v>61.240083479401072</v>
      </c>
      <c r="F48" s="50">
        <f t="shared" si="1"/>
        <v>77.481066358654445</v>
      </c>
      <c r="G48" s="50">
        <f t="shared" si="2"/>
        <v>0.31602611835114658</v>
      </c>
      <c r="H48" s="106">
        <f>+'Internación x edad (optimista)'!X49</f>
        <v>0.3973010948466385</v>
      </c>
      <c r="I48" s="106">
        <f>+'Internación x edad (optimista)'!AJ49</f>
        <v>0.1082333162021915</v>
      </c>
      <c r="J48" s="106">
        <f>+Parámetros!$B$16*Parámetros!$B$18</f>
        <v>1911</v>
      </c>
      <c r="K48" s="106">
        <f>+Parámetros!$B$17*Parámetros!$B$19</f>
        <v>141.5</v>
      </c>
      <c r="L48" s="58">
        <f>+L47-((Parámetros!$F$29*L47*M47)/Parámetros!$B$9)</f>
        <v>1902504.5189336417</v>
      </c>
      <c r="M48" s="59">
        <f>+M47+((Parámetros!$F$29*L47*M47)/Parámetros!$B$9)-Parámetros!$D$29*M47</f>
        <v>16.240982879253369</v>
      </c>
      <c r="N48" s="59">
        <f>+Parámetros!$D$29*M47+N47</f>
        <v>61.240083479401072</v>
      </c>
      <c r="O48" s="59">
        <f t="shared" si="3"/>
        <v>0.31602611835114658</v>
      </c>
      <c r="P48" s="57">
        <f t="shared" si="9"/>
        <v>77.481066358654445</v>
      </c>
      <c r="Q48" s="57">
        <f>+'Internación x edad (moderado)'!X49</f>
        <v>0.3973010948466385</v>
      </c>
      <c r="R48" s="57">
        <f>+'Internación x edad (moderado)'!AJ49</f>
        <v>0.1082333162021915</v>
      </c>
      <c r="S48" s="57">
        <f>+Parámetros!$B$16*Parámetros!$B$18</f>
        <v>1911</v>
      </c>
      <c r="T48" s="57">
        <f>+Parámetros!$B$17*Parámetros!$B$19</f>
        <v>141.5</v>
      </c>
      <c r="U48" s="80">
        <f>+U47-((Parámetros!$I$29*U47*V47)/Parámetros!$B$9)</f>
        <v>1902504.5189336417</v>
      </c>
      <c r="V48" s="81">
        <f>+V47+((Parámetros!$I$29*U47*V47)/Parámetros!$B$9)-Parámetros!$D$24*V47</f>
        <v>16.240982879253369</v>
      </c>
      <c r="W48" s="81">
        <f>+Parámetros!$D$29*V47+W47</f>
        <v>61.240083479401072</v>
      </c>
      <c r="X48" s="81">
        <f t="shared" si="4"/>
        <v>0.31602611835114658</v>
      </c>
      <c r="Y48" s="79">
        <f t="shared" si="11"/>
        <v>77.481066358654445</v>
      </c>
      <c r="Z48" s="79">
        <f>+'Internación x edad (pesimista)'!X49</f>
        <v>0.3973010948466385</v>
      </c>
      <c r="AA48" s="79">
        <f>+'Internación x edad (pesimista)'!AJ49</f>
        <v>0.1082333162021915</v>
      </c>
      <c r="AB48" s="79">
        <f>+Parámetros!$B$16*Parámetros!$B$18</f>
        <v>1911</v>
      </c>
      <c r="AC48" s="79">
        <f>+Parámetros!$B$17*Parámetros!$B$19</f>
        <v>141.5</v>
      </c>
      <c r="AD48" s="66">
        <v>43951</v>
      </c>
      <c r="AE48" s="31"/>
      <c r="AF48" s="192">
        <f t="shared" si="12"/>
        <v>5</v>
      </c>
      <c r="AG48" s="194">
        <v>79</v>
      </c>
      <c r="AH48" s="27">
        <f t="shared" si="40"/>
        <v>6.7567567567567571E-2</v>
      </c>
      <c r="AI48" s="27">
        <f t="shared" si="41"/>
        <v>10.25857827228719</v>
      </c>
      <c r="AJ48">
        <f t="shared" si="25"/>
        <v>1.742908883702543E-2</v>
      </c>
      <c r="AK48" s="27">
        <f t="shared" si="26"/>
        <v>40.11513473884542</v>
      </c>
      <c r="AL48" s="191"/>
    </row>
    <row r="49" spans="1:38" x14ac:dyDescent="0.25">
      <c r="A49" s="11">
        <v>43952</v>
      </c>
      <c r="B49" s="44">
        <f t="shared" si="0"/>
        <v>42</v>
      </c>
      <c r="C49" s="49">
        <f>+C48-((Parámetros!$C$29*C48*D48)/Parámetros!$B$9)</f>
        <v>1902504.2196573818</v>
      </c>
      <c r="D49" s="50">
        <f>+D48+((Parámetros!$C$29*C48*D48)/Parámetros!$B$9)-Parámetros!$D$29*D48</f>
        <v>15.380188933611713</v>
      </c>
      <c r="E49" s="50">
        <f>+Parámetros!$D$29*D48+E48</f>
        <v>62.40015368506203</v>
      </c>
      <c r="F49" s="50">
        <f t="shared" si="1"/>
        <v>77.780342618673743</v>
      </c>
      <c r="G49" s="50">
        <f t="shared" ref="G49:G53" si="42">+IF(C48-C49&gt;0,C48-C49,0)</f>
        <v>0.29927625996060669</v>
      </c>
      <c r="H49" s="106">
        <f>+'Internación x edad (optimista)'!X50</f>
        <v>0.32776709023233142</v>
      </c>
      <c r="I49" s="106">
        <f>+'Internación x edad (optimista)'!AJ50</f>
        <v>8.9290766066179486E-2</v>
      </c>
      <c r="J49" s="106">
        <f>+Parámetros!$B$16*Parámetros!$B$18</f>
        <v>1911</v>
      </c>
      <c r="K49" s="106">
        <f>+Parámetros!$B$17*Parámetros!$B$19</f>
        <v>141.5</v>
      </c>
      <c r="L49" s="58">
        <f>+L48-((Parámetros!$F$29*L48*M48)/Parámetros!$B$9)</f>
        <v>1902504.2196573818</v>
      </c>
      <c r="M49" s="59">
        <f>+M48+((Parámetros!$F$29*L48*M48)/Parámetros!$B$9)-Parámetros!$D$29*M48</f>
        <v>15.380188933611713</v>
      </c>
      <c r="N49" s="59">
        <f>+Parámetros!$D$29*M48+N48</f>
        <v>62.40015368506203</v>
      </c>
      <c r="O49" s="59">
        <f t="shared" ref="O49:O53" si="43">+L48-L49</f>
        <v>0.29927625996060669</v>
      </c>
      <c r="P49" s="57">
        <f t="shared" si="9"/>
        <v>77.780342618673743</v>
      </c>
      <c r="Q49" s="57">
        <f>+'Internación x edad (moderado)'!X50</f>
        <v>0.32776709023233142</v>
      </c>
      <c r="R49" s="57">
        <f>+'Internación x edad (moderado)'!AJ50</f>
        <v>8.9290766066179486E-2</v>
      </c>
      <c r="S49" s="57">
        <f>+Parámetros!$B$16*Parámetros!$B$18</f>
        <v>1911</v>
      </c>
      <c r="T49" s="57">
        <f>+Parámetros!$B$17*Parámetros!$B$19</f>
        <v>141.5</v>
      </c>
      <c r="U49" s="80">
        <f>+U48-((Parámetros!$I$29*U48*V48)/Parámetros!$B$9)</f>
        <v>1902504.2196573818</v>
      </c>
      <c r="V49" s="81">
        <f>+V48+((Parámetros!$I$29*U48*V48)/Parámetros!$B$9)-Parámetros!$D$24*V48</f>
        <v>15.380188933611713</v>
      </c>
      <c r="W49" s="81">
        <f>+Parámetros!$D$29*V48+W48</f>
        <v>62.40015368506203</v>
      </c>
      <c r="X49" s="81">
        <f t="shared" ref="X49:X53" si="44">+U48-U49</f>
        <v>0.29927625996060669</v>
      </c>
      <c r="Y49" s="79">
        <f t="shared" si="11"/>
        <v>77.780342618673743</v>
      </c>
      <c r="Z49" s="79">
        <f>+'Internación x edad (pesimista)'!X50</f>
        <v>0.32776709023233142</v>
      </c>
      <c r="AA49" s="79">
        <f>+'Internación x edad (pesimista)'!AJ50</f>
        <v>8.9290766066179486E-2</v>
      </c>
      <c r="AB49" s="79">
        <f>+Parámetros!$B$16*Parámetros!$B$18</f>
        <v>1911</v>
      </c>
      <c r="AC49" s="79">
        <f>+Parámetros!$B$17*Parámetros!$B$19</f>
        <v>141.5</v>
      </c>
      <c r="AD49" s="67">
        <v>43952</v>
      </c>
      <c r="AE49" s="31"/>
      <c r="AF49" s="192">
        <f t="shared" si="12"/>
        <v>0</v>
      </c>
      <c r="AG49" s="194">
        <v>79</v>
      </c>
      <c r="AH49" s="27">
        <f t="shared" si="40"/>
        <v>0</v>
      </c>
      <c r="AI49" s="27" t="e">
        <f t="shared" si="41"/>
        <v>#DIV/0!</v>
      </c>
      <c r="AJ49">
        <f t="shared" si="25"/>
        <v>1.742908883702543E-2</v>
      </c>
      <c r="AK49" s="27">
        <f t="shared" si="26"/>
        <v>40.11513473884542</v>
      </c>
      <c r="AL49" s="191"/>
    </row>
    <row r="50" spans="1:38" x14ac:dyDescent="0.25">
      <c r="A50" s="12">
        <v>43953</v>
      </c>
      <c r="B50" s="44">
        <f t="shared" si="0"/>
        <v>43</v>
      </c>
      <c r="C50" s="49">
        <f>+C49-((Parámetros!$C$29*C49*D49)/Parámetros!$B$9)</f>
        <v>1902503.9362432107</v>
      </c>
      <c r="D50" s="50">
        <f>+D49+((Parámetros!$C$29*C49*D49)/Parámetros!$B$9)-Parámetros!$D$29*D49</f>
        <v>14.565018180746764</v>
      </c>
      <c r="E50" s="50">
        <f>+Parámetros!$D$29*D49+E49</f>
        <v>63.498738608891436</v>
      </c>
      <c r="F50" s="50">
        <f t="shared" si="1"/>
        <v>78.063756789638205</v>
      </c>
      <c r="G50" s="50">
        <f t="shared" si="42"/>
        <v>0.28341417107731104</v>
      </c>
      <c r="H50" s="106">
        <f>+'Internación x edad (optimista)'!X51</f>
        <v>0.25951210956971332</v>
      </c>
      <c r="I50" s="106">
        <f>+'Internación x edad (optimista)'!AJ51</f>
        <v>7.0696649411949766E-2</v>
      </c>
      <c r="J50" s="106">
        <f>+Parámetros!$B$16*Parámetros!$B$18</f>
        <v>1911</v>
      </c>
      <c r="K50" s="106">
        <f>+Parámetros!$B$17*Parámetros!$B$19</f>
        <v>141.5</v>
      </c>
      <c r="L50" s="58">
        <f>+L49-((Parámetros!$F$29*L49*M49)/Parámetros!$B$9)</f>
        <v>1902503.9362432107</v>
      </c>
      <c r="M50" s="59">
        <f>+M49+((Parámetros!$F$29*L49*M49)/Parámetros!$B$9)-Parámetros!$D$29*M49</f>
        <v>14.565018180746764</v>
      </c>
      <c r="N50" s="59">
        <f>+Parámetros!$D$29*M49+N49</f>
        <v>63.498738608891436</v>
      </c>
      <c r="O50" s="59">
        <f t="shared" si="43"/>
        <v>0.28341417107731104</v>
      </c>
      <c r="P50" s="57">
        <f t="shared" si="9"/>
        <v>78.063756789638205</v>
      </c>
      <c r="Q50" s="57">
        <f>+'Internación x edad (moderado)'!X51</f>
        <v>0.25951210956971332</v>
      </c>
      <c r="R50" s="57">
        <f>+'Internación x edad (moderado)'!AJ51</f>
        <v>7.0696649411949766E-2</v>
      </c>
      <c r="S50" s="57">
        <f>+Parámetros!$B$16*Parámetros!$B$18</f>
        <v>1911</v>
      </c>
      <c r="T50" s="57">
        <f>+Parámetros!$B$17*Parámetros!$B$19</f>
        <v>141.5</v>
      </c>
      <c r="U50" s="80">
        <f>+U49-((Parámetros!$I$29*U49*V49)/Parámetros!$B$9)</f>
        <v>1902503.9362432107</v>
      </c>
      <c r="V50" s="81">
        <f>+V49+((Parámetros!$I$29*U49*V49)/Parámetros!$B$9)-Parámetros!$D$24*V49</f>
        <v>14.565018180746764</v>
      </c>
      <c r="W50" s="81">
        <f>+Parámetros!$D$29*V49+W49</f>
        <v>63.498738608891436</v>
      </c>
      <c r="X50" s="81">
        <f t="shared" si="44"/>
        <v>0.28341417107731104</v>
      </c>
      <c r="Y50" s="79">
        <f t="shared" si="11"/>
        <v>78.063756789638205</v>
      </c>
      <c r="Z50" s="79">
        <f>+'Internación x edad (pesimista)'!X51</f>
        <v>0.25951210956971332</v>
      </c>
      <c r="AA50" s="79">
        <f>+'Internación x edad (pesimista)'!AJ51</f>
        <v>7.0696649411949766E-2</v>
      </c>
      <c r="AB50" s="79">
        <f>+Parámetros!$B$16*Parámetros!$B$18</f>
        <v>1911</v>
      </c>
      <c r="AC50" s="79">
        <f>+Parámetros!$B$17*Parámetros!$B$19</f>
        <v>141.5</v>
      </c>
      <c r="AD50" s="68">
        <v>43953</v>
      </c>
      <c r="AE50" s="31"/>
      <c r="AF50" s="192">
        <f t="shared" si="12"/>
        <v>0</v>
      </c>
      <c r="AG50" s="194">
        <v>79</v>
      </c>
      <c r="AH50" s="27">
        <f t="shared" si="40"/>
        <v>0</v>
      </c>
      <c r="AI50" s="27"/>
      <c r="AJ50">
        <f t="shared" si="25"/>
        <v>1.742908883702543E-2</v>
      </c>
      <c r="AK50" s="27">
        <f t="shared" si="26"/>
        <v>40.11513473884542</v>
      </c>
      <c r="AL50" s="191"/>
    </row>
    <row r="51" spans="1:38" x14ac:dyDescent="0.25">
      <c r="A51" s="12">
        <v>43954</v>
      </c>
      <c r="B51" s="44">
        <f t="shared" si="0"/>
        <v>44</v>
      </c>
      <c r="C51" s="49">
        <f>+C50-((Parámetros!$C$29*C50*D50)/Parámetros!$B$9)</f>
        <v>1902503.6678504129</v>
      </c>
      <c r="D51" s="50">
        <f>+D50+((Parámetros!$C$29*C50*D50)/Parámetros!$B$9)-Parámetros!$D$29*D50</f>
        <v>13.793052537016735</v>
      </c>
      <c r="E51" s="50">
        <f>+Parámetros!$D$29*D50+E50</f>
        <v>64.539097050373343</v>
      </c>
      <c r="F51" s="50">
        <f t="shared" si="1"/>
        <v>78.332149587390077</v>
      </c>
      <c r="G51" s="50">
        <f t="shared" si="42"/>
        <v>0.26839279779233038</v>
      </c>
      <c r="H51" s="106">
        <f>+'Internación x edad (optimista)'!X52</f>
        <v>0.19253039135689609</v>
      </c>
      <c r="I51" s="106">
        <f>+'Internación x edad (optimista)'!AJ52</f>
        <v>5.2449396683153904E-2</v>
      </c>
      <c r="J51" s="106">
        <f>+Parámetros!$B$16*Parámetros!$B$18</f>
        <v>1911</v>
      </c>
      <c r="K51" s="106">
        <f>+Parámetros!$B$17*Parámetros!$B$19</f>
        <v>141.5</v>
      </c>
      <c r="L51" s="58">
        <f>+L50-((Parámetros!$F$29*L50*M50)/Parámetros!$B$9)</f>
        <v>1902503.6678504129</v>
      </c>
      <c r="M51" s="59">
        <f>+M50+((Parámetros!$F$29*L50*M50)/Parámetros!$B$9)-Parámetros!$D$29*M50</f>
        <v>13.793052537016735</v>
      </c>
      <c r="N51" s="59">
        <f>+Parámetros!$D$29*M50+N50</f>
        <v>64.539097050373343</v>
      </c>
      <c r="O51" s="59">
        <f t="shared" si="43"/>
        <v>0.26839279779233038</v>
      </c>
      <c r="P51" s="57">
        <f t="shared" si="9"/>
        <v>78.332149587390077</v>
      </c>
      <c r="Q51" s="57">
        <f>+'Internación x edad (moderado)'!X52</f>
        <v>0.19253039135689609</v>
      </c>
      <c r="R51" s="57">
        <f>+'Internación x edad (moderado)'!AJ52</f>
        <v>5.2449396683153904E-2</v>
      </c>
      <c r="S51" s="57">
        <f>+Parámetros!$B$16*Parámetros!$B$18</f>
        <v>1911</v>
      </c>
      <c r="T51" s="57">
        <f>+Parámetros!$B$17*Parámetros!$B$19</f>
        <v>141.5</v>
      </c>
      <c r="U51" s="80">
        <f>+U50-((Parámetros!$I$29*U50*V50)/Parámetros!$B$9)</f>
        <v>1902503.6678504129</v>
      </c>
      <c r="V51" s="81">
        <f>+V50+((Parámetros!$I$29*U50*V50)/Parámetros!$B$9)-Parámetros!$D$24*V50</f>
        <v>13.793052537016735</v>
      </c>
      <c r="W51" s="81">
        <f>+Parámetros!$D$29*V50+W50</f>
        <v>64.539097050373343</v>
      </c>
      <c r="X51" s="81">
        <f t="shared" si="44"/>
        <v>0.26839279779233038</v>
      </c>
      <c r="Y51" s="79">
        <f t="shared" si="11"/>
        <v>78.332149587390077</v>
      </c>
      <c r="Z51" s="79">
        <f>+'Internación x edad (pesimista)'!X52</f>
        <v>0.19253039135689609</v>
      </c>
      <c r="AA51" s="79">
        <f>+'Internación x edad (pesimista)'!AJ52</f>
        <v>5.2449396683153904E-2</v>
      </c>
      <c r="AB51" s="79">
        <f>+Parámetros!$B$16*Parámetros!$B$18</f>
        <v>1911</v>
      </c>
      <c r="AC51" s="79">
        <f>+Parámetros!$B$17*Parámetros!$B$19</f>
        <v>141.5</v>
      </c>
      <c r="AD51" s="68">
        <v>43954</v>
      </c>
      <c r="AE51" s="31"/>
      <c r="AF51" s="192">
        <f t="shared" si="12"/>
        <v>0</v>
      </c>
      <c r="AG51" s="194">
        <v>79</v>
      </c>
      <c r="AH51" s="27">
        <f t="shared" si="40"/>
        <v>0</v>
      </c>
      <c r="AI51" s="27"/>
      <c r="AJ51">
        <f t="shared" si="25"/>
        <v>1.742908883702543E-2</v>
      </c>
      <c r="AK51" s="27">
        <f t="shared" si="26"/>
        <v>40.11513473884542</v>
      </c>
      <c r="AL51" s="191"/>
    </row>
    <row r="52" spans="1:38" x14ac:dyDescent="0.25">
      <c r="A52" s="12">
        <v>43955</v>
      </c>
      <c r="B52" s="44">
        <f t="shared" si="0"/>
        <v>45</v>
      </c>
      <c r="C52" s="49">
        <f>+C51-((Parámetros!$C$29*C51*D51)/Parámetros!$B$9)</f>
        <v>1902503.4136828319</v>
      </c>
      <c r="D52" s="50">
        <f>+D51+((Parámetros!$C$29*C51*D51)/Parámetros!$B$9)-Parámetros!$D$29*D51</f>
        <v>13.062002079622658</v>
      </c>
      <c r="E52" s="50">
        <f>+Parámetros!$D$29*D51+E51</f>
        <v>65.524315088731683</v>
      </c>
      <c r="F52" s="50">
        <f t="shared" si="1"/>
        <v>78.586317168354341</v>
      </c>
      <c r="G52" s="50">
        <f t="shared" si="42"/>
        <v>0.25416758097708225</v>
      </c>
      <c r="H52" s="106">
        <f>+'Internación x edad (optimista)'!X53</f>
        <v>0.19018141676527353</v>
      </c>
      <c r="I52" s="106">
        <f>+'Internación x edad (optimista)'!AJ53</f>
        <v>5.1809485761629429E-2</v>
      </c>
      <c r="J52" s="106">
        <f>+Parámetros!$B$16*Parámetros!$B$18</f>
        <v>1911</v>
      </c>
      <c r="K52" s="106">
        <f>+Parámetros!$B$17*Parámetros!$B$19</f>
        <v>141.5</v>
      </c>
      <c r="L52" s="58">
        <f>+L51-((Parámetros!$F$29*L51*M51)/Parámetros!$B$9)</f>
        <v>1902503.4136828319</v>
      </c>
      <c r="M52" s="59">
        <f>+M51+((Parámetros!$F$29*L51*M51)/Parámetros!$B$9)-Parámetros!$D$29*M51</f>
        <v>13.062002079622658</v>
      </c>
      <c r="N52" s="59">
        <f>+Parámetros!$D$29*M51+N51</f>
        <v>65.524315088731683</v>
      </c>
      <c r="O52" s="59">
        <f t="shared" si="43"/>
        <v>0.25416758097708225</v>
      </c>
      <c r="P52" s="57">
        <f t="shared" si="9"/>
        <v>78.586317168354341</v>
      </c>
      <c r="Q52" s="57">
        <f>+'Internación x edad (moderado)'!X53</f>
        <v>0.19018141676527353</v>
      </c>
      <c r="R52" s="57">
        <f>+'Internación x edad (moderado)'!AJ53</f>
        <v>5.1809485761629429E-2</v>
      </c>
      <c r="S52" s="57">
        <f>+Parámetros!$B$16*Parámetros!$B$18</f>
        <v>1911</v>
      </c>
      <c r="T52" s="57">
        <f>+Parámetros!$B$17*Parámetros!$B$19</f>
        <v>141.5</v>
      </c>
      <c r="U52" s="80">
        <f>+U51-((Parámetros!$I$29*U51*V51)/Parámetros!$B$9)</f>
        <v>1902503.4136828319</v>
      </c>
      <c r="V52" s="81">
        <f>+V51+((Parámetros!$I$29*U51*V51)/Parámetros!$B$9)-Parámetros!$D$24*V51</f>
        <v>13.062002079622658</v>
      </c>
      <c r="W52" s="81">
        <f>+Parámetros!$D$29*V51+W51</f>
        <v>65.524315088731683</v>
      </c>
      <c r="X52" s="81">
        <f t="shared" si="44"/>
        <v>0.25416758097708225</v>
      </c>
      <c r="Y52" s="79">
        <f t="shared" si="11"/>
        <v>78.586317168354341</v>
      </c>
      <c r="Z52" s="79">
        <f>+'Internación x edad (pesimista)'!X53</f>
        <v>0.19018141676527353</v>
      </c>
      <c r="AA52" s="79">
        <f>+'Internación x edad (pesimista)'!AJ53</f>
        <v>5.1809485761629429E-2</v>
      </c>
      <c r="AB52" s="79">
        <f>+Parámetros!$B$16*Parámetros!$B$18</f>
        <v>1911</v>
      </c>
      <c r="AC52" s="79">
        <f>+Parámetros!$B$17*Parámetros!$B$19</f>
        <v>141.5</v>
      </c>
      <c r="AD52" s="68">
        <v>43955</v>
      </c>
      <c r="AE52" s="31"/>
      <c r="AF52" s="192">
        <f t="shared" si="12"/>
        <v>1</v>
      </c>
      <c r="AG52" s="194">
        <v>80</v>
      </c>
      <c r="AH52" s="27">
        <f t="shared" si="40"/>
        <v>1.2658227848101266E-2</v>
      </c>
      <c r="AI52" s="27"/>
      <c r="AJ52">
        <f t="shared" si="25"/>
        <v>1.9259020927179682E-2</v>
      </c>
      <c r="AK52" s="27">
        <f t="shared" si="26"/>
        <v>36.336251487790932</v>
      </c>
      <c r="AL52" s="191"/>
    </row>
    <row r="53" spans="1:38" x14ac:dyDescent="0.25">
      <c r="A53" s="12">
        <v>43956</v>
      </c>
      <c r="B53" s="44">
        <f t="shared" si="0"/>
        <v>46</v>
      </c>
      <c r="C53" s="49">
        <f>+C52-((Parámetros!$C$29*C52*D52)/Parámetros!$B$9)</f>
        <v>1902503.172986509</v>
      </c>
      <c r="D53" s="50">
        <f>+D52+((Parámetros!$C$29*C52*D52)/Parámetros!$B$9)-Parámetros!$D$29*D52</f>
        <v>12.369698254004994</v>
      </c>
      <c r="E53" s="50">
        <f>+Parámetros!$D$29*D52+E52</f>
        <v>66.457315237276163</v>
      </c>
      <c r="F53" s="50">
        <f t="shared" si="1"/>
        <v>78.82701349128115</v>
      </c>
      <c r="G53" s="50">
        <f t="shared" si="42"/>
        <v>0.2406963228713721</v>
      </c>
      <c r="H53" s="106">
        <f>+'Internación x edad (optimista)'!X54</f>
        <v>0.18810696489481799</v>
      </c>
      <c r="I53" s="106">
        <f>+'Internación x edad (optimista)'!AJ54</f>
        <v>5.1244360701181491E-2</v>
      </c>
      <c r="J53" s="106">
        <f>+Parámetros!$B$16*Parámetros!$B$18</f>
        <v>1911</v>
      </c>
      <c r="K53" s="106">
        <f>+Parámetros!$B$17*Parámetros!$B$19</f>
        <v>141.5</v>
      </c>
      <c r="L53" s="58">
        <f>+L52-((Parámetros!$F$29*L52*M52)/Parámetros!$B$9)</f>
        <v>1902503.172986509</v>
      </c>
      <c r="M53" s="59">
        <f>+M52+((Parámetros!$F$29*L52*M52)/Parámetros!$B$9)-Parámetros!$D$29*M52</f>
        <v>12.369698254004994</v>
      </c>
      <c r="N53" s="59">
        <f>+Parámetros!$D$29*M52+N52</f>
        <v>66.457315237276163</v>
      </c>
      <c r="O53" s="59">
        <f t="shared" si="43"/>
        <v>0.2406963228713721</v>
      </c>
      <c r="P53" s="57">
        <f t="shared" si="9"/>
        <v>78.82701349128115</v>
      </c>
      <c r="Q53" s="57">
        <f>+'Internación x edad (moderado)'!X54</f>
        <v>0.18810696489481799</v>
      </c>
      <c r="R53" s="57">
        <f>+'Internación x edad (moderado)'!AJ54</f>
        <v>5.1244360701181491E-2</v>
      </c>
      <c r="S53" s="57">
        <f>+Parámetros!$B$16*Parámetros!$B$18</f>
        <v>1911</v>
      </c>
      <c r="T53" s="57">
        <f>+Parámetros!$B$17*Parámetros!$B$19</f>
        <v>141.5</v>
      </c>
      <c r="U53" s="80">
        <f>+U52-((Parámetros!$I$29*U52*V52)/Parámetros!$B$9)</f>
        <v>1902503.172986509</v>
      </c>
      <c r="V53" s="81">
        <f>+V52+((Parámetros!$I$29*U52*V52)/Parámetros!$B$9)-Parámetros!$D$24*V52</f>
        <v>12.369698254004994</v>
      </c>
      <c r="W53" s="81">
        <f>+Parámetros!$D$29*V52+W52</f>
        <v>66.457315237276163</v>
      </c>
      <c r="X53" s="81">
        <f t="shared" si="44"/>
        <v>0.2406963228713721</v>
      </c>
      <c r="Y53" s="79">
        <f t="shared" si="11"/>
        <v>78.82701349128115</v>
      </c>
      <c r="Z53" s="79">
        <f>+'Internación x edad (pesimista)'!X54</f>
        <v>0.18810696489481799</v>
      </c>
      <c r="AA53" s="79">
        <f>+'Internación x edad (pesimista)'!AJ54</f>
        <v>5.1244360701181491E-2</v>
      </c>
      <c r="AB53" s="79">
        <f>+Parámetros!$B$16*Parámetros!$B$18</f>
        <v>1911</v>
      </c>
      <c r="AC53" s="79">
        <f>+Parámetros!$B$17*Parámetros!$B$19</f>
        <v>141.5</v>
      </c>
      <c r="AD53" s="68">
        <v>43956</v>
      </c>
      <c r="AE53" s="31"/>
      <c r="AF53" s="192">
        <f t="shared" si="12"/>
        <v>0</v>
      </c>
      <c r="AG53" s="194">
        <v>80</v>
      </c>
      <c r="AH53" s="27">
        <f t="shared" ref="AH53" si="45">+(AG53-AG52)/AG52</f>
        <v>0</v>
      </c>
      <c r="AI53" s="27" t="e">
        <f t="shared" ref="AI53" si="46">+LN(2)/AH53</f>
        <v>#DIV/0!</v>
      </c>
      <c r="AJ53">
        <f t="shared" si="25"/>
        <v>1.7195709702380269E-2</v>
      </c>
      <c r="AK53" s="27">
        <f t="shared" si="26"/>
        <v>40.65489804806942</v>
      </c>
      <c r="AL53" s="191"/>
    </row>
    <row r="54" spans="1:38" x14ac:dyDescent="0.25">
      <c r="A54" s="12">
        <v>43957</v>
      </c>
      <c r="B54" s="44">
        <f t="shared" si="0"/>
        <v>47</v>
      </c>
      <c r="C54" s="49">
        <f>+C53-((Parámetros!$C$29*C53*D53)/Parámetros!$B$9)</f>
        <v>1902502.9450474465</v>
      </c>
      <c r="D54" s="50">
        <f>+D53+((Parámetros!$C$29*C53*D53)/Parámetros!$B$9)-Parámetros!$D$29*D53</f>
        <v>11.714087441247322</v>
      </c>
      <c r="E54" s="50">
        <f>+Parámetros!$D$29*D53+E53</f>
        <v>67.340865112562227</v>
      </c>
      <c r="F54" s="50">
        <f t="shared" ref="F54:F55" si="47">+D54+E54</f>
        <v>79.054952553809557</v>
      </c>
      <c r="G54" s="50">
        <f t="shared" ref="G54:G55" si="48">+IF(C53-C54&gt;0,C53-C54,0)</f>
        <v>0.22793906251899898</v>
      </c>
      <c r="H54" s="106">
        <f>+'Internación x edad (optimista)'!X55</f>
        <v>0.18628330828956852</v>
      </c>
      <c r="I54" s="106">
        <f>+'Internación x edad (optimista)'!AJ55</f>
        <v>5.0747557635294219E-2</v>
      </c>
      <c r="J54" s="106">
        <f>+Parámetros!$B$16*Parámetros!$B$18</f>
        <v>1911</v>
      </c>
      <c r="K54" s="106">
        <f>+Parámetros!$B$17*Parámetros!$B$19</f>
        <v>141.5</v>
      </c>
      <c r="L54" s="58">
        <f>+L53-((Parámetros!$F$29*L53*M53)/Parámetros!$B$9)</f>
        <v>1902502.9450474465</v>
      </c>
      <c r="M54" s="59">
        <f>+M53+((Parámetros!$F$29*L53*M53)/Parámetros!$B$9)-Parámetros!$D$29*M53</f>
        <v>11.714087441247322</v>
      </c>
      <c r="N54" s="59">
        <f>+Parámetros!$D$29*M53+N53</f>
        <v>67.340865112562227</v>
      </c>
      <c r="O54" s="59">
        <f t="shared" ref="O54:O55" si="49">+L53-L54</f>
        <v>0.22793906251899898</v>
      </c>
      <c r="P54" s="57">
        <f t="shared" si="9"/>
        <v>79.054952553809557</v>
      </c>
      <c r="Q54" s="57">
        <f>+'Internación x edad (moderado)'!X55</f>
        <v>0.18628330828956852</v>
      </c>
      <c r="R54" s="57">
        <f>+'Internación x edad (moderado)'!AJ55</f>
        <v>5.0747557635294219E-2</v>
      </c>
      <c r="S54" s="57">
        <f>+Parámetros!$B$16*Parámetros!$B$18</f>
        <v>1911</v>
      </c>
      <c r="T54" s="57">
        <f>+Parámetros!$B$17*Parámetros!$B$19</f>
        <v>141.5</v>
      </c>
      <c r="U54" s="80">
        <f>+U53-((Parámetros!$I$29*U53*V53)/Parámetros!$B$9)</f>
        <v>1902502.9450474465</v>
      </c>
      <c r="V54" s="81">
        <f>+V53+((Parámetros!$I$29*U53*V53)/Parámetros!$B$9)-Parámetros!$D$24*V53</f>
        <v>11.714087441247322</v>
      </c>
      <c r="W54" s="81">
        <f>+Parámetros!$D$29*V53+W53</f>
        <v>67.340865112562227</v>
      </c>
      <c r="X54" s="81">
        <f t="shared" ref="X54:X55" si="50">+U53-U54</f>
        <v>0.22793906251899898</v>
      </c>
      <c r="Y54" s="79">
        <f t="shared" si="11"/>
        <v>79.054952553809557</v>
      </c>
      <c r="Z54" s="79">
        <f>+'Internación x edad (pesimista)'!X55</f>
        <v>0.18628330828956852</v>
      </c>
      <c r="AA54" s="79">
        <f>+'Internación x edad (pesimista)'!AJ55</f>
        <v>5.0747557635294219E-2</v>
      </c>
      <c r="AB54" s="79">
        <f>+Parámetros!$B$16*Parámetros!$B$18</f>
        <v>1911</v>
      </c>
      <c r="AC54" s="79">
        <f>+Parámetros!$B$17*Parámetros!$B$19</f>
        <v>141.5</v>
      </c>
      <c r="AD54" s="68">
        <v>43957</v>
      </c>
      <c r="AE54" s="31"/>
      <c r="AF54" s="192">
        <f t="shared" si="12"/>
        <v>0</v>
      </c>
      <c r="AG54" s="194">
        <v>80</v>
      </c>
      <c r="AH54" s="27">
        <f t="shared" ref="AH54:AH93" si="51">+(AG54-AG53)/AG53</f>
        <v>0</v>
      </c>
      <c r="AI54" s="27" t="e">
        <f t="shared" ref="AI54:AI93" si="52">+LN(2)/AH54</f>
        <v>#DIV/0!</v>
      </c>
      <c r="AJ54">
        <f t="shared" si="25"/>
        <v>1.1199614385673629E-2</v>
      </c>
      <c r="AK54" s="27">
        <f t="shared" si="26"/>
        <v>62.236202266532644</v>
      </c>
      <c r="AL54" s="191"/>
    </row>
    <row r="55" spans="1:38" x14ac:dyDescent="0.25">
      <c r="A55" s="12">
        <v>43958</v>
      </c>
      <c r="B55" s="44">
        <f t="shared" si="0"/>
        <v>48</v>
      </c>
      <c r="C55" s="49">
        <f>+C54-((Parámetros!$C$29*C54*D54)/Parámetros!$B$9)</f>
        <v>1902502.7291894897</v>
      </c>
      <c r="D55" s="50">
        <f>+D54+((Parámetros!$C$29*C54*D54)/Parámetros!$B$9)-Parámetros!$D$29*D54</f>
        <v>11.093224866407335</v>
      </c>
      <c r="E55" s="50">
        <f>+Parámetros!$D$29*D54+E54</f>
        <v>68.177585644079898</v>
      </c>
      <c r="F55" s="50">
        <f t="shared" si="47"/>
        <v>79.270810510487237</v>
      </c>
      <c r="G55" s="50">
        <f t="shared" si="48"/>
        <v>0.2158579567912966</v>
      </c>
      <c r="H55" s="106">
        <f>+'Internación x edad (optimista)'!X56</f>
        <v>0.18468853849834052</v>
      </c>
      <c r="I55" s="106">
        <f>+'Internación x edad (optimista)'!AJ56</f>
        <v>5.0313108233259948E-2</v>
      </c>
      <c r="J55" s="106">
        <f>+Parámetros!$B$16*Parámetros!$B$18</f>
        <v>1911</v>
      </c>
      <c r="K55" s="106">
        <f>+Parámetros!$B$17*Parámetros!$B$19</f>
        <v>141.5</v>
      </c>
      <c r="L55" s="58">
        <f>+L54-((Parámetros!$F$29*L54*M54)/Parámetros!$B$9)</f>
        <v>1902502.7291894897</v>
      </c>
      <c r="M55" s="59">
        <f>+M54+((Parámetros!$F$29*L54*M54)/Parámetros!$B$9)-Parámetros!$D$29*M54</f>
        <v>11.093224866407335</v>
      </c>
      <c r="N55" s="59">
        <f>+Parámetros!$D$29*M54+N54</f>
        <v>68.177585644079898</v>
      </c>
      <c r="O55" s="59">
        <f t="shared" si="49"/>
        <v>0.2158579567912966</v>
      </c>
      <c r="P55" s="57">
        <f t="shared" si="9"/>
        <v>79.270810510487237</v>
      </c>
      <c r="Q55" s="57">
        <f>+'Internación x edad (moderado)'!X56</f>
        <v>0.18468853849834052</v>
      </c>
      <c r="R55" s="57">
        <f>+'Internación x edad (moderado)'!AJ56</f>
        <v>5.0313108233259948E-2</v>
      </c>
      <c r="S55" s="57">
        <f>+Parámetros!$B$16*Parámetros!$B$18</f>
        <v>1911</v>
      </c>
      <c r="T55" s="57">
        <f>+Parámetros!$B$17*Parámetros!$B$19</f>
        <v>141.5</v>
      </c>
      <c r="U55" s="80">
        <f>+U54-((Parámetros!$I$29*U54*V54)/Parámetros!$B$9)</f>
        <v>1902502.7291894897</v>
      </c>
      <c r="V55" s="81">
        <f>+V54+((Parámetros!$I$29*U54*V54)/Parámetros!$B$9)-Parámetros!$D$24*V54</f>
        <v>11.093224866407335</v>
      </c>
      <c r="W55" s="81">
        <f>+Parámetros!$D$29*V54+W54</f>
        <v>68.177585644079898</v>
      </c>
      <c r="X55" s="81">
        <f t="shared" si="50"/>
        <v>0.2158579567912966</v>
      </c>
      <c r="Y55" s="79">
        <f t="shared" si="11"/>
        <v>79.270810510487237</v>
      </c>
      <c r="Z55" s="79">
        <f>+'Internación x edad (pesimista)'!X56</f>
        <v>0.18468853849834052</v>
      </c>
      <c r="AA55" s="79">
        <f>+'Internación x edad (pesimista)'!AJ56</f>
        <v>5.0313108233259948E-2</v>
      </c>
      <c r="AB55" s="79">
        <f>+Parámetros!$B$16*Parámetros!$B$18</f>
        <v>1911</v>
      </c>
      <c r="AC55" s="79">
        <f>+Parámetros!$B$17*Parámetros!$B$19</f>
        <v>141.5</v>
      </c>
      <c r="AD55" s="68">
        <v>43958</v>
      </c>
      <c r="AE55" s="31"/>
      <c r="AF55" s="192">
        <f t="shared" si="12"/>
        <v>1</v>
      </c>
      <c r="AG55" s="194">
        <v>81</v>
      </c>
      <c r="AH55" s="27">
        <f t="shared" si="51"/>
        <v>1.2500000000000001E-2</v>
      </c>
      <c r="AI55" s="27">
        <f t="shared" si="52"/>
        <v>55.451774444795618</v>
      </c>
      <c r="AJ55">
        <f t="shared" si="25"/>
        <v>3.578000416496252E-3</v>
      </c>
      <c r="AK55" s="27">
        <f t="shared" si="26"/>
        <v>194.07110173918977</v>
      </c>
      <c r="AL55" s="191"/>
    </row>
    <row r="56" spans="1:38" x14ac:dyDescent="0.25">
      <c r="A56" s="12">
        <v>43959</v>
      </c>
      <c r="B56" s="44">
        <f t="shared" ref="B56:B119" si="53">+B55+1</f>
        <v>49</v>
      </c>
      <c r="C56" s="49">
        <f>+C55-((Parámetros!$C$30*C55*D55)/Parámetros!$B$9)</f>
        <v>1902502.4341315634</v>
      </c>
      <c r="D56" s="50">
        <f>+D55+((Parámetros!$C$30*C55*D55)/Parámetros!$B$9)-Parámetros!$D$30*D55</f>
        <v>10.595909588066601</v>
      </c>
      <c r="E56" s="50">
        <f>+Parámetros!$D$30*D55+E55</f>
        <v>68.969958848823282</v>
      </c>
      <c r="F56" s="50">
        <f t="shared" si="1"/>
        <v>79.565868436889886</v>
      </c>
      <c r="G56" s="50">
        <f t="shared" ref="G56:G96" si="54">+IF(C55-C56&gt;0,C55-C56,0)</f>
        <v>0.29505792632699013</v>
      </c>
      <c r="H56" s="106">
        <f>+'Internación x edad (optimista)'!X57</f>
        <v>0.18901257211867487</v>
      </c>
      <c r="I56" s="106">
        <f>+'Internación x edad (optimista)'!AJ57</f>
        <v>5.1491067479204657E-2</v>
      </c>
      <c r="J56" s="106">
        <f>+Parámetros!$B$16*Parámetros!$B$18</f>
        <v>1911</v>
      </c>
      <c r="K56" s="106">
        <f>+Parámetros!$B$17*Parámetros!$B$19</f>
        <v>141.5</v>
      </c>
      <c r="L56" s="58">
        <f>+L55-((Parámetros!$F$30*L55*M55)/Parámetros!$B$9)</f>
        <v>1902502.4341315634</v>
      </c>
      <c r="M56" s="59">
        <f>+M55+((Parámetros!$F$30*L55*M55)/Parámetros!$B$9)-Parámetros!$D$30*M55</f>
        <v>10.595909588066601</v>
      </c>
      <c r="N56" s="59">
        <f>+Parámetros!$D$30*M55+N55</f>
        <v>68.969958848823282</v>
      </c>
      <c r="O56" s="59">
        <f t="shared" ref="O56:O96" si="55">+L55-L56</f>
        <v>0.29505792632699013</v>
      </c>
      <c r="P56" s="57">
        <f t="shared" si="9"/>
        <v>79.565868436889886</v>
      </c>
      <c r="Q56" s="57">
        <f>+'Internación x edad (moderado)'!X57</f>
        <v>0.18901257211867487</v>
      </c>
      <c r="R56" s="57">
        <f>+'Internación x edad (moderado)'!AJ57</f>
        <v>5.1491067479204657E-2</v>
      </c>
      <c r="S56" s="57">
        <f>+Parámetros!$B$16*Parámetros!$B$18</f>
        <v>1911</v>
      </c>
      <c r="T56" s="57">
        <f>+Parámetros!$B$17*Parámetros!$B$19</f>
        <v>141.5</v>
      </c>
      <c r="U56" s="80">
        <f>+U55-((Parámetros!$I$30*U55*V55)/Parámetros!$B$9)</f>
        <v>1902502.4341315634</v>
      </c>
      <c r="V56" s="81">
        <f>+V55+((Parámetros!$I$30*U55*V55)/Parámetros!$B$9)-Parámetros!$D$24*V55</f>
        <v>10.595909588066601</v>
      </c>
      <c r="W56" s="81">
        <f>+Parámetros!$D$30*V55+W55</f>
        <v>68.969958848823282</v>
      </c>
      <c r="X56" s="81">
        <f t="shared" ref="X56:X96" si="56">+U55-U56</f>
        <v>0.29505792632699013</v>
      </c>
      <c r="Y56" s="79">
        <f t="shared" si="11"/>
        <v>79.565868436889886</v>
      </c>
      <c r="Z56" s="79">
        <f>+'Internación x edad (pesimista)'!X57</f>
        <v>0.18901257211867487</v>
      </c>
      <c r="AA56" s="79">
        <f>+'Internación x edad (pesimista)'!AJ57</f>
        <v>5.1491067479204657E-2</v>
      </c>
      <c r="AB56" s="79">
        <f>+Parámetros!$B$16*Parámetros!$B$18</f>
        <v>1911</v>
      </c>
      <c r="AC56" s="79">
        <f>+Parámetros!$B$17*Parámetros!$B$19</f>
        <v>141.5</v>
      </c>
      <c r="AD56" s="68">
        <v>43959</v>
      </c>
      <c r="AE56" s="31"/>
      <c r="AF56" s="192">
        <f t="shared" si="12"/>
        <v>0</v>
      </c>
      <c r="AG56" s="194">
        <v>81</v>
      </c>
      <c r="AH56" s="27">
        <f t="shared" si="51"/>
        <v>0</v>
      </c>
      <c r="AI56" s="27" t="e">
        <f t="shared" si="52"/>
        <v>#DIV/0!</v>
      </c>
      <c r="AJ56">
        <f t="shared" ref="AJ56:AJ72" si="57">+(AG56/AG49)^(1/7)-1</f>
        <v>3.578000416496252E-3</v>
      </c>
      <c r="AK56" s="27">
        <f t="shared" ref="AK56:AK73" si="58">+LN(2)/LN(1+AJ56)</f>
        <v>194.07110173918977</v>
      </c>
      <c r="AL56" s="191"/>
    </row>
    <row r="57" spans="1:38" x14ac:dyDescent="0.25">
      <c r="A57" s="12">
        <v>43960</v>
      </c>
      <c r="B57" s="44">
        <f t="shared" si="53"/>
        <v>50</v>
      </c>
      <c r="C57" s="49">
        <f>+C56-((Parámetros!$C$30*C56*D56)/Parámetros!$B$9)</f>
        <v>1902502.1523012873</v>
      </c>
      <c r="D57" s="50">
        <f>+D56+((Parámetros!$C$30*C56*D56)/Parámetros!$B$9)-Parámetros!$D$30*D56</f>
        <v>10.120889179268049</v>
      </c>
      <c r="E57" s="50">
        <f>+Parámetros!$D$30*D56+E56</f>
        <v>69.726809533685184</v>
      </c>
      <c r="F57" s="50">
        <f t="shared" ref="F57:F63" si="59">+D57+E57</f>
        <v>79.847698712953232</v>
      </c>
      <c r="G57" s="50">
        <f t="shared" ref="G57:G63" si="60">+IF(C56-C57&gt;0,C56-C57,0)</f>
        <v>0.2818302761297673</v>
      </c>
      <c r="H57" s="106">
        <f>+'Internación x edad (optimista)'!X58</f>
        <v>0.1933758505609775</v>
      </c>
      <c r="I57" s="106">
        <f>+'Internación x edad (optimista)'!AJ58</f>
        <v>5.2679717854070197E-2</v>
      </c>
      <c r="J57" s="106">
        <f>+Parámetros!$B$16*Parámetros!$B$18</f>
        <v>1911</v>
      </c>
      <c r="K57" s="106">
        <f>+Parámetros!$B$17*Parámetros!$B$19</f>
        <v>141.5</v>
      </c>
      <c r="L57" s="58">
        <f>+L56-((Parámetros!$F$30*L56*M56)/Parámetros!$B$9)</f>
        <v>1902502.1523012873</v>
      </c>
      <c r="M57" s="59">
        <f>+M56+((Parámetros!$F$30*L56*M56)/Parámetros!$B$9)-Parámetros!$D$30*M56</f>
        <v>10.120889179268049</v>
      </c>
      <c r="N57" s="59">
        <f>+Parámetros!$D$30*M56+N56</f>
        <v>69.726809533685184</v>
      </c>
      <c r="O57" s="59">
        <f t="shared" ref="O57:O63" si="61">+L56-L57</f>
        <v>0.2818302761297673</v>
      </c>
      <c r="P57" s="57">
        <f t="shared" si="9"/>
        <v>79.847698712953232</v>
      </c>
      <c r="Q57" s="57">
        <f>+'Internación x edad (moderado)'!X58</f>
        <v>0.1933758505609775</v>
      </c>
      <c r="R57" s="57">
        <f>+'Internación x edad (moderado)'!AJ58</f>
        <v>5.2679717854070197E-2</v>
      </c>
      <c r="S57" s="57">
        <f>+Parámetros!$B$16*Parámetros!$B$18</f>
        <v>1911</v>
      </c>
      <c r="T57" s="57">
        <f>+Parámetros!$B$17*Parámetros!$B$19</f>
        <v>141.5</v>
      </c>
      <c r="U57" s="80">
        <f>+U56-((Parámetros!$I$30*U56*V56)/Parámetros!$B$9)</f>
        <v>1902502.1523012873</v>
      </c>
      <c r="V57" s="81">
        <f>+V56+((Parámetros!$I$30*U56*V56)/Parámetros!$B$9)-Parámetros!$D$24*V56</f>
        <v>10.120889179268049</v>
      </c>
      <c r="W57" s="81">
        <f>+Parámetros!$D$30*V56+W56</f>
        <v>69.726809533685184</v>
      </c>
      <c r="X57" s="81">
        <f t="shared" ref="X57:X63" si="62">+U56-U57</f>
        <v>0.2818302761297673</v>
      </c>
      <c r="Y57" s="79">
        <f t="shared" si="11"/>
        <v>79.847698712953232</v>
      </c>
      <c r="Z57" s="79">
        <f>+'Internación x edad (pesimista)'!X58</f>
        <v>0.1933758505609775</v>
      </c>
      <c r="AA57" s="79">
        <f>+'Internación x edad (pesimista)'!AJ58</f>
        <v>5.2679717854070197E-2</v>
      </c>
      <c r="AB57" s="79">
        <f>+Parámetros!$B$16*Parámetros!$B$18</f>
        <v>1911</v>
      </c>
      <c r="AC57" s="79">
        <f>+Parámetros!$B$17*Parámetros!$B$19</f>
        <v>141.5</v>
      </c>
      <c r="AD57" s="68">
        <v>43960</v>
      </c>
      <c r="AE57" s="31"/>
      <c r="AF57" s="192">
        <f t="shared" si="12"/>
        <v>0</v>
      </c>
      <c r="AG57" s="194">
        <v>81</v>
      </c>
      <c r="AH57" s="27">
        <f t="shared" si="51"/>
        <v>0</v>
      </c>
      <c r="AI57" s="27" t="e">
        <f t="shared" si="52"/>
        <v>#DIV/0!</v>
      </c>
      <c r="AJ57">
        <f t="shared" si="57"/>
        <v>3.578000416496252E-3</v>
      </c>
      <c r="AK57" s="27">
        <f t="shared" si="58"/>
        <v>194.07110173918977</v>
      </c>
      <c r="AL57" s="191"/>
    </row>
    <row r="58" spans="1:38" x14ac:dyDescent="0.25">
      <c r="A58" s="12">
        <v>43961</v>
      </c>
      <c r="B58" s="44">
        <f t="shared" si="53"/>
        <v>51</v>
      </c>
      <c r="C58" s="49">
        <f>+C57-((Parámetros!$C$30*C57*D57)/Parámetros!$B$9)</f>
        <v>1902501.8831056561</v>
      </c>
      <c r="D58" s="50">
        <f>+D57+((Parámetros!$C$30*C57*D57)/Parámetros!$B$9)-Parámetros!$D$30*D57</f>
        <v>9.667164154726871</v>
      </c>
      <c r="E58" s="50">
        <f>+Parámetros!$D$30*D57+E57</f>
        <v>70.449730189347193</v>
      </c>
      <c r="F58" s="50">
        <f t="shared" si="59"/>
        <v>80.116894344074069</v>
      </c>
      <c r="G58" s="50">
        <f t="shared" si="60"/>
        <v>0.26919563114643097</v>
      </c>
      <c r="H58" s="106">
        <f>+'Internación x edad (optimista)'!X59</f>
        <v>0.1977623555120083</v>
      </c>
      <c r="I58" s="106">
        <f>+'Internación x edad (optimista)'!AJ59</f>
        <v>5.387469562671051E-2</v>
      </c>
      <c r="J58" s="106">
        <f>+Parámetros!$B$16*Parámetros!$B$18</f>
        <v>1911</v>
      </c>
      <c r="K58" s="106">
        <f>+Parámetros!$B$17*Parámetros!$B$19</f>
        <v>141.5</v>
      </c>
      <c r="L58" s="58">
        <f>+L57-((Parámetros!$F$30*L57*M57)/Parámetros!$B$9)</f>
        <v>1902501.8831056561</v>
      </c>
      <c r="M58" s="59">
        <f>+M57+((Parámetros!$F$30*L57*M57)/Parámetros!$B$9)-Parámetros!$D$30*M57</f>
        <v>9.667164154726871</v>
      </c>
      <c r="N58" s="59">
        <f>+Parámetros!$D$30*M57+N57</f>
        <v>70.449730189347193</v>
      </c>
      <c r="O58" s="59">
        <f t="shared" si="61"/>
        <v>0.26919563114643097</v>
      </c>
      <c r="P58" s="57">
        <f t="shared" si="9"/>
        <v>80.116894344074069</v>
      </c>
      <c r="Q58" s="57">
        <f>+'Internación x edad (moderado)'!X59</f>
        <v>0.1977623555120083</v>
      </c>
      <c r="R58" s="57">
        <f>+'Internación x edad (moderado)'!AJ59</f>
        <v>5.387469562671051E-2</v>
      </c>
      <c r="S58" s="57">
        <f>+Parámetros!$B$16*Parámetros!$B$18</f>
        <v>1911</v>
      </c>
      <c r="T58" s="57">
        <f>+Parámetros!$B$17*Parámetros!$B$19</f>
        <v>141.5</v>
      </c>
      <c r="U58" s="80">
        <f>+U57-((Parámetros!$I$30*U57*V57)/Parámetros!$B$9)</f>
        <v>1902501.8831056561</v>
      </c>
      <c r="V58" s="81">
        <f>+V57+((Parámetros!$I$30*U57*V57)/Parámetros!$B$9)-Parámetros!$D$24*V57</f>
        <v>9.667164154726871</v>
      </c>
      <c r="W58" s="81">
        <f>+Parámetros!$D$30*V57+W57</f>
        <v>70.449730189347193</v>
      </c>
      <c r="X58" s="81">
        <f t="shared" si="62"/>
        <v>0.26919563114643097</v>
      </c>
      <c r="Y58" s="79">
        <f t="shared" si="11"/>
        <v>80.116894344074069</v>
      </c>
      <c r="Z58" s="79">
        <f>+'Internación x edad (pesimista)'!X59</f>
        <v>0.1977623555120083</v>
      </c>
      <c r="AA58" s="79">
        <f>+'Internación x edad (pesimista)'!AJ59</f>
        <v>5.387469562671051E-2</v>
      </c>
      <c r="AB58" s="79">
        <f>+Parámetros!$B$16*Parámetros!$B$18</f>
        <v>1911</v>
      </c>
      <c r="AC58" s="79">
        <f>+Parámetros!$B$17*Parámetros!$B$19</f>
        <v>141.5</v>
      </c>
      <c r="AD58" s="68">
        <v>43961</v>
      </c>
      <c r="AE58" s="31"/>
      <c r="AF58" s="192">
        <f t="shared" si="12"/>
        <v>0</v>
      </c>
      <c r="AG58" s="194">
        <v>81</v>
      </c>
      <c r="AH58" s="27">
        <f t="shared" si="51"/>
        <v>0</v>
      </c>
      <c r="AI58" s="27" t="e">
        <f t="shared" si="52"/>
        <v>#DIV/0!</v>
      </c>
      <c r="AJ58">
        <f t="shared" si="57"/>
        <v>3.578000416496252E-3</v>
      </c>
      <c r="AK58" s="27">
        <f t="shared" si="58"/>
        <v>194.07110173918977</v>
      </c>
      <c r="AL58" s="191"/>
    </row>
    <row r="59" spans="1:38" x14ac:dyDescent="0.25">
      <c r="A59" s="12">
        <v>43962</v>
      </c>
      <c r="B59" s="44">
        <f t="shared" si="53"/>
        <v>52</v>
      </c>
      <c r="C59" s="49">
        <f>+C58-((Parámetros!$C$30*C58*D58)/Parámetros!$B$9)</f>
        <v>1902501.6259782496</v>
      </c>
      <c r="D59" s="50">
        <f>+D58+((Parámetros!$C$30*C58*D58)/Parámetros!$B$9)-Parámetros!$D$30*D58</f>
        <v>9.233779836029445</v>
      </c>
      <c r="E59" s="50">
        <f>+Parámetros!$D$30*D58+E58</f>
        <v>71.140241914684822</v>
      </c>
      <c r="F59" s="50">
        <f t="shared" si="59"/>
        <v>80.374021750714263</v>
      </c>
      <c r="G59" s="50">
        <f t="shared" si="60"/>
        <v>0.2571274065412581</v>
      </c>
      <c r="H59" s="106">
        <f>+'Internación x edad (optimista)'!X60</f>
        <v>0.20215765902261412</v>
      </c>
      <c r="I59" s="106">
        <f>+'Internación x edad (optimista)'!AJ60</f>
        <v>5.5072070315173506E-2</v>
      </c>
      <c r="J59" s="106">
        <f>+Parámetros!$B$16*Parámetros!$B$18</f>
        <v>1911</v>
      </c>
      <c r="K59" s="106">
        <f>+Parámetros!$B$17*Parámetros!$B$19</f>
        <v>141.5</v>
      </c>
      <c r="L59" s="58">
        <f>+L58-((Parámetros!$F$30*L58*M58)/Parámetros!$B$9)</f>
        <v>1902501.6259782496</v>
      </c>
      <c r="M59" s="59">
        <f>+M58+((Parámetros!$F$30*L58*M58)/Parámetros!$B$9)-Parámetros!$D$30*M58</f>
        <v>9.233779836029445</v>
      </c>
      <c r="N59" s="59">
        <f>+Parámetros!$D$30*M58+N58</f>
        <v>71.140241914684822</v>
      </c>
      <c r="O59" s="59">
        <f t="shared" si="61"/>
        <v>0.2571274065412581</v>
      </c>
      <c r="P59" s="57">
        <f t="shared" si="9"/>
        <v>80.374021750714263</v>
      </c>
      <c r="Q59" s="57">
        <f>+'Internación x edad (moderado)'!X60</f>
        <v>0.20215765902261412</v>
      </c>
      <c r="R59" s="57">
        <f>+'Internación x edad (moderado)'!AJ60</f>
        <v>5.5072070315173506E-2</v>
      </c>
      <c r="S59" s="57">
        <f>+Parámetros!$B$16*Parámetros!$B$18</f>
        <v>1911</v>
      </c>
      <c r="T59" s="57">
        <f>+Parámetros!$B$17*Parámetros!$B$19</f>
        <v>141.5</v>
      </c>
      <c r="U59" s="80">
        <f>+U58-((Parámetros!$I$30*U58*V58)/Parámetros!$B$9)</f>
        <v>1902501.6259782496</v>
      </c>
      <c r="V59" s="81">
        <f>+V58+((Parámetros!$I$30*U58*V58)/Parámetros!$B$9)-Parámetros!$D$24*V58</f>
        <v>9.233779836029445</v>
      </c>
      <c r="W59" s="81">
        <f>+Parámetros!$D$30*V58+W58</f>
        <v>71.140241914684822</v>
      </c>
      <c r="X59" s="81">
        <f t="shared" si="62"/>
        <v>0.2571274065412581</v>
      </c>
      <c r="Y59" s="79">
        <f t="shared" si="11"/>
        <v>80.374021750714263</v>
      </c>
      <c r="Z59" s="79">
        <f>+'Internación x edad (pesimista)'!X60</f>
        <v>0.20215765902261412</v>
      </c>
      <c r="AA59" s="79">
        <f>+'Internación x edad (pesimista)'!AJ60</f>
        <v>5.5072070315173506E-2</v>
      </c>
      <c r="AB59" s="79">
        <f>+Parámetros!$B$16*Parámetros!$B$18</f>
        <v>1911</v>
      </c>
      <c r="AC59" s="79">
        <f>+Parámetros!$B$17*Parámetros!$B$19</f>
        <v>141.5</v>
      </c>
      <c r="AD59" s="68">
        <v>43962</v>
      </c>
      <c r="AE59" s="31"/>
      <c r="AF59" s="192">
        <f t="shared" si="12"/>
        <v>0</v>
      </c>
      <c r="AG59" s="194">
        <v>81</v>
      </c>
      <c r="AH59" s="27">
        <f t="shared" si="51"/>
        <v>0</v>
      </c>
      <c r="AI59" s="27" t="e">
        <f t="shared" si="52"/>
        <v>#DIV/0!</v>
      </c>
      <c r="AJ59">
        <f t="shared" si="57"/>
        <v>1.7762213297001228E-3</v>
      </c>
      <c r="AK59" s="27">
        <f t="shared" si="58"/>
        <v>390.58341338820674</v>
      </c>
      <c r="AL59" s="191"/>
    </row>
    <row r="60" spans="1:38" x14ac:dyDescent="0.25">
      <c r="A60" s="12">
        <v>43963</v>
      </c>
      <c r="B60" s="44">
        <f t="shared" si="53"/>
        <v>53</v>
      </c>
      <c r="C60" s="49">
        <f>+C59-((Parámetros!$C$30*C59*D59)/Parámetros!$B$9)</f>
        <v>1902501.38037804</v>
      </c>
      <c r="D60" s="50">
        <f>+D59+((Parámetros!$C$30*C59*D59)/Parámetros!$B$9)-Parámetros!$D$30*D59</f>
        <v>8.8198243429731686</v>
      </c>
      <c r="E60" s="50">
        <f>+Parámetros!$D$30*D59+E59</f>
        <v>71.799797617258349</v>
      </c>
      <c r="F60" s="50">
        <f t="shared" si="59"/>
        <v>80.619621960231513</v>
      </c>
      <c r="G60" s="50">
        <f t="shared" si="60"/>
        <v>0.24560020957142115</v>
      </c>
      <c r="H60" s="106">
        <f>+'Internación x edad (optimista)'!X61</f>
        <v>0.19772100620709213</v>
      </c>
      <c r="I60" s="106">
        <f>+'Internación x edad (optimista)'!AJ61</f>
        <v>5.3863431191621403E-2</v>
      </c>
      <c r="J60" s="106">
        <f>+Parámetros!$B$16*Parámetros!$B$18</f>
        <v>1911</v>
      </c>
      <c r="K60" s="106">
        <f>+Parámetros!$B$17*Parámetros!$B$19</f>
        <v>141.5</v>
      </c>
      <c r="L60" s="58">
        <f>+L59-((Parámetros!$F$30*L59*M59)/Parámetros!$B$9)</f>
        <v>1902501.38037804</v>
      </c>
      <c r="M60" s="59">
        <f>+M59+((Parámetros!$F$30*L59*M59)/Parámetros!$B$9)-Parámetros!$D$30*M59</f>
        <v>8.8198243429731686</v>
      </c>
      <c r="N60" s="59">
        <f>+Parámetros!$D$30*M59+N59</f>
        <v>71.799797617258349</v>
      </c>
      <c r="O60" s="59">
        <f t="shared" si="61"/>
        <v>0.24560020957142115</v>
      </c>
      <c r="P60" s="57">
        <f t="shared" si="9"/>
        <v>80.619621960231513</v>
      </c>
      <c r="Q60" s="57">
        <f>+'Internación x edad (moderado)'!X61</f>
        <v>0.19772100620709213</v>
      </c>
      <c r="R60" s="57">
        <f>+'Internación x edad (moderado)'!AJ61</f>
        <v>5.3863431191621403E-2</v>
      </c>
      <c r="S60" s="57">
        <f>+Parámetros!$B$16*Parámetros!$B$18</f>
        <v>1911</v>
      </c>
      <c r="T60" s="57">
        <f>+Parámetros!$B$17*Parámetros!$B$19</f>
        <v>141.5</v>
      </c>
      <c r="U60" s="80">
        <f>+U59-((Parámetros!$I$30*U59*V59)/Parámetros!$B$9)</f>
        <v>1902501.38037804</v>
      </c>
      <c r="V60" s="81">
        <f>+V59+((Parámetros!$I$30*U59*V59)/Parámetros!$B$9)-Parámetros!$D$24*V59</f>
        <v>8.8198243429731686</v>
      </c>
      <c r="W60" s="81">
        <f>+Parámetros!$D$30*V59+W59</f>
        <v>71.799797617258349</v>
      </c>
      <c r="X60" s="81">
        <f t="shared" si="62"/>
        <v>0.24560020957142115</v>
      </c>
      <c r="Y60" s="79">
        <f t="shared" si="11"/>
        <v>80.619621960231513</v>
      </c>
      <c r="Z60" s="79">
        <f>+'Internación x edad (pesimista)'!X61</f>
        <v>0.19772100620709213</v>
      </c>
      <c r="AA60" s="79">
        <f>+'Internación x edad (pesimista)'!AJ61</f>
        <v>5.3863431191621403E-2</v>
      </c>
      <c r="AB60" s="79">
        <f>+Parámetros!$B$16*Parámetros!$B$18</f>
        <v>1911</v>
      </c>
      <c r="AC60" s="79">
        <f>+Parámetros!$B$17*Parámetros!$B$19</f>
        <v>141.5</v>
      </c>
      <c r="AD60" s="68">
        <v>43963</v>
      </c>
      <c r="AE60" s="31"/>
      <c r="AF60" s="192">
        <f t="shared" si="12"/>
        <v>1</v>
      </c>
      <c r="AG60" s="194">
        <v>82</v>
      </c>
      <c r="AH60" s="27">
        <f t="shared" si="51"/>
        <v>1.2345679012345678E-2</v>
      </c>
      <c r="AI60" s="27">
        <f t="shared" si="52"/>
        <v>56.144921625355572</v>
      </c>
      <c r="AJ60">
        <f t="shared" si="57"/>
        <v>3.5337450913552892E-3</v>
      </c>
      <c r="AK60" s="27">
        <f t="shared" si="58"/>
        <v>196.4972416815734</v>
      </c>
      <c r="AL60" s="191"/>
    </row>
    <row r="61" spans="1:38" x14ac:dyDescent="0.25">
      <c r="A61" s="12">
        <v>43964</v>
      </c>
      <c r="B61" s="44">
        <f t="shared" si="53"/>
        <v>54</v>
      </c>
      <c r="C61" s="49">
        <f>+C60-((Parámetros!$C$30*C60*D60)/Parámetros!$B$9)</f>
        <v>1902501.1457882549</v>
      </c>
      <c r="D61" s="50">
        <f>+D60+((Parámetros!$C$30*C60*D60)/Parámetros!$B$9)-Parámetros!$D$30*D60</f>
        <v>8.4244266749505012</v>
      </c>
      <c r="E61" s="50">
        <f>+Parámetros!$D$30*D60+E60</f>
        <v>72.429785070327867</v>
      </c>
      <c r="F61" s="50">
        <f t="shared" si="59"/>
        <v>80.854211745278363</v>
      </c>
      <c r="G61" s="50">
        <f t="shared" si="60"/>
        <v>0.23458978510461748</v>
      </c>
      <c r="H61" s="106">
        <f>+'Internación x edad (optimista)'!X62</f>
        <v>0.19364592310530845</v>
      </c>
      <c r="I61" s="106">
        <f>+'Internación x edad (optimista)'!AJ62</f>
        <v>5.2753291391790719E-2</v>
      </c>
      <c r="J61" s="106">
        <f>+Parámetros!$B$16*Parámetros!$B$18</f>
        <v>1911</v>
      </c>
      <c r="K61" s="106">
        <f>+Parámetros!$B$17*Parámetros!$B$19</f>
        <v>141.5</v>
      </c>
      <c r="L61" s="58">
        <f>+L60-((Parámetros!$F$30*L60*M60)/Parámetros!$B$9)</f>
        <v>1902501.1457882549</v>
      </c>
      <c r="M61" s="59">
        <f>+M60+((Parámetros!$F$30*L60*M60)/Parámetros!$B$9)-Parámetros!$D$30*M60</f>
        <v>8.4244266749505012</v>
      </c>
      <c r="N61" s="59">
        <f>+Parámetros!$D$30*M60+N60</f>
        <v>72.429785070327867</v>
      </c>
      <c r="O61" s="59">
        <f t="shared" si="61"/>
        <v>0.23458978510461748</v>
      </c>
      <c r="P61" s="57">
        <f t="shared" si="9"/>
        <v>80.854211745278363</v>
      </c>
      <c r="Q61" s="57">
        <f>+'Internación x edad (moderado)'!X62</f>
        <v>0.19364592310530845</v>
      </c>
      <c r="R61" s="57">
        <f>+'Internación x edad (moderado)'!AJ62</f>
        <v>5.2753291391790719E-2</v>
      </c>
      <c r="S61" s="57">
        <f>+Parámetros!$B$16*Parámetros!$B$18</f>
        <v>1911</v>
      </c>
      <c r="T61" s="57">
        <f>+Parámetros!$B$17*Parámetros!$B$19</f>
        <v>141.5</v>
      </c>
      <c r="U61" s="80">
        <f>+U60-((Parámetros!$I$30*U60*V60)/Parámetros!$B$9)</f>
        <v>1902501.1457882549</v>
      </c>
      <c r="V61" s="81">
        <f>+V60+((Parámetros!$I$30*U60*V60)/Parámetros!$B$9)-Parámetros!$D$24*V60</f>
        <v>8.4244266749505012</v>
      </c>
      <c r="W61" s="81">
        <f>+Parámetros!$D$30*V60+W60</f>
        <v>72.429785070327867</v>
      </c>
      <c r="X61" s="81">
        <f t="shared" si="62"/>
        <v>0.23458978510461748</v>
      </c>
      <c r="Y61" s="79">
        <f t="shared" si="11"/>
        <v>80.854211745278363</v>
      </c>
      <c r="Z61" s="79">
        <f>+'Internación x edad (pesimista)'!X62</f>
        <v>0.19364592310530845</v>
      </c>
      <c r="AA61" s="79">
        <f>+'Internación x edad (pesimista)'!AJ62</f>
        <v>5.2753291391790719E-2</v>
      </c>
      <c r="AB61" s="79">
        <f>+Parámetros!$B$16*Parámetros!$B$18</f>
        <v>1911</v>
      </c>
      <c r="AC61" s="79">
        <f>+Parámetros!$B$17*Parámetros!$B$19</f>
        <v>141.5</v>
      </c>
      <c r="AD61" s="68">
        <v>43964</v>
      </c>
      <c r="AE61" s="31"/>
      <c r="AF61" s="192">
        <f t="shared" si="12"/>
        <v>0</v>
      </c>
      <c r="AG61" s="194">
        <v>82</v>
      </c>
      <c r="AH61" s="27">
        <f t="shared" si="51"/>
        <v>0</v>
      </c>
      <c r="AI61" s="27" t="e">
        <f t="shared" si="52"/>
        <v>#DIV/0!</v>
      </c>
      <c r="AJ61">
        <f t="shared" si="57"/>
        <v>3.5337450913552892E-3</v>
      </c>
      <c r="AK61" s="27">
        <f t="shared" si="58"/>
        <v>196.4972416815734</v>
      </c>
      <c r="AL61" s="191"/>
    </row>
    <row r="62" spans="1:38" x14ac:dyDescent="0.25">
      <c r="A62" s="12">
        <v>43965</v>
      </c>
      <c r="B62" s="44">
        <f t="shared" si="53"/>
        <v>55</v>
      </c>
      <c r="C62" s="49">
        <f>+C61-((Parámetros!$C$30*C61*D61)/Parámetros!$B$9)</f>
        <v>1902500.9217152891</v>
      </c>
      <c r="D62" s="50">
        <f>+D61+((Parámetros!$C$30*C61*D61)/Parámetros!$B$9)-Parámetros!$D$30*D61</f>
        <v>8.0467548783409821</v>
      </c>
      <c r="E62" s="50">
        <f>+Parámetros!$D$30*D61+E61</f>
        <v>73.031529832824333</v>
      </c>
      <c r="F62" s="50">
        <f t="shared" si="59"/>
        <v>81.07828471116531</v>
      </c>
      <c r="G62" s="50">
        <f t="shared" si="60"/>
        <v>0.2240729657933116</v>
      </c>
      <c r="H62" s="106">
        <f>+'Internación x edad (optimista)'!X63</f>
        <v>0.18990757836739125</v>
      </c>
      <c r="I62" s="106">
        <f>+'Internación x edad (optimista)'!AJ63</f>
        <v>5.1734886324852819E-2</v>
      </c>
      <c r="J62" s="106">
        <f>+Parámetros!$B$16*Parámetros!$B$18</f>
        <v>1911</v>
      </c>
      <c r="K62" s="106">
        <f>+Parámetros!$B$17*Parámetros!$B$19</f>
        <v>141.5</v>
      </c>
      <c r="L62" s="58">
        <f>+L61-((Parámetros!$F$30*L61*M61)/Parámetros!$B$9)</f>
        <v>1902500.9217152891</v>
      </c>
      <c r="M62" s="59">
        <f>+M61+((Parámetros!$F$30*L61*M61)/Parámetros!$B$9)-Parámetros!$D$30*M61</f>
        <v>8.0467548783409821</v>
      </c>
      <c r="N62" s="59">
        <f>+Parámetros!$D$30*M61+N61</f>
        <v>73.031529832824333</v>
      </c>
      <c r="O62" s="59">
        <f t="shared" si="61"/>
        <v>0.2240729657933116</v>
      </c>
      <c r="P62" s="57">
        <f t="shared" si="9"/>
        <v>81.07828471116531</v>
      </c>
      <c r="Q62" s="57">
        <f>+'Internación x edad (moderado)'!X63</f>
        <v>0.18990757836739125</v>
      </c>
      <c r="R62" s="57">
        <f>+'Internación x edad (moderado)'!AJ63</f>
        <v>5.1734886324852819E-2</v>
      </c>
      <c r="S62" s="57">
        <f>+Parámetros!$B$16*Parámetros!$B$18</f>
        <v>1911</v>
      </c>
      <c r="T62" s="57">
        <f>+Parámetros!$B$17*Parámetros!$B$19</f>
        <v>141.5</v>
      </c>
      <c r="U62" s="80">
        <f>+U61-((Parámetros!$I$30*U61*V61)/Parámetros!$B$9)</f>
        <v>1902500.9217152891</v>
      </c>
      <c r="V62" s="81">
        <f>+V61+((Parámetros!$I$30*U61*V61)/Parámetros!$B$9)-Parámetros!$D$24*V61</f>
        <v>8.0467548783409821</v>
      </c>
      <c r="W62" s="81">
        <f>+Parámetros!$D$30*V61+W61</f>
        <v>73.031529832824333</v>
      </c>
      <c r="X62" s="81">
        <f t="shared" si="62"/>
        <v>0.2240729657933116</v>
      </c>
      <c r="Y62" s="79">
        <f t="shared" si="11"/>
        <v>81.07828471116531</v>
      </c>
      <c r="Z62" s="79">
        <f>+'Internación x edad (pesimista)'!X63</f>
        <v>0.18990757836739125</v>
      </c>
      <c r="AA62" s="79">
        <f>+'Internación x edad (pesimista)'!AJ63</f>
        <v>5.1734886324852819E-2</v>
      </c>
      <c r="AB62" s="79">
        <f>+Parámetros!$B$16*Parámetros!$B$18</f>
        <v>1911</v>
      </c>
      <c r="AC62" s="79">
        <f>+Parámetros!$B$17*Parámetros!$B$19</f>
        <v>141.5</v>
      </c>
      <c r="AD62" s="68">
        <v>43965</v>
      </c>
      <c r="AE62" s="31"/>
      <c r="AF62" s="192">
        <f t="shared" si="12"/>
        <v>0</v>
      </c>
      <c r="AG62" s="194">
        <v>82</v>
      </c>
      <c r="AH62" s="27">
        <f t="shared" si="51"/>
        <v>0</v>
      </c>
      <c r="AI62" s="27" t="e">
        <f t="shared" si="52"/>
        <v>#DIV/0!</v>
      </c>
      <c r="AJ62">
        <f t="shared" si="57"/>
        <v>1.7544075455517838E-3</v>
      </c>
      <c r="AK62" s="27">
        <f t="shared" si="58"/>
        <v>395.43550528351585</v>
      </c>
      <c r="AL62" s="191"/>
    </row>
    <row r="63" spans="1:38" x14ac:dyDescent="0.25">
      <c r="A63" s="12">
        <v>43966</v>
      </c>
      <c r="B63" s="44">
        <f t="shared" si="53"/>
        <v>56</v>
      </c>
      <c r="C63" s="49">
        <f>+C62-((Parámetros!$C$30*C62*D62)/Parámetros!$B$9)</f>
        <v>1902500.7076876657</v>
      </c>
      <c r="D63" s="50">
        <f>+D62+((Parámetros!$C$30*C62*D62)/Parámetros!$B$9)-Parámetros!$D$30*D62</f>
        <v>7.6860142960558004</v>
      </c>
      <c r="E63" s="50">
        <f>+Parámetros!$D$30*D62+E62</f>
        <v>73.606298038420121</v>
      </c>
      <c r="F63" s="50">
        <f t="shared" si="59"/>
        <v>81.292312334475923</v>
      </c>
      <c r="G63" s="50">
        <f t="shared" si="60"/>
        <v>0.21402762341313064</v>
      </c>
      <c r="H63" s="106">
        <f>+'Internación x edad (optimista)'!X64</f>
        <v>0.18648271089808771</v>
      </c>
      <c r="I63" s="106">
        <f>+'Internación x edad (optimista)'!AJ64</f>
        <v>5.0801879170923839E-2</v>
      </c>
      <c r="J63" s="106">
        <f>+Parámetros!$B$16*Parámetros!$B$18</f>
        <v>1911</v>
      </c>
      <c r="K63" s="106">
        <f>+Parámetros!$B$17*Parámetros!$B$19</f>
        <v>141.5</v>
      </c>
      <c r="L63" s="58">
        <f>+L62-((Parámetros!$F$30*L62*M62)/Parámetros!$B$9)</f>
        <v>1902500.7076876657</v>
      </c>
      <c r="M63" s="59">
        <f>+M62+((Parámetros!$F$30*L62*M62)/Parámetros!$B$9)-Parámetros!$D$30*M62</f>
        <v>7.6860142960558004</v>
      </c>
      <c r="N63" s="59">
        <f>+Parámetros!$D$30*M62+N62</f>
        <v>73.606298038420121</v>
      </c>
      <c r="O63" s="59">
        <f t="shared" si="61"/>
        <v>0.21402762341313064</v>
      </c>
      <c r="P63" s="57">
        <f t="shared" si="9"/>
        <v>81.292312334475923</v>
      </c>
      <c r="Q63" s="57">
        <f>+'Internación x edad (moderado)'!X64</f>
        <v>0.18648271089808771</v>
      </c>
      <c r="R63" s="57">
        <f>+'Internación x edad (moderado)'!AJ64</f>
        <v>5.0801879170923839E-2</v>
      </c>
      <c r="S63" s="57">
        <f>+Parámetros!$B$16*Parámetros!$B$18</f>
        <v>1911</v>
      </c>
      <c r="T63" s="57">
        <f>+Parámetros!$B$17*Parámetros!$B$19</f>
        <v>141.5</v>
      </c>
      <c r="U63" s="80">
        <f>+U62-((Parámetros!$I$30*U62*V62)/Parámetros!$B$9)</f>
        <v>1902500.7076876657</v>
      </c>
      <c r="V63" s="81">
        <f>+V62+((Parámetros!$I$30*U62*V62)/Parámetros!$B$9)-Parámetros!$D$24*V62</f>
        <v>7.6860142960558004</v>
      </c>
      <c r="W63" s="81">
        <f>+Parámetros!$D$30*V62+W62</f>
        <v>73.606298038420121</v>
      </c>
      <c r="X63" s="81">
        <f t="shared" si="62"/>
        <v>0.21402762341313064</v>
      </c>
      <c r="Y63" s="79">
        <f t="shared" si="11"/>
        <v>81.292312334475923</v>
      </c>
      <c r="Z63" s="79">
        <f>+'Internación x edad (pesimista)'!X64</f>
        <v>0.18648271089808771</v>
      </c>
      <c r="AA63" s="79">
        <f>+'Internación x edad (pesimista)'!AJ64</f>
        <v>5.0801879170923839E-2</v>
      </c>
      <c r="AB63" s="79">
        <f>+Parámetros!$B$16*Parámetros!$B$18</f>
        <v>1911</v>
      </c>
      <c r="AC63" s="79">
        <f>+Parámetros!$B$17*Parámetros!$B$19</f>
        <v>141.5</v>
      </c>
      <c r="AD63" s="68">
        <v>43966</v>
      </c>
      <c r="AE63" s="31"/>
      <c r="AF63" s="192">
        <f t="shared" si="12"/>
        <v>0</v>
      </c>
      <c r="AG63" s="194">
        <v>82</v>
      </c>
      <c r="AH63" s="27">
        <f t="shared" si="51"/>
        <v>0</v>
      </c>
      <c r="AI63" s="27" t="e">
        <f t="shared" si="52"/>
        <v>#DIV/0!</v>
      </c>
      <c r="AJ63">
        <f t="shared" si="57"/>
        <v>1.7544075455517838E-3</v>
      </c>
      <c r="AK63" s="27">
        <f t="shared" si="58"/>
        <v>395.43550528351585</v>
      </c>
      <c r="AL63" s="191"/>
    </row>
    <row r="64" spans="1:38" x14ac:dyDescent="0.25">
      <c r="A64" s="12">
        <v>43967</v>
      </c>
      <c r="B64" s="44">
        <f t="shared" si="53"/>
        <v>57</v>
      </c>
      <c r="C64" s="49">
        <f>+C63-((Parámetros!$C$31*C63*D63)/Parámetros!$B$9)</f>
        <v>1902500.3768556991</v>
      </c>
      <c r="D64" s="50">
        <f>+D63+((Parámetros!$C$31*C63*D63)/Parámetros!$B$9)-Parámetros!$D$31*D63</f>
        <v>7.4678452414836869</v>
      </c>
      <c r="E64" s="50">
        <f>+Parámetros!$D$31*D63+E63</f>
        <v>74.155299059566957</v>
      </c>
      <c r="F64" s="50">
        <f t="shared" si="1"/>
        <v>81.623144301050644</v>
      </c>
      <c r="G64" s="50">
        <f t="shared" si="54"/>
        <v>0.33083196659572423</v>
      </c>
      <c r="H64" s="106">
        <f>+'Internación x edad (optimista)'!X65</f>
        <v>0.19131237185949701</v>
      </c>
      <c r="I64" s="106">
        <f>+'Internación x edad (optimista)'!AJ65</f>
        <v>5.211758211955872E-2</v>
      </c>
      <c r="J64" s="106">
        <f>+Parámetros!$B$16*Parámetros!$B$18</f>
        <v>1911</v>
      </c>
      <c r="K64" s="106">
        <f>+Parámetros!$B$17*Parámetros!$B$19</f>
        <v>141.5</v>
      </c>
      <c r="L64" s="58">
        <f>+L63-((Parámetros!$F$31*L63*M63)/Parámetros!$B$9)</f>
        <v>1902500.3768556991</v>
      </c>
      <c r="M64" s="59">
        <f>+M63+((Parámetros!$F$31*L63*M63)/Parámetros!$B$9)-Parámetros!$D$31*M63</f>
        <v>7.4678452414836869</v>
      </c>
      <c r="N64" s="59">
        <f>+Parámetros!$D$31*M63+N63</f>
        <v>74.155299059566957</v>
      </c>
      <c r="O64" s="59">
        <f t="shared" si="55"/>
        <v>0.33083196659572423</v>
      </c>
      <c r="P64" s="57">
        <f t="shared" si="9"/>
        <v>81.623144301050644</v>
      </c>
      <c r="Q64" s="57">
        <f>+'Internación x edad (moderado)'!X65</f>
        <v>0.19131237185949701</v>
      </c>
      <c r="R64" s="57">
        <f>+'Internación x edad (moderado)'!AJ65</f>
        <v>5.211758211955872E-2</v>
      </c>
      <c r="S64" s="57">
        <f>+Parámetros!$B$16*Parámetros!$B$18</f>
        <v>1911</v>
      </c>
      <c r="T64" s="57">
        <f>+Parámetros!$B$17*Parámetros!$B$19</f>
        <v>141.5</v>
      </c>
      <c r="U64" s="80">
        <f>+U63-((Parámetros!$I$31*U63*V63)/Parámetros!$B$9)</f>
        <v>1902500.3768556991</v>
      </c>
      <c r="V64" s="81">
        <f>+V63+((Parámetros!$I$31*U63*V63)/Parámetros!$B$9)-Parámetros!$D$24*V63</f>
        <v>7.4678452414836869</v>
      </c>
      <c r="W64" s="81">
        <f>+Parámetros!$D$31*V63+W63</f>
        <v>74.155299059566957</v>
      </c>
      <c r="X64" s="81">
        <f t="shared" si="56"/>
        <v>0.33083196659572423</v>
      </c>
      <c r="Y64" s="79">
        <f t="shared" si="11"/>
        <v>81.623144301050644</v>
      </c>
      <c r="Z64" s="79">
        <f>+'Internación x edad (pesimista)'!X65</f>
        <v>0.19131237185949701</v>
      </c>
      <c r="AA64" s="79">
        <f>+'Internación x edad (pesimista)'!AJ65</f>
        <v>5.211758211955872E-2</v>
      </c>
      <c r="AB64" s="79">
        <f>+Parámetros!$B$16*Parámetros!$B$18</f>
        <v>1911</v>
      </c>
      <c r="AC64" s="79">
        <f>+Parámetros!$B$17*Parámetros!$B$19</f>
        <v>141.5</v>
      </c>
      <c r="AD64" s="68">
        <v>43967</v>
      </c>
      <c r="AE64" s="31"/>
      <c r="AF64" s="192">
        <f t="shared" si="12"/>
        <v>0</v>
      </c>
      <c r="AG64" s="194">
        <v>82</v>
      </c>
      <c r="AH64" s="27">
        <f t="shared" si="51"/>
        <v>0</v>
      </c>
      <c r="AI64" s="27" t="e">
        <f t="shared" si="52"/>
        <v>#DIV/0!</v>
      </c>
      <c r="AJ64">
        <f t="shared" si="57"/>
        <v>1.7544075455517838E-3</v>
      </c>
      <c r="AK64" s="27">
        <f t="shared" si="58"/>
        <v>395.43550528351585</v>
      </c>
      <c r="AL64" s="191"/>
    </row>
    <row r="65" spans="1:38" x14ac:dyDescent="0.25">
      <c r="A65" s="12">
        <v>43968</v>
      </c>
      <c r="B65" s="44">
        <f t="shared" si="53"/>
        <v>58</v>
      </c>
      <c r="C65" s="49">
        <f>+C64-((Parámetros!$C$31*C64*D64)/Parámetros!$B$9)</f>
        <v>1902500.05541452</v>
      </c>
      <c r="D65" s="50">
        <f>+D64+((Parámetros!$C$31*C64*D64)/Parámetros!$B$9)-Parámetros!$D$31*D64</f>
        <v>7.2558689033076895</v>
      </c>
      <c r="E65" s="50">
        <f>+Parámetros!$D$31*D64+E64</f>
        <v>74.688716576815793</v>
      </c>
      <c r="F65" s="50">
        <f t="shared" ref="F65:F71" si="63">+D65+E65</f>
        <v>81.944585480123479</v>
      </c>
      <c r="G65" s="50">
        <f t="shared" ref="G65:G71" si="64">+IF(C64-C65&gt;0,C64-C65,0)</f>
        <v>0.32144117914140224</v>
      </c>
      <c r="H65" s="106">
        <f>+'Internación x edad (optimista)'!X66</f>
        <v>0.19639909207534573</v>
      </c>
      <c r="I65" s="106">
        <f>+'Internación x edad (optimista)'!AJ66</f>
        <v>5.3503313507403366E-2</v>
      </c>
      <c r="J65" s="106">
        <f>+Parámetros!$B$16*Parámetros!$B$18</f>
        <v>1911</v>
      </c>
      <c r="K65" s="106">
        <f>+Parámetros!$B$17*Parámetros!$B$19</f>
        <v>141.5</v>
      </c>
      <c r="L65" s="58">
        <f>+L64-((Parámetros!$F$31*L64*M64)/Parámetros!$B$9)</f>
        <v>1902500.05541452</v>
      </c>
      <c r="M65" s="59">
        <f>+M64+((Parámetros!$F$31*L64*M64)/Parámetros!$B$9)-Parámetros!$D$31*M64</f>
        <v>7.2558689033076895</v>
      </c>
      <c r="N65" s="59">
        <f>+Parámetros!$D$31*M64+N64</f>
        <v>74.688716576815793</v>
      </c>
      <c r="O65" s="59">
        <f t="shared" ref="O65:O71" si="65">+L64-L65</f>
        <v>0.32144117914140224</v>
      </c>
      <c r="P65" s="57">
        <f t="shared" si="9"/>
        <v>81.944585480123479</v>
      </c>
      <c r="Q65" s="57">
        <f>+'Internación x edad (moderado)'!X66</f>
        <v>0.19639909207534573</v>
      </c>
      <c r="R65" s="57">
        <f>+'Internación x edad (moderado)'!AJ66</f>
        <v>5.3503313507403366E-2</v>
      </c>
      <c r="S65" s="57">
        <f>+Parámetros!$B$16*Parámetros!$B$18</f>
        <v>1911</v>
      </c>
      <c r="T65" s="57">
        <f>+Parámetros!$B$17*Parámetros!$B$19</f>
        <v>141.5</v>
      </c>
      <c r="U65" s="80">
        <f>+U64-((Parámetros!$I$31*U64*V64)/Parámetros!$B$9)</f>
        <v>1902500.05541452</v>
      </c>
      <c r="V65" s="81">
        <f>+V64+((Parámetros!$I$31*U64*V64)/Parámetros!$B$9)-Parámetros!$D$24*V64</f>
        <v>7.2558689033076895</v>
      </c>
      <c r="W65" s="81">
        <f>+Parámetros!$D$31*V64+W64</f>
        <v>74.688716576815793</v>
      </c>
      <c r="X65" s="81">
        <f t="shared" ref="X65:X71" si="66">+U64-U65</f>
        <v>0.32144117914140224</v>
      </c>
      <c r="Y65" s="79">
        <f t="shared" si="11"/>
        <v>81.944585480123479</v>
      </c>
      <c r="Z65" s="79">
        <f>+'Internación x edad (pesimista)'!X66</f>
        <v>0.19639909207534573</v>
      </c>
      <c r="AA65" s="79">
        <f>+'Internación x edad (pesimista)'!AJ66</f>
        <v>5.3503313507403366E-2</v>
      </c>
      <c r="AB65" s="79">
        <f>+Parámetros!$B$16*Parámetros!$B$18</f>
        <v>1911</v>
      </c>
      <c r="AC65" s="79">
        <f>+Parámetros!$B$17*Parámetros!$B$19</f>
        <v>141.5</v>
      </c>
      <c r="AD65" s="68">
        <v>43968</v>
      </c>
      <c r="AE65" s="31"/>
      <c r="AF65" s="192">
        <f t="shared" si="12"/>
        <v>0</v>
      </c>
      <c r="AG65" s="194">
        <v>82</v>
      </c>
      <c r="AH65" s="27">
        <f t="shared" si="51"/>
        <v>0</v>
      </c>
      <c r="AI65" s="27" t="e">
        <f t="shared" si="52"/>
        <v>#DIV/0!</v>
      </c>
      <c r="AJ65">
        <f t="shared" si="57"/>
        <v>1.7544075455517838E-3</v>
      </c>
      <c r="AK65" s="27">
        <f t="shared" si="58"/>
        <v>395.43550528351585</v>
      </c>
      <c r="AL65" s="191"/>
    </row>
    <row r="66" spans="1:38" x14ac:dyDescent="0.25">
      <c r="A66" s="12">
        <v>43969</v>
      </c>
      <c r="B66" s="44">
        <f t="shared" si="53"/>
        <v>59</v>
      </c>
      <c r="C66" s="49">
        <f>+C65-((Parámetros!$C$31*C65*D65)/Parámetros!$B$9)</f>
        <v>1902499.7430975684</v>
      </c>
      <c r="D66" s="50">
        <f>+D65+((Parámetros!$C$31*C65*D65)/Parámetros!$B$9)-Parámetros!$D$31*D65</f>
        <v>7.0499095047479621</v>
      </c>
      <c r="E66" s="50">
        <f>+Parámetros!$D$31*D65+E65</f>
        <v>75.206992927052056</v>
      </c>
      <c r="F66" s="50">
        <f t="shared" si="63"/>
        <v>82.256902431800015</v>
      </c>
      <c r="G66" s="50">
        <f t="shared" si="64"/>
        <v>0.3123169515747577</v>
      </c>
      <c r="H66" s="106">
        <f>+'Internación x edad (optimista)'!X67</f>
        <v>0.20171468410012064</v>
      </c>
      <c r="I66" s="106">
        <f>+'Internación x edad (optimista)'!AJ67</f>
        <v>5.495139447139212E-2</v>
      </c>
      <c r="J66" s="106">
        <f>+Parámetros!$B$16*Parámetros!$B$18</f>
        <v>1911</v>
      </c>
      <c r="K66" s="106">
        <f>+Parámetros!$B$17*Parámetros!$B$19</f>
        <v>141.5</v>
      </c>
      <c r="L66" s="58">
        <f>+L65-((Parámetros!$F$31*L65*M65)/Parámetros!$B$9)</f>
        <v>1902499.7430975684</v>
      </c>
      <c r="M66" s="59">
        <f>+M65+((Parámetros!$F$31*L65*M65)/Parámetros!$B$9)-Parámetros!$D$31*M65</f>
        <v>7.0499095047479621</v>
      </c>
      <c r="N66" s="59">
        <f>+Parámetros!$D$31*M65+N65</f>
        <v>75.206992927052056</v>
      </c>
      <c r="O66" s="59">
        <f t="shared" si="65"/>
        <v>0.3123169515747577</v>
      </c>
      <c r="P66" s="57">
        <f t="shared" si="9"/>
        <v>82.256902431800015</v>
      </c>
      <c r="Q66" s="57">
        <f>+'Internación x edad (moderado)'!X67</f>
        <v>0.20171468410012064</v>
      </c>
      <c r="R66" s="57">
        <f>+'Internación x edad (moderado)'!AJ67</f>
        <v>5.495139447139212E-2</v>
      </c>
      <c r="S66" s="57">
        <f>+Parámetros!$B$16*Parámetros!$B$18</f>
        <v>1911</v>
      </c>
      <c r="T66" s="57">
        <f>+Parámetros!$B$17*Parámetros!$B$19</f>
        <v>141.5</v>
      </c>
      <c r="U66" s="80">
        <f>+U65-((Parámetros!$I$31*U65*V65)/Parámetros!$B$9)</f>
        <v>1902499.7430975684</v>
      </c>
      <c r="V66" s="81">
        <f>+V65+((Parámetros!$I$31*U65*V65)/Parámetros!$B$9)-Parámetros!$D$24*V65</f>
        <v>7.0499095047479621</v>
      </c>
      <c r="W66" s="81">
        <f>+Parámetros!$D$31*V65+W65</f>
        <v>75.206992927052056</v>
      </c>
      <c r="X66" s="81">
        <f t="shared" si="66"/>
        <v>0.3123169515747577</v>
      </c>
      <c r="Y66" s="79">
        <f t="shared" si="11"/>
        <v>82.256902431800015</v>
      </c>
      <c r="Z66" s="79">
        <f>+'Internación x edad (pesimista)'!X67</f>
        <v>0.20171468410012064</v>
      </c>
      <c r="AA66" s="79">
        <f>+'Internación x edad (pesimista)'!AJ67</f>
        <v>5.495139447139212E-2</v>
      </c>
      <c r="AB66" s="79">
        <f>+Parámetros!$B$16*Parámetros!$B$18</f>
        <v>1911</v>
      </c>
      <c r="AC66" s="79">
        <f>+Parámetros!$B$17*Parámetros!$B$19</f>
        <v>141.5</v>
      </c>
      <c r="AD66" s="68">
        <v>43969</v>
      </c>
      <c r="AE66" s="31"/>
      <c r="AF66" s="192">
        <f t="shared" si="12"/>
        <v>0</v>
      </c>
      <c r="AG66" s="194">
        <v>82</v>
      </c>
      <c r="AH66" s="27">
        <f t="shared" si="51"/>
        <v>0</v>
      </c>
      <c r="AI66" s="27" t="e">
        <f t="shared" si="52"/>
        <v>#DIV/0!</v>
      </c>
      <c r="AJ66">
        <f t="shared" si="57"/>
        <v>1.7544075455517838E-3</v>
      </c>
      <c r="AK66" s="27">
        <f t="shared" si="58"/>
        <v>395.43550528351585</v>
      </c>
      <c r="AL66" s="191"/>
    </row>
    <row r="67" spans="1:38" x14ac:dyDescent="0.25">
      <c r="A67" s="12">
        <v>43970</v>
      </c>
      <c r="B67" s="44">
        <f t="shared" si="53"/>
        <v>60</v>
      </c>
      <c r="C67" s="49">
        <f>+C66-((Parámetros!$C$31*C66*D66)/Parámetros!$B$9)</f>
        <v>1902499.4396458503</v>
      </c>
      <c r="D67" s="50">
        <f>+D66+((Parámetros!$C$31*C66*D66)/Parámetros!$B$9)-Parámetros!$D$31*D66</f>
        <v>6.8497962581748411</v>
      </c>
      <c r="E67" s="50">
        <f>+Parámetros!$D$31*D66+E66</f>
        <v>75.710557891676913</v>
      </c>
      <c r="F67" s="50">
        <f t="shared" si="63"/>
        <v>82.560354149851747</v>
      </c>
      <c r="G67" s="50">
        <f t="shared" si="64"/>
        <v>0.30345171806402504</v>
      </c>
      <c r="H67" s="106">
        <f>+'Internación x edad (optimista)'!X68</f>
        <v>0.20723286788086995</v>
      </c>
      <c r="I67" s="106">
        <f>+'Internación x edad (optimista)'!AJ68</f>
        <v>5.645466576299072E-2</v>
      </c>
      <c r="J67" s="106">
        <f>+Parámetros!$B$16*Parámetros!$B$18</f>
        <v>1911</v>
      </c>
      <c r="K67" s="106">
        <f>+Parámetros!$B$17*Parámetros!$B$19</f>
        <v>141.5</v>
      </c>
      <c r="L67" s="58">
        <f>+L66-((Parámetros!$F$31*L66*M66)/Parámetros!$B$9)</f>
        <v>1902499.4396458503</v>
      </c>
      <c r="M67" s="59">
        <f>+M66+((Parámetros!$F$31*L66*M66)/Parámetros!$B$9)-Parámetros!$D$31*M66</f>
        <v>6.8497962581748411</v>
      </c>
      <c r="N67" s="59">
        <f>+Parámetros!$D$31*M66+N66</f>
        <v>75.710557891676913</v>
      </c>
      <c r="O67" s="59">
        <f t="shared" si="65"/>
        <v>0.30345171806402504</v>
      </c>
      <c r="P67" s="57">
        <f t="shared" si="9"/>
        <v>82.560354149851747</v>
      </c>
      <c r="Q67" s="57">
        <f>+'Internación x edad (moderado)'!X68</f>
        <v>0.20723286788086995</v>
      </c>
      <c r="R67" s="57">
        <f>+'Internación x edad (moderado)'!AJ68</f>
        <v>5.645466576299072E-2</v>
      </c>
      <c r="S67" s="57">
        <f>+Parámetros!$B$16*Parámetros!$B$18</f>
        <v>1911</v>
      </c>
      <c r="T67" s="57">
        <f>+Parámetros!$B$17*Parámetros!$B$19</f>
        <v>141.5</v>
      </c>
      <c r="U67" s="80">
        <f>+U66-((Parámetros!$I$31*U66*V66)/Parámetros!$B$9)</f>
        <v>1902499.4396458503</v>
      </c>
      <c r="V67" s="81">
        <f>+V66+((Parámetros!$I$31*U66*V66)/Parámetros!$B$9)-Parámetros!$D$24*V66</f>
        <v>6.8497962581748411</v>
      </c>
      <c r="W67" s="81">
        <f>+Parámetros!$D$31*V66+W66</f>
        <v>75.710557891676913</v>
      </c>
      <c r="X67" s="81">
        <f t="shared" si="66"/>
        <v>0.30345171806402504</v>
      </c>
      <c r="Y67" s="79">
        <f t="shared" si="11"/>
        <v>82.560354149851747</v>
      </c>
      <c r="Z67" s="79">
        <f>+'Internación x edad (pesimista)'!X68</f>
        <v>0.20723286788086995</v>
      </c>
      <c r="AA67" s="79">
        <f>+'Internación x edad (pesimista)'!AJ68</f>
        <v>5.645466576299072E-2</v>
      </c>
      <c r="AB67" s="79">
        <f>+Parámetros!$B$16*Parámetros!$B$18</f>
        <v>1911</v>
      </c>
      <c r="AC67" s="79">
        <f>+Parámetros!$B$17*Parámetros!$B$19</f>
        <v>141.5</v>
      </c>
      <c r="AD67" s="68">
        <v>43970</v>
      </c>
      <c r="AE67" s="31"/>
      <c r="AF67" s="192">
        <f t="shared" si="12"/>
        <v>0</v>
      </c>
      <c r="AG67" s="194">
        <v>82</v>
      </c>
      <c r="AH67" s="27">
        <f t="shared" si="51"/>
        <v>0</v>
      </c>
      <c r="AI67" s="27" t="e">
        <f t="shared" si="52"/>
        <v>#DIV/0!</v>
      </c>
      <c r="AJ67">
        <f t="shared" si="57"/>
        <v>0</v>
      </c>
      <c r="AK67" s="27" t="e">
        <f t="shared" si="58"/>
        <v>#DIV/0!</v>
      </c>
      <c r="AL67" s="191"/>
    </row>
    <row r="68" spans="1:38" x14ac:dyDescent="0.25">
      <c r="A68" s="12">
        <v>43971</v>
      </c>
      <c r="B68" s="44">
        <f t="shared" si="53"/>
        <v>61</v>
      </c>
      <c r="C68" s="49">
        <f>+C67-((Parámetros!$C$31*C67*D67)/Parámetros!$B$9)</f>
        <v>1902499.1448077236</v>
      </c>
      <c r="D68" s="50">
        <f>+D67+((Parámetros!$C$31*C67*D67)/Parámetros!$B$9)-Parámetros!$D$31*D67</f>
        <v>6.6553632235093874</v>
      </c>
      <c r="E68" s="50">
        <f>+Parámetros!$D$31*D67+E67</f>
        <v>76.199829052975119</v>
      </c>
      <c r="F68" s="50">
        <f t="shared" si="63"/>
        <v>82.855192276484502</v>
      </c>
      <c r="G68" s="50">
        <f t="shared" si="64"/>
        <v>0.29483812674880028</v>
      </c>
      <c r="H68" s="106">
        <f>+'Internación x edad (optimista)'!X69</f>
        <v>0.20721902106746953</v>
      </c>
      <c r="I68" s="106">
        <f>+'Internación x edad (optimista)'!AJ69</f>
        <v>5.6450893594847729E-2</v>
      </c>
      <c r="J68" s="106">
        <f>+Parámetros!$B$16*Parámetros!$B$18</f>
        <v>1911</v>
      </c>
      <c r="K68" s="106">
        <f>+Parámetros!$B$17*Parámetros!$B$19</f>
        <v>141.5</v>
      </c>
      <c r="L68" s="58">
        <f>+L67-((Parámetros!$F$31*L67*M67)/Parámetros!$B$9)</f>
        <v>1902499.1448077236</v>
      </c>
      <c r="M68" s="59">
        <f>+M67+((Parámetros!$F$31*L67*M67)/Parámetros!$B$9)-Parámetros!$D$31*M67</f>
        <v>6.6553632235093874</v>
      </c>
      <c r="N68" s="59">
        <f>+Parámetros!$D$31*M67+N67</f>
        <v>76.199829052975119</v>
      </c>
      <c r="O68" s="59">
        <f t="shared" si="65"/>
        <v>0.29483812674880028</v>
      </c>
      <c r="P68" s="57">
        <f t="shared" si="9"/>
        <v>82.855192276484502</v>
      </c>
      <c r="Q68" s="57">
        <f>+'Internación x edad (moderado)'!X69</f>
        <v>0.20721902106746953</v>
      </c>
      <c r="R68" s="57">
        <f>+'Internación x edad (moderado)'!AJ69</f>
        <v>5.6450893594847729E-2</v>
      </c>
      <c r="S68" s="57">
        <f>+Parámetros!$B$16*Parámetros!$B$18</f>
        <v>1911</v>
      </c>
      <c r="T68" s="57">
        <f>+Parámetros!$B$17*Parámetros!$B$19</f>
        <v>141.5</v>
      </c>
      <c r="U68" s="80">
        <f>+U67-((Parámetros!$I$31*U67*V67)/Parámetros!$B$9)</f>
        <v>1902499.1448077236</v>
      </c>
      <c r="V68" s="81">
        <f>+V67+((Parámetros!$I$31*U67*V67)/Parámetros!$B$9)-Parámetros!$D$24*V67</f>
        <v>6.6553632235093874</v>
      </c>
      <c r="W68" s="81">
        <f>+Parámetros!$D$31*V67+W67</f>
        <v>76.199829052975119</v>
      </c>
      <c r="X68" s="81">
        <f t="shared" si="66"/>
        <v>0.29483812674880028</v>
      </c>
      <c r="Y68" s="79">
        <f t="shared" si="11"/>
        <v>82.855192276484502</v>
      </c>
      <c r="Z68" s="79">
        <f>+'Internación x edad (pesimista)'!X69</f>
        <v>0.20721902106746953</v>
      </c>
      <c r="AA68" s="79">
        <f>+'Internación x edad (pesimista)'!AJ69</f>
        <v>5.6450893594847729E-2</v>
      </c>
      <c r="AB68" s="79">
        <f>+Parámetros!$B$16*Parámetros!$B$18</f>
        <v>1911</v>
      </c>
      <c r="AC68" s="79">
        <f>+Parámetros!$B$17*Parámetros!$B$19</f>
        <v>141.5</v>
      </c>
      <c r="AD68" s="68">
        <v>43971</v>
      </c>
      <c r="AE68" s="31"/>
      <c r="AF68" s="192">
        <f t="shared" si="12"/>
        <v>0</v>
      </c>
      <c r="AG68" s="194">
        <v>82</v>
      </c>
      <c r="AH68" s="27">
        <f t="shared" si="51"/>
        <v>0</v>
      </c>
      <c r="AI68" s="27" t="e">
        <f t="shared" si="52"/>
        <v>#DIV/0!</v>
      </c>
      <c r="AJ68">
        <f t="shared" si="57"/>
        <v>0</v>
      </c>
      <c r="AK68" s="27" t="e">
        <f t="shared" si="58"/>
        <v>#DIV/0!</v>
      </c>
      <c r="AL68" s="191"/>
    </row>
    <row r="69" spans="1:38" x14ac:dyDescent="0.25">
      <c r="A69" s="12">
        <v>43972</v>
      </c>
      <c r="B69" s="44">
        <f t="shared" si="53"/>
        <v>62</v>
      </c>
      <c r="C69" s="49">
        <f>+C68-((Parámetros!$C$31*C68*D68)/Parámetros!$B$9)</f>
        <v>1902498.858338689</v>
      </c>
      <c r="D69" s="50">
        <f>+D68+((Parámetros!$C$31*C68*D68)/Parámetros!$B$9)-Parámetros!$D$31*D68</f>
        <v>6.4664491706421785</v>
      </c>
      <c r="E69" s="50">
        <f>+Parámetros!$D$31*D68+E68</f>
        <v>76.675212140368643</v>
      </c>
      <c r="F69" s="50">
        <f t="shared" si="63"/>
        <v>83.141661311010822</v>
      </c>
      <c r="G69" s="50">
        <f t="shared" si="64"/>
        <v>0.28646903461776674</v>
      </c>
      <c r="H69" s="106">
        <f>+'Internación x edad (optimista)'!X70</f>
        <v>0.20751125103315843</v>
      </c>
      <c r="I69" s="106">
        <f>+'Internación x edad (optimista)'!AJ70</f>
        <v>5.653050328807642E-2</v>
      </c>
      <c r="J69" s="106">
        <f>+Parámetros!$B$16*Parámetros!$B$18</f>
        <v>1911</v>
      </c>
      <c r="K69" s="106">
        <f>+Parámetros!$B$17*Parámetros!$B$19</f>
        <v>141.5</v>
      </c>
      <c r="L69" s="58">
        <f>+L68-((Parámetros!$F$31*L68*M68)/Parámetros!$B$9)</f>
        <v>1902498.858338689</v>
      </c>
      <c r="M69" s="59">
        <f>+M68+((Parámetros!$F$31*L68*M68)/Parámetros!$B$9)-Parámetros!$D$31*M68</f>
        <v>6.4664491706421785</v>
      </c>
      <c r="N69" s="59">
        <f>+Parámetros!$D$31*M68+N68</f>
        <v>76.675212140368643</v>
      </c>
      <c r="O69" s="59">
        <f t="shared" si="65"/>
        <v>0.28646903461776674</v>
      </c>
      <c r="P69" s="57">
        <f t="shared" si="9"/>
        <v>83.141661311010822</v>
      </c>
      <c r="Q69" s="57">
        <f>+'Internación x edad (moderado)'!X70</f>
        <v>0.20751125103315843</v>
      </c>
      <c r="R69" s="57">
        <f>+'Internación x edad (moderado)'!AJ70</f>
        <v>5.653050328807642E-2</v>
      </c>
      <c r="S69" s="57">
        <f>+Parámetros!$B$16*Parámetros!$B$18</f>
        <v>1911</v>
      </c>
      <c r="T69" s="57">
        <f>+Parámetros!$B$17*Parámetros!$B$19</f>
        <v>141.5</v>
      </c>
      <c r="U69" s="80">
        <f>+U68-((Parámetros!$I$31*U68*V68)/Parámetros!$B$9)</f>
        <v>1902498.858338689</v>
      </c>
      <c r="V69" s="81">
        <f>+V68+((Parámetros!$I$31*U68*V68)/Parámetros!$B$9)-Parámetros!$D$24*V68</f>
        <v>6.4664491706421785</v>
      </c>
      <c r="W69" s="81">
        <f>+Parámetros!$D$31*V68+W68</f>
        <v>76.675212140368643</v>
      </c>
      <c r="X69" s="81">
        <f t="shared" si="66"/>
        <v>0.28646903461776674</v>
      </c>
      <c r="Y69" s="79">
        <f t="shared" si="11"/>
        <v>83.141661311010822</v>
      </c>
      <c r="Z69" s="79">
        <f>+'Internación x edad (pesimista)'!X70</f>
        <v>0.20751125103315843</v>
      </c>
      <c r="AA69" s="79">
        <f>+'Internación x edad (pesimista)'!AJ70</f>
        <v>5.653050328807642E-2</v>
      </c>
      <c r="AB69" s="79">
        <f>+Parámetros!$B$16*Parámetros!$B$18</f>
        <v>1911</v>
      </c>
      <c r="AC69" s="79">
        <f>+Parámetros!$B$17*Parámetros!$B$19</f>
        <v>141.5</v>
      </c>
      <c r="AD69" s="68">
        <v>43972</v>
      </c>
      <c r="AE69" s="31"/>
      <c r="AF69" s="192">
        <f t="shared" si="12"/>
        <v>1</v>
      </c>
      <c r="AG69" s="194">
        <v>83</v>
      </c>
      <c r="AH69" s="27">
        <f t="shared" si="51"/>
        <v>1.2195121951219513E-2</v>
      </c>
      <c r="AI69" s="27">
        <f t="shared" si="52"/>
        <v>56.838068805915512</v>
      </c>
      <c r="AJ69">
        <f t="shared" si="57"/>
        <v>1.7331230579420431E-3</v>
      </c>
      <c r="AK69" s="27">
        <f t="shared" si="58"/>
        <v>400.28759568468257</v>
      </c>
      <c r="AL69" s="191"/>
    </row>
    <row r="70" spans="1:38" x14ac:dyDescent="0.25">
      <c r="A70" s="12">
        <v>43973</v>
      </c>
      <c r="B70" s="44">
        <f t="shared" si="53"/>
        <v>63</v>
      </c>
      <c r="C70" s="49">
        <f>+C69-((Parámetros!$C$31*C69*D69)/Parámetros!$B$9)</f>
        <v>1902498.5800011873</v>
      </c>
      <c r="D70" s="50">
        <f>+D69+((Parámetros!$C$31*C69*D69)/Parámetros!$B$9)-Parámetros!$D$31*D69</f>
        <v>6.2828974457563582</v>
      </c>
      <c r="E70" s="50">
        <f>+Parámetros!$D$31*D69+E69</f>
        <v>77.137101366843083</v>
      </c>
      <c r="F70" s="50">
        <f t="shared" si="63"/>
        <v>83.419998812599445</v>
      </c>
      <c r="G70" s="50">
        <f t="shared" si="64"/>
        <v>0.27833750168792903</v>
      </c>
      <c r="H70" s="106">
        <f>+'Internación x edad (optimista)'!X71</f>
        <v>0.20808716558477514</v>
      </c>
      <c r="I70" s="106">
        <f>+'Internación x edad (optimista)'!AJ71</f>
        <v>5.6687394730307747E-2</v>
      </c>
      <c r="J70" s="106">
        <f>+Parámetros!$B$16*Parámetros!$B$18</f>
        <v>1911</v>
      </c>
      <c r="K70" s="106">
        <f>+Parámetros!$B$17*Parámetros!$B$19</f>
        <v>141.5</v>
      </c>
      <c r="L70" s="58">
        <f>+L69-((Parámetros!$F$31*L69*M69)/Parámetros!$B$9)</f>
        <v>1902498.5800011873</v>
      </c>
      <c r="M70" s="59">
        <f>+M69+((Parámetros!$F$31*L69*M69)/Parámetros!$B$9)-Parámetros!$D$31*M69</f>
        <v>6.2828974457563582</v>
      </c>
      <c r="N70" s="59">
        <f>+Parámetros!$D$31*M69+N69</f>
        <v>77.137101366843083</v>
      </c>
      <c r="O70" s="59">
        <f t="shared" si="65"/>
        <v>0.27833750168792903</v>
      </c>
      <c r="P70" s="57">
        <f t="shared" si="9"/>
        <v>83.419998812599445</v>
      </c>
      <c r="Q70" s="57">
        <f>+'Internación x edad (moderado)'!X71</f>
        <v>0.20808716558477514</v>
      </c>
      <c r="R70" s="57">
        <f>+'Internación x edad (moderado)'!AJ71</f>
        <v>5.6687394730307747E-2</v>
      </c>
      <c r="S70" s="57">
        <f>+Parámetros!$B$16*Parámetros!$B$18</f>
        <v>1911</v>
      </c>
      <c r="T70" s="57">
        <f>+Parámetros!$B$17*Parámetros!$B$19</f>
        <v>141.5</v>
      </c>
      <c r="U70" s="80">
        <f>+U69-((Parámetros!$I$31*U69*V69)/Parámetros!$B$9)</f>
        <v>1902498.5800011873</v>
      </c>
      <c r="V70" s="81">
        <f>+V69+((Parámetros!$I$31*U69*V69)/Parámetros!$B$9)-Parámetros!$D$24*V69</f>
        <v>6.2828974457563582</v>
      </c>
      <c r="W70" s="81">
        <f>+Parámetros!$D$31*V69+W69</f>
        <v>77.137101366843083</v>
      </c>
      <c r="X70" s="81">
        <f t="shared" si="66"/>
        <v>0.27833750168792903</v>
      </c>
      <c r="Y70" s="79">
        <f t="shared" si="11"/>
        <v>83.419998812599445</v>
      </c>
      <c r="Z70" s="79">
        <f>+'Internación x edad (pesimista)'!X71</f>
        <v>0.20808716558477514</v>
      </c>
      <c r="AA70" s="79">
        <f>+'Internación x edad (pesimista)'!AJ71</f>
        <v>5.6687394730307747E-2</v>
      </c>
      <c r="AB70" s="79">
        <f>+Parámetros!$B$16*Parámetros!$B$18</f>
        <v>1911</v>
      </c>
      <c r="AC70" s="79">
        <f>+Parámetros!$B$17*Parámetros!$B$19</f>
        <v>141.5</v>
      </c>
      <c r="AD70" s="68">
        <v>43973</v>
      </c>
      <c r="AE70" s="31"/>
      <c r="AF70" s="192">
        <f t="shared" si="12"/>
        <v>0</v>
      </c>
      <c r="AG70" s="194">
        <v>83</v>
      </c>
      <c r="AH70" s="27">
        <f t="shared" si="51"/>
        <v>0</v>
      </c>
      <c r="AI70" s="27" t="e">
        <f t="shared" si="52"/>
        <v>#DIV/0!</v>
      </c>
      <c r="AJ70">
        <f t="shared" si="57"/>
        <v>1.7331230579420431E-3</v>
      </c>
      <c r="AK70" s="27">
        <f t="shared" si="58"/>
        <v>400.28759568468257</v>
      </c>
      <c r="AL70" s="191"/>
    </row>
    <row r="71" spans="1:38" x14ac:dyDescent="0.25">
      <c r="A71" s="12">
        <v>43974</v>
      </c>
      <c r="B71" s="44">
        <f t="shared" si="53"/>
        <v>64</v>
      </c>
      <c r="C71" s="49">
        <f>+C70-((Parámetros!$C$31*C70*D70)/Parámetros!$B$9)</f>
        <v>1902498.3095644026</v>
      </c>
      <c r="D71" s="50">
        <f>+D70+((Parámetros!$C$31*C70*D70)/Parámetros!$B$9)-Parámetros!$D$31*D70</f>
        <v>6.1045558414441734</v>
      </c>
      <c r="E71" s="50">
        <f>+Parámetros!$D$31*D70+E70</f>
        <v>77.585879755825687</v>
      </c>
      <c r="F71" s="50">
        <f t="shared" si="63"/>
        <v>83.690435597269854</v>
      </c>
      <c r="G71" s="50">
        <f t="shared" si="64"/>
        <v>0.27043678471818566</v>
      </c>
      <c r="H71" s="106">
        <f>+'Internación x edad (optimista)'!X72</f>
        <v>0.20892562249906507</v>
      </c>
      <c r="I71" s="106">
        <f>+'Internación x edad (optimista)'!AJ72</f>
        <v>5.6915808327711211E-2</v>
      </c>
      <c r="J71" s="106">
        <f>+Parámetros!$B$16*Parámetros!$B$18</f>
        <v>1911</v>
      </c>
      <c r="K71" s="106">
        <f>+Parámetros!$B$17*Parámetros!$B$19</f>
        <v>141.5</v>
      </c>
      <c r="L71" s="58">
        <f>+L70-((Parámetros!$F$31*L70*M70)/Parámetros!$B$9)</f>
        <v>1902498.3095644026</v>
      </c>
      <c r="M71" s="59">
        <f>+M70+((Parámetros!$F$31*L70*M70)/Parámetros!$B$9)-Parámetros!$D$31*M70</f>
        <v>6.1045558414441734</v>
      </c>
      <c r="N71" s="59">
        <f>+Parámetros!$D$31*M70+N70</f>
        <v>77.585879755825687</v>
      </c>
      <c r="O71" s="59">
        <f t="shared" si="65"/>
        <v>0.27043678471818566</v>
      </c>
      <c r="P71" s="57">
        <f t="shared" si="9"/>
        <v>83.690435597269854</v>
      </c>
      <c r="Q71" s="57">
        <f>+'Internación x edad (moderado)'!X72</f>
        <v>0.20892562249906507</v>
      </c>
      <c r="R71" s="57">
        <f>+'Internación x edad (moderado)'!AJ72</f>
        <v>5.6915808327711211E-2</v>
      </c>
      <c r="S71" s="57">
        <f>+Parámetros!$B$16*Parámetros!$B$18</f>
        <v>1911</v>
      </c>
      <c r="T71" s="57">
        <f>+Parámetros!$B$17*Parámetros!$B$19</f>
        <v>141.5</v>
      </c>
      <c r="U71" s="80">
        <f>+U70-((Parámetros!$I$31*U70*V70)/Parámetros!$B$9)</f>
        <v>1902498.3095644026</v>
      </c>
      <c r="V71" s="81">
        <f>+V70+((Parámetros!$I$31*U70*V70)/Parámetros!$B$9)-Parámetros!$D$24*V70</f>
        <v>6.1045558414441734</v>
      </c>
      <c r="W71" s="81">
        <f>+Parámetros!$D$31*V70+W70</f>
        <v>77.585879755825687</v>
      </c>
      <c r="X71" s="81">
        <f t="shared" si="66"/>
        <v>0.27043678471818566</v>
      </c>
      <c r="Y71" s="79">
        <f t="shared" si="11"/>
        <v>83.690435597269854</v>
      </c>
      <c r="Z71" s="79">
        <f>+'Internación x edad (pesimista)'!X72</f>
        <v>0.20892562249906507</v>
      </c>
      <c r="AA71" s="79">
        <f>+'Internación x edad (pesimista)'!AJ72</f>
        <v>5.6915808327711211E-2</v>
      </c>
      <c r="AB71" s="79">
        <f>+Parámetros!$B$16*Parámetros!$B$18</f>
        <v>1911</v>
      </c>
      <c r="AC71" s="79">
        <f>+Parámetros!$B$17*Parámetros!$B$19</f>
        <v>141.5</v>
      </c>
      <c r="AD71" s="68">
        <v>43974</v>
      </c>
      <c r="AE71" s="31"/>
      <c r="AF71" s="192">
        <f t="shared" si="12"/>
        <v>0</v>
      </c>
      <c r="AG71" s="194">
        <v>83</v>
      </c>
      <c r="AH71" s="27">
        <f t="shared" si="51"/>
        <v>0</v>
      </c>
      <c r="AI71" s="27" t="e">
        <f t="shared" si="52"/>
        <v>#DIV/0!</v>
      </c>
      <c r="AJ71">
        <f t="shared" si="57"/>
        <v>1.7331230579420431E-3</v>
      </c>
      <c r="AK71" s="27">
        <f t="shared" si="58"/>
        <v>400.28759568468257</v>
      </c>
      <c r="AL71" s="191"/>
    </row>
    <row r="72" spans="1:38" x14ac:dyDescent="0.25">
      <c r="A72" s="12">
        <v>43975</v>
      </c>
      <c r="B72" s="44">
        <f t="shared" si="53"/>
        <v>65</v>
      </c>
      <c r="C72" s="49">
        <f>+C71-((Parámetros!$C$32*C71*D71)/Parámetros!$B$9)</f>
        <v>1902497.6089362891</v>
      </c>
      <c r="D72" s="50">
        <f>+D71+((Parámetros!$C$32*C71*D71)/Parámetros!$B$9)-Parámetros!$D$32*D71</f>
        <v>6.3691442519058121</v>
      </c>
      <c r="E72" s="50">
        <f>+Parámetros!$D$32*D71+E71</f>
        <v>78.021919458785987</v>
      </c>
      <c r="F72" s="50">
        <f t="shared" si="1"/>
        <v>84.391063710691796</v>
      </c>
      <c r="G72" s="50">
        <f t="shared" si="54"/>
        <v>0.70062811346724629</v>
      </c>
      <c r="H72" s="106">
        <f>+'Internación x edad (optimista)'!X73</f>
        <v>0.23759122108260314</v>
      </c>
      <c r="I72" s="106">
        <f>+'Internación x edad (optimista)'!AJ73</f>
        <v>6.4724930517054219E-2</v>
      </c>
      <c r="J72" s="106">
        <f>+Parámetros!$B$16*Parámetros!$B$18</f>
        <v>1911</v>
      </c>
      <c r="K72" s="106">
        <f>+Parámetros!$B$17*Parámetros!$B$19</f>
        <v>141.5</v>
      </c>
      <c r="L72" s="58">
        <f>+L71-((Parámetros!$F$32*L71*M71)/Parámetros!$B$9)</f>
        <v>1902497.6089362891</v>
      </c>
      <c r="M72" s="59">
        <f>+M71+((Parámetros!$F$32*L71*M71)/Parámetros!$B$9)-Parámetros!$D$32*M71</f>
        <v>6.3691442519058121</v>
      </c>
      <c r="N72" s="59">
        <f>+Parámetros!$D$32*M71+N71</f>
        <v>78.021919458785987</v>
      </c>
      <c r="O72" s="59">
        <f t="shared" si="55"/>
        <v>0.70062811346724629</v>
      </c>
      <c r="P72" s="57">
        <f t="shared" si="9"/>
        <v>84.391063710691796</v>
      </c>
      <c r="Q72" s="57">
        <f>+'Internación x edad (moderado)'!X73</f>
        <v>0.23759122108260314</v>
      </c>
      <c r="R72" s="57">
        <f>+'Internación x edad (moderado)'!AJ73</f>
        <v>6.4724930517054219E-2</v>
      </c>
      <c r="S72" s="57">
        <f>+Parámetros!$B$16*Parámetros!$B$18</f>
        <v>1911</v>
      </c>
      <c r="T72" s="57">
        <f>+Parámetros!$B$17*Parámetros!$B$19</f>
        <v>141.5</v>
      </c>
      <c r="U72" s="80">
        <f>+U71-((Parámetros!$I$32*U71*V71)/Parámetros!$B$9)</f>
        <v>1902497.6089362891</v>
      </c>
      <c r="V72" s="81">
        <f>+V71+((Parámetros!$I$32*U71*V71)/Parámetros!$B$9)-Parámetros!$D$24*V71</f>
        <v>6.3691442519058121</v>
      </c>
      <c r="W72" s="81">
        <f>+Parámetros!$D$32*V71+W71</f>
        <v>78.021919458785987</v>
      </c>
      <c r="X72" s="81">
        <f t="shared" si="56"/>
        <v>0.70062811346724629</v>
      </c>
      <c r="Y72" s="79">
        <f t="shared" si="11"/>
        <v>84.391063710691796</v>
      </c>
      <c r="Z72" s="79">
        <f>+'Internación x edad (pesimista)'!X73</f>
        <v>0.23759122108260314</v>
      </c>
      <c r="AA72" s="79">
        <f>+'Internación x edad (pesimista)'!AJ73</f>
        <v>6.4724930517054219E-2</v>
      </c>
      <c r="AB72" s="79">
        <f>+Parámetros!$B$16*Parámetros!$B$18</f>
        <v>1911</v>
      </c>
      <c r="AC72" s="79">
        <f>+Parámetros!$B$17*Parámetros!$B$19</f>
        <v>141.5</v>
      </c>
      <c r="AD72" s="68">
        <v>43975</v>
      </c>
      <c r="AE72" s="31"/>
      <c r="AF72" s="192">
        <f t="shared" si="12"/>
        <v>0</v>
      </c>
      <c r="AG72" s="194">
        <v>83</v>
      </c>
      <c r="AH72" s="27">
        <f t="shared" si="51"/>
        <v>0</v>
      </c>
      <c r="AI72" s="27" t="e">
        <f t="shared" si="52"/>
        <v>#DIV/0!</v>
      </c>
      <c r="AJ72">
        <f t="shared" si="57"/>
        <v>1.7331230579420431E-3</v>
      </c>
      <c r="AK72" s="27">
        <f t="shared" si="58"/>
        <v>400.28759568468257</v>
      </c>
      <c r="AL72" s="191"/>
    </row>
    <row r="73" spans="1:38" x14ac:dyDescent="0.25">
      <c r="A73" s="12">
        <v>43976</v>
      </c>
      <c r="B73" s="44">
        <f t="shared" si="53"/>
        <v>66</v>
      </c>
      <c r="C73" s="49">
        <f>+C72-((Parámetros!$C$32*C72*D72)/Parámetros!$B$9)</f>
        <v>1902496.8779412759</v>
      </c>
      <c r="D73" s="50">
        <f>+D72+((Parámetros!$C$32*C72*D72)/Parámetros!$B$9)-Parámetros!$D$32*D72</f>
        <v>6.6452003899813628</v>
      </c>
      <c r="E73" s="50">
        <f>+Parámetros!$D$32*D72+E72</f>
        <v>78.476858333922124</v>
      </c>
      <c r="F73" s="50">
        <f t="shared" ref="F73:F80" si="67">+D73+E73</f>
        <v>85.122058723903493</v>
      </c>
      <c r="G73" s="50">
        <f t="shared" ref="G73:G80" si="68">+IF(C72-C73&gt;0,C72-C73,0)</f>
        <v>0.7309950131457299</v>
      </c>
      <c r="H73" s="106">
        <f>+'Internación x edad (optimista)'!X74</f>
        <v>0.26886348566234636</v>
      </c>
      <c r="I73" s="106">
        <f>+'Internación x edad (optimista)'!AJ74</f>
        <v>7.3244164278351676E-2</v>
      </c>
      <c r="J73" s="106">
        <f>+Parámetros!$B$16*Parámetros!$B$18</f>
        <v>1911</v>
      </c>
      <c r="K73" s="106">
        <f>+Parámetros!$B$17*Parámetros!$B$19</f>
        <v>141.5</v>
      </c>
      <c r="L73" s="58">
        <f>+L72-((Parámetros!$F$32*L72*M72)/Parámetros!$B$9)</f>
        <v>1902496.8779412759</v>
      </c>
      <c r="M73" s="59">
        <f>+M72+((Parámetros!$F$32*L72*M72)/Parámetros!$B$9)-Parámetros!$D$32*M72</f>
        <v>6.6452003899813628</v>
      </c>
      <c r="N73" s="59">
        <f>+Parámetros!$D$32*M72+N72</f>
        <v>78.476858333922124</v>
      </c>
      <c r="O73" s="59">
        <f t="shared" ref="O73:O80" si="69">+L72-L73</f>
        <v>0.7309950131457299</v>
      </c>
      <c r="P73" s="57">
        <f t="shared" si="9"/>
        <v>85.122058723903493</v>
      </c>
      <c r="Q73" s="57">
        <f>+'Internación x edad (moderado)'!X74</f>
        <v>0.26886348566234636</v>
      </c>
      <c r="R73" s="57">
        <f>+'Internación x edad (moderado)'!AJ74</f>
        <v>7.3244164278351676E-2</v>
      </c>
      <c r="S73" s="57">
        <f>+Parámetros!$B$16*Parámetros!$B$18</f>
        <v>1911</v>
      </c>
      <c r="T73" s="57">
        <f>+Parámetros!$B$17*Parámetros!$B$19</f>
        <v>141.5</v>
      </c>
      <c r="U73" s="80">
        <f>+U72-((Parámetros!$I$32*U72*V72)/Parámetros!$B$9)</f>
        <v>1902496.8779412759</v>
      </c>
      <c r="V73" s="81">
        <f>+V72+((Parámetros!$I$32*U72*V72)/Parámetros!$B$9)-Parámetros!$D$24*V72</f>
        <v>6.6452003899813628</v>
      </c>
      <c r="W73" s="81">
        <f>+Parámetros!$D$32*V72+W72</f>
        <v>78.476858333922124</v>
      </c>
      <c r="X73" s="81">
        <f t="shared" ref="X73:X80" si="70">+U72-U73</f>
        <v>0.7309950131457299</v>
      </c>
      <c r="Y73" s="79">
        <f t="shared" si="11"/>
        <v>85.122058723903493</v>
      </c>
      <c r="Z73" s="79">
        <f>+'Internación x edad (pesimista)'!X74</f>
        <v>0.26886348566234636</v>
      </c>
      <c r="AA73" s="79">
        <f>+'Internación x edad (pesimista)'!AJ74</f>
        <v>7.3244164278351676E-2</v>
      </c>
      <c r="AB73" s="79">
        <f>+Parámetros!$B$16*Parámetros!$B$18</f>
        <v>1911</v>
      </c>
      <c r="AC73" s="79">
        <f>+Parámetros!$B$17*Parámetros!$B$19</f>
        <v>141.5</v>
      </c>
      <c r="AD73" s="68">
        <v>43976</v>
      </c>
      <c r="AE73" s="31"/>
      <c r="AF73" s="192">
        <f t="shared" si="12"/>
        <v>0</v>
      </c>
      <c r="AG73" s="194">
        <v>83</v>
      </c>
      <c r="AH73" s="27">
        <f t="shared" si="51"/>
        <v>0</v>
      </c>
      <c r="AI73" s="27" t="e">
        <f t="shared" si="52"/>
        <v>#DIV/0!</v>
      </c>
      <c r="AJ73">
        <f>+(AG73/AG66)^(1/7)-1</f>
        <v>1.7331230579420431E-3</v>
      </c>
      <c r="AK73" s="27">
        <f t="shared" si="58"/>
        <v>400.28759568468257</v>
      </c>
      <c r="AL73" s="191"/>
    </row>
    <row r="74" spans="1:38" x14ac:dyDescent="0.25">
      <c r="A74" s="13">
        <v>43977</v>
      </c>
      <c r="B74" s="44">
        <f t="shared" si="53"/>
        <v>67</v>
      </c>
      <c r="C74" s="49">
        <f>+C73-((Parámetros!$C$32*C73*D73)/Parámetros!$B$9)</f>
        <v>1902496.1152632318</v>
      </c>
      <c r="D74" s="50">
        <f>+D73+((Parámetros!$C$32*C73*D73)/Parámetros!$B$9)-Parámetros!$D$32*D73</f>
        <v>6.9332212633369661</v>
      </c>
      <c r="E74" s="50">
        <f>+Parámetros!$D$32*D73+E73</f>
        <v>78.951515504635083</v>
      </c>
      <c r="F74" s="50">
        <f t="shared" si="67"/>
        <v>85.884736767972043</v>
      </c>
      <c r="G74" s="50">
        <f t="shared" si="68"/>
        <v>0.76267804414965212</v>
      </c>
      <c r="H74" s="106">
        <f>+'Internación x edad (optimista)'!X75</f>
        <v>0.30279423329129324</v>
      </c>
      <c r="I74" s="106">
        <f>+'Internación x edad (optimista)'!AJ75</f>
        <v>8.2487625685167432E-2</v>
      </c>
      <c r="J74" s="106">
        <f>+Parámetros!$B$16*Parámetros!$B$18</f>
        <v>1911</v>
      </c>
      <c r="K74" s="106">
        <f>+Parámetros!$B$17*Parámetros!$B$19</f>
        <v>141.5</v>
      </c>
      <c r="L74" s="58">
        <f>+L73-((Parámetros!$F$32*L73*M73)/Parámetros!$B$9)</f>
        <v>1902496.1152632318</v>
      </c>
      <c r="M74" s="59">
        <f>+M73+((Parámetros!$F$32*L73*M73)/Parámetros!$B$9)-Parámetros!$D$32*M73</f>
        <v>6.9332212633369661</v>
      </c>
      <c r="N74" s="59">
        <f>+Parámetros!$D$32*M73+N73</f>
        <v>78.951515504635083</v>
      </c>
      <c r="O74" s="59">
        <f t="shared" si="69"/>
        <v>0.76267804414965212</v>
      </c>
      <c r="P74" s="57">
        <f t="shared" ref="P74:P96" si="71">+N74+M74</f>
        <v>85.884736767972043</v>
      </c>
      <c r="Q74" s="57">
        <f>+'Internación x edad (moderado)'!X75</f>
        <v>0.30279423329129324</v>
      </c>
      <c r="R74" s="57">
        <f>+'Internación x edad (moderado)'!AJ75</f>
        <v>8.2487625685167432E-2</v>
      </c>
      <c r="S74" s="57">
        <f>+Parámetros!$B$16*Parámetros!$B$18</f>
        <v>1911</v>
      </c>
      <c r="T74" s="57">
        <f>+Parámetros!$B$17*Parámetros!$B$19</f>
        <v>141.5</v>
      </c>
      <c r="U74" s="80">
        <f>+U73-((Parámetros!$I$32*U73*V73)/Parámetros!$B$9)</f>
        <v>1902496.1152632318</v>
      </c>
      <c r="V74" s="81">
        <f>+V73+((Parámetros!$I$32*U73*V73)/Parámetros!$B$9)-Parámetros!$D$24*V73</f>
        <v>6.9332212633369661</v>
      </c>
      <c r="W74" s="81">
        <f>+Parámetros!$D$32*V73+W73</f>
        <v>78.951515504635083</v>
      </c>
      <c r="X74" s="81">
        <f t="shared" si="70"/>
        <v>0.76267804414965212</v>
      </c>
      <c r="Y74" s="79">
        <f t="shared" ref="Y74:Y96" si="72">+W74+V74</f>
        <v>85.884736767972043</v>
      </c>
      <c r="Z74" s="79">
        <f>+'Internación x edad (pesimista)'!X75</f>
        <v>0.30279423329129324</v>
      </c>
      <c r="AA74" s="79">
        <f>+'Internación x edad (pesimista)'!AJ75</f>
        <v>8.2487625685167432E-2</v>
      </c>
      <c r="AB74" s="79">
        <f>+Parámetros!$B$16*Parámetros!$B$18</f>
        <v>1911</v>
      </c>
      <c r="AC74" s="79">
        <f>+Parámetros!$B$17*Parámetros!$B$19</f>
        <v>141.5</v>
      </c>
      <c r="AD74" s="69">
        <v>43977</v>
      </c>
      <c r="AE74" s="31"/>
      <c r="AF74" s="192">
        <f t="shared" si="12"/>
        <v>0</v>
      </c>
      <c r="AG74" s="194">
        <v>83</v>
      </c>
      <c r="AH74" s="27">
        <f t="shared" si="51"/>
        <v>0</v>
      </c>
      <c r="AI74" s="27" t="e">
        <f t="shared" si="52"/>
        <v>#DIV/0!</v>
      </c>
    </row>
    <row r="75" spans="1:38" x14ac:dyDescent="0.25">
      <c r="A75" s="14">
        <v>43978</v>
      </c>
      <c r="B75" s="44">
        <f t="shared" si="53"/>
        <v>68</v>
      </c>
      <c r="C75" s="49">
        <f>+C74-((Parámetros!$C$32*C74*D74)/Parámetros!$B$9)</f>
        <v>1902495.3195289872</v>
      </c>
      <c r="D75" s="50">
        <f>+D74+((Parámetros!$C$32*C74*D74)/Parámetros!$B$9)-Parámetros!$D$32*D74</f>
        <v>7.2337254176813408</v>
      </c>
      <c r="E75" s="50">
        <f>+Parámetros!$D$32*D74+E74</f>
        <v>79.446745594873434</v>
      </c>
      <c r="F75" s="50">
        <f t="shared" si="67"/>
        <v>86.680471012554776</v>
      </c>
      <c r="G75" s="50">
        <f t="shared" si="68"/>
        <v>0.79573424463160336</v>
      </c>
      <c r="H75" s="106">
        <f>+'Internación x edad (optimista)'!X76</f>
        <v>0.33944026830248364</v>
      </c>
      <c r="I75" s="106">
        <f>+'Internación x edad (optimista)'!AJ76</f>
        <v>9.2470789452822708E-2</v>
      </c>
      <c r="J75" s="106">
        <f>+Parámetros!$B$16*Parámetros!$B$18</f>
        <v>1911</v>
      </c>
      <c r="K75" s="106">
        <f>+Parámetros!$B$17*Parámetros!$B$19</f>
        <v>141.5</v>
      </c>
      <c r="L75" s="58">
        <f>+L74-((Parámetros!$F$32*L74*M74)/Parámetros!$B$9)</f>
        <v>1902495.3195289872</v>
      </c>
      <c r="M75" s="59">
        <f>+M74+((Parámetros!$F$32*L74*M74)/Parámetros!$B$9)-Parámetros!$D$32*M74</f>
        <v>7.2337254176813408</v>
      </c>
      <c r="N75" s="59">
        <f>+Parámetros!$D$32*M74+N74</f>
        <v>79.446745594873434</v>
      </c>
      <c r="O75" s="59">
        <f t="shared" si="69"/>
        <v>0.79573424463160336</v>
      </c>
      <c r="P75" s="57">
        <f t="shared" si="71"/>
        <v>86.680471012554776</v>
      </c>
      <c r="Q75" s="57">
        <f>+'Internación x edad (moderado)'!X76</f>
        <v>0.33944026830248364</v>
      </c>
      <c r="R75" s="57">
        <f>+'Internación x edad (moderado)'!AJ76</f>
        <v>9.2470789452822708E-2</v>
      </c>
      <c r="S75" s="57">
        <f>+Parámetros!$B$16*Parámetros!$B$18</f>
        <v>1911</v>
      </c>
      <c r="T75" s="57">
        <f>+Parámetros!$B$17*Parámetros!$B$19</f>
        <v>141.5</v>
      </c>
      <c r="U75" s="80">
        <f>+U74-((Parámetros!$I$32*U74*V74)/Parámetros!$B$9)</f>
        <v>1902495.3195289872</v>
      </c>
      <c r="V75" s="81">
        <f>+V74+((Parámetros!$I$32*U74*V74)/Parámetros!$B$9)-Parámetros!$D$24*V74</f>
        <v>7.2337254176813408</v>
      </c>
      <c r="W75" s="81">
        <f>+Parámetros!$D$32*V74+W74</f>
        <v>79.446745594873434</v>
      </c>
      <c r="X75" s="81">
        <f t="shared" si="70"/>
        <v>0.79573424463160336</v>
      </c>
      <c r="Y75" s="79">
        <f t="shared" si="72"/>
        <v>86.680471012554776</v>
      </c>
      <c r="Z75" s="79">
        <f>+'Internación x edad (pesimista)'!X76</f>
        <v>0.33944026830248364</v>
      </c>
      <c r="AA75" s="79">
        <f>+'Internación x edad (pesimista)'!AJ76</f>
        <v>9.2470789452822708E-2</v>
      </c>
      <c r="AB75" s="79">
        <f>+Parámetros!$B$16*Parámetros!$B$18</f>
        <v>1911</v>
      </c>
      <c r="AC75" s="79">
        <f>+Parámetros!$B$17*Parámetros!$B$19</f>
        <v>141.5</v>
      </c>
      <c r="AD75" s="70">
        <v>43978</v>
      </c>
      <c r="AE75" s="31"/>
      <c r="AF75" s="192">
        <f t="shared" si="12"/>
        <v>0</v>
      </c>
      <c r="AG75" s="194">
        <v>83</v>
      </c>
      <c r="AH75" s="27">
        <f t="shared" si="51"/>
        <v>0</v>
      </c>
      <c r="AI75" s="27" t="e">
        <f t="shared" si="52"/>
        <v>#DIV/0!</v>
      </c>
    </row>
    <row r="76" spans="1:38" x14ac:dyDescent="0.25">
      <c r="A76" s="15">
        <v>43979</v>
      </c>
      <c r="B76" s="44">
        <f t="shared" si="53"/>
        <v>69</v>
      </c>
      <c r="C76" s="49">
        <f>+C75-((Parámetros!$C$32*C75*D75)/Parámetros!$B$9)</f>
        <v>1902494.4893058622</v>
      </c>
      <c r="D76" s="50">
        <f>+D75+((Parámetros!$C$32*C75*D75)/Parámetros!$B$9)-Parámetros!$D$32*D75</f>
        <v>7.5472538699391771</v>
      </c>
      <c r="E76" s="50">
        <f>+Parámetros!$D$32*D75+E75</f>
        <v>79.963440267564962</v>
      </c>
      <c r="F76" s="50">
        <f t="shared" si="67"/>
        <v>87.510694137504146</v>
      </c>
      <c r="G76" s="50">
        <f t="shared" si="68"/>
        <v>0.83022312493994832</v>
      </c>
      <c r="H76" s="106">
        <f>+'Internación x edad (optimista)'!X77</f>
        <v>0.37090063888349534</v>
      </c>
      <c r="I76" s="106">
        <f>+'Internación x edad (optimista)'!AJ77</f>
        <v>0.10104126731230892</v>
      </c>
      <c r="J76" s="106">
        <f>+Parámetros!$B$16*Parámetros!$B$18</f>
        <v>1911</v>
      </c>
      <c r="K76" s="106">
        <f>+Parámetros!$B$17*Parámetros!$B$19</f>
        <v>141.5</v>
      </c>
      <c r="L76" s="58">
        <f>+L75-((Parámetros!$F$32*L75*M75)/Parámetros!$B$9)</f>
        <v>1902494.4893058622</v>
      </c>
      <c r="M76" s="59">
        <f>+M75+((Parámetros!$F$32*L75*M75)/Parámetros!$B$9)-Parámetros!$D$32*M75</f>
        <v>7.5472538699391771</v>
      </c>
      <c r="N76" s="59">
        <f>+Parámetros!$D$32*M75+N75</f>
        <v>79.963440267564962</v>
      </c>
      <c r="O76" s="59">
        <f t="shared" si="69"/>
        <v>0.83022312493994832</v>
      </c>
      <c r="P76" s="57">
        <f t="shared" si="71"/>
        <v>87.510694137504146</v>
      </c>
      <c r="Q76" s="57">
        <f>+'Internación x edad (moderado)'!X77</f>
        <v>0.37090063888349534</v>
      </c>
      <c r="R76" s="57">
        <f>+'Internación x edad (moderado)'!AJ77</f>
        <v>0.10104126731230892</v>
      </c>
      <c r="S76" s="57">
        <f>+Parámetros!$B$16*Parámetros!$B$18</f>
        <v>1911</v>
      </c>
      <c r="T76" s="57">
        <f>+Parámetros!$B$17*Parámetros!$B$19</f>
        <v>141.5</v>
      </c>
      <c r="U76" s="80">
        <f>+U75-((Parámetros!$I$32*U75*V75)/Parámetros!$B$9)</f>
        <v>1902494.4893058622</v>
      </c>
      <c r="V76" s="81">
        <f>+V75+((Parámetros!$I$32*U75*V75)/Parámetros!$B$9)-Parámetros!$D$24*V75</f>
        <v>7.5472538699391771</v>
      </c>
      <c r="W76" s="81">
        <f>+Parámetros!$D$32*V75+W75</f>
        <v>79.963440267564962</v>
      </c>
      <c r="X76" s="81">
        <f t="shared" si="70"/>
        <v>0.83022312493994832</v>
      </c>
      <c r="Y76" s="79">
        <f t="shared" si="72"/>
        <v>87.510694137504146</v>
      </c>
      <c r="Z76" s="79">
        <f>+'Internación x edad (pesimista)'!X77</f>
        <v>0.37090063888349534</v>
      </c>
      <c r="AA76" s="79">
        <f>+'Internación x edad (pesimista)'!AJ77</f>
        <v>0.10104126731230892</v>
      </c>
      <c r="AB76" s="79">
        <f>+Parámetros!$B$16*Parámetros!$B$18</f>
        <v>1911</v>
      </c>
      <c r="AC76" s="79">
        <f>+Parámetros!$B$17*Parámetros!$B$19</f>
        <v>141.5</v>
      </c>
      <c r="AD76" s="71">
        <v>43979</v>
      </c>
      <c r="AE76" s="31"/>
      <c r="AF76" s="192">
        <f t="shared" si="12"/>
        <v>0</v>
      </c>
      <c r="AG76" s="27">
        <v>83</v>
      </c>
      <c r="AH76" s="27">
        <f t="shared" si="51"/>
        <v>0</v>
      </c>
      <c r="AI76" s="27" t="e">
        <f t="shared" si="52"/>
        <v>#DIV/0!</v>
      </c>
    </row>
    <row r="77" spans="1:38" x14ac:dyDescent="0.25">
      <c r="A77" s="12">
        <v>43980</v>
      </c>
      <c r="B77" s="44">
        <f t="shared" si="53"/>
        <v>70</v>
      </c>
      <c r="C77" s="49">
        <f>+C76-((Parámetros!$C$32*C76*D76)/Parámetros!$B$9)</f>
        <v>1902493.6230990882</v>
      </c>
      <c r="D77" s="50">
        <f>+D76+((Parámetros!$C$32*C76*D76)/Parámetros!$B$9)-Parámetros!$D$32*D76</f>
        <v>7.8743710818393406</v>
      </c>
      <c r="E77" s="50">
        <f>+Parámetros!$D$32*D76+E76</f>
        <v>80.502529829703477</v>
      </c>
      <c r="F77" s="50">
        <f t="shared" si="67"/>
        <v>88.376900911542819</v>
      </c>
      <c r="G77" s="50">
        <f t="shared" si="68"/>
        <v>0.86620677402243018</v>
      </c>
      <c r="H77" s="106">
        <f>+'Internación x edad (optimista)'!X78</f>
        <v>0.40521948335716756</v>
      </c>
      <c r="I77" s="106">
        <f>+'Internación x edad (optimista)'!AJ78</f>
        <v>0.11039045460072197</v>
      </c>
      <c r="J77" s="106">
        <f>+Parámetros!$B$16*Parámetros!$B$18</f>
        <v>1911</v>
      </c>
      <c r="K77" s="106">
        <f>+Parámetros!$B$17*Parámetros!$B$19</f>
        <v>141.5</v>
      </c>
      <c r="L77" s="58">
        <f>+L76-((Parámetros!$F$32*L76*M76)/Parámetros!$B$9)</f>
        <v>1902493.6230990882</v>
      </c>
      <c r="M77" s="59">
        <f>+M76+((Parámetros!$F$32*L76*M76)/Parámetros!$B$9)-Parámetros!$D$32*M76</f>
        <v>7.8743710818393406</v>
      </c>
      <c r="N77" s="59">
        <f>+Parámetros!$D$32*M76+N76</f>
        <v>80.502529829703477</v>
      </c>
      <c r="O77" s="59">
        <f t="shared" si="69"/>
        <v>0.86620677402243018</v>
      </c>
      <c r="P77" s="57">
        <f t="shared" si="71"/>
        <v>88.376900911542819</v>
      </c>
      <c r="Q77" s="57">
        <f>+'Internación x edad (moderado)'!X78</f>
        <v>0.40521948335716756</v>
      </c>
      <c r="R77" s="57">
        <f>+'Internación x edad (moderado)'!AJ78</f>
        <v>0.11039045460072197</v>
      </c>
      <c r="S77" s="57">
        <f>+Parámetros!$B$16*Parámetros!$B$18</f>
        <v>1911</v>
      </c>
      <c r="T77" s="57">
        <f>+Parámetros!$B$17*Parámetros!$B$19</f>
        <v>141.5</v>
      </c>
      <c r="U77" s="80">
        <f>+U76-((Parámetros!$I$32*U76*V76)/Parámetros!$B$9)</f>
        <v>1902493.6230990882</v>
      </c>
      <c r="V77" s="81">
        <f>+V76+((Parámetros!$I$32*U76*V76)/Parámetros!$B$9)-Parámetros!$D$24*V76</f>
        <v>7.8743710818393406</v>
      </c>
      <c r="W77" s="81">
        <f>+Parámetros!$D$32*V76+W76</f>
        <v>80.502529829703477</v>
      </c>
      <c r="X77" s="81">
        <f t="shared" si="70"/>
        <v>0.86620677402243018</v>
      </c>
      <c r="Y77" s="79">
        <f t="shared" si="72"/>
        <v>88.376900911542819</v>
      </c>
      <c r="Z77" s="79">
        <f>+'Internación x edad (pesimista)'!X78</f>
        <v>0.40521948335716756</v>
      </c>
      <c r="AA77" s="79">
        <f>+'Internación x edad (pesimista)'!AJ78</f>
        <v>0.11039045460072197</v>
      </c>
      <c r="AB77" s="79">
        <f>+Parámetros!$B$16*Parámetros!$B$18</f>
        <v>1911</v>
      </c>
      <c r="AC77" s="79">
        <f>+Parámetros!$B$17*Parámetros!$B$19</f>
        <v>141.5</v>
      </c>
      <c r="AD77" s="68">
        <v>43980</v>
      </c>
      <c r="AE77" s="31"/>
      <c r="AF77" s="192">
        <f t="shared" ref="AF77:AF107" si="73">+AG77-AG76</f>
        <v>3</v>
      </c>
      <c r="AG77" s="27">
        <v>86</v>
      </c>
      <c r="AH77" s="27">
        <f t="shared" si="51"/>
        <v>3.614457831325301E-2</v>
      </c>
      <c r="AI77" s="27">
        <f t="shared" si="52"/>
        <v>19.177071995491822</v>
      </c>
    </row>
    <row r="78" spans="1:38" x14ac:dyDescent="0.25">
      <c r="A78" s="12">
        <v>43981</v>
      </c>
      <c r="B78" s="44">
        <f t="shared" si="53"/>
        <v>71</v>
      </c>
      <c r="C78" s="49">
        <f>+C77-((Parámetros!$C$32*C77*D77)/Parámetros!$B$9)</f>
        <v>1902492.719349117</v>
      </c>
      <c r="D78" s="50">
        <f>+D77+((Parámetros!$C$32*C77*D77)/Parámetros!$B$9)-Parámetros!$D$32*D77</f>
        <v>8.2156659756667416</v>
      </c>
      <c r="E78" s="50">
        <f>+Parámetros!$D$32*D77+E77</f>
        <v>81.064984906977713</v>
      </c>
      <c r="F78" s="50">
        <f t="shared" si="67"/>
        <v>89.280650882644451</v>
      </c>
      <c r="G78" s="50">
        <f t="shared" si="68"/>
        <v>0.90374997118487954</v>
      </c>
      <c r="H78" s="106">
        <f>+'Internación x edad (optimista)'!X79</f>
        <v>0.44247825668522039</v>
      </c>
      <c r="I78" s="106">
        <f>+'Internación x edad (optimista)'!AJ79</f>
        <v>0.12054054139189363</v>
      </c>
      <c r="J78" s="106">
        <f>+Parámetros!$B$16*Parámetros!$B$18</f>
        <v>1911</v>
      </c>
      <c r="K78" s="106">
        <f>+Parámetros!$B$17*Parámetros!$B$19</f>
        <v>141.5</v>
      </c>
      <c r="L78" s="58">
        <f>+L77-((Parámetros!$F$32*L77*M77)/Parámetros!$B$9)</f>
        <v>1902492.719349117</v>
      </c>
      <c r="M78" s="59">
        <f>+M77+((Parámetros!$F$32*L77*M77)/Parámetros!$B$9)-Parámetros!$D$32*M77</f>
        <v>8.2156659756667416</v>
      </c>
      <c r="N78" s="59">
        <f>+Parámetros!$D$32*M77+N77</f>
        <v>81.064984906977713</v>
      </c>
      <c r="O78" s="59">
        <f t="shared" si="69"/>
        <v>0.90374997118487954</v>
      </c>
      <c r="P78" s="57">
        <f t="shared" si="71"/>
        <v>89.280650882644451</v>
      </c>
      <c r="Q78" s="57">
        <f>+'Internación x edad (moderado)'!X79</f>
        <v>0.44247825668522039</v>
      </c>
      <c r="R78" s="57">
        <f>+'Internación x edad (moderado)'!AJ79</f>
        <v>0.12054054139189363</v>
      </c>
      <c r="S78" s="57">
        <f>+Parámetros!$B$16*Parámetros!$B$18</f>
        <v>1911</v>
      </c>
      <c r="T78" s="57">
        <f>+Parámetros!$B$17*Parámetros!$B$19</f>
        <v>141.5</v>
      </c>
      <c r="U78" s="80">
        <f>+U77-((Parámetros!$I$32*U77*V77)/Parámetros!$B$9)</f>
        <v>1902492.719349117</v>
      </c>
      <c r="V78" s="81">
        <f>+V77+((Parámetros!$I$32*U77*V77)/Parámetros!$B$9)-Parámetros!$D$24*V77</f>
        <v>8.2156659756667416</v>
      </c>
      <c r="W78" s="81">
        <f>+Parámetros!$D$32*V77+W77</f>
        <v>81.064984906977713</v>
      </c>
      <c r="X78" s="81">
        <f t="shared" si="70"/>
        <v>0.90374997118487954</v>
      </c>
      <c r="Y78" s="79">
        <f t="shared" si="72"/>
        <v>89.280650882644451</v>
      </c>
      <c r="Z78" s="79">
        <f>+'Internación x edad (pesimista)'!X79</f>
        <v>0.44247825668522039</v>
      </c>
      <c r="AA78" s="79">
        <f>+'Internación x edad (pesimista)'!AJ79</f>
        <v>0.12054054139189363</v>
      </c>
      <c r="AB78" s="79">
        <f>+Parámetros!$B$16*Parámetros!$B$18</f>
        <v>1911</v>
      </c>
      <c r="AC78" s="79">
        <f>+Parámetros!$B$17*Parámetros!$B$19</f>
        <v>141.5</v>
      </c>
      <c r="AD78" s="68">
        <v>43981</v>
      </c>
      <c r="AE78" s="31"/>
      <c r="AF78" s="192">
        <f t="shared" si="73"/>
        <v>0</v>
      </c>
      <c r="AG78" s="27">
        <v>86</v>
      </c>
      <c r="AH78" s="27">
        <f t="shared" si="51"/>
        <v>0</v>
      </c>
      <c r="AI78" s="27" t="e">
        <f t="shared" si="52"/>
        <v>#DIV/0!</v>
      </c>
    </row>
    <row r="79" spans="1:38" ht="15.75" thickBot="1" x14ac:dyDescent="0.3">
      <c r="A79" s="16">
        <v>43982</v>
      </c>
      <c r="B79" s="44">
        <f t="shared" si="53"/>
        <v>72</v>
      </c>
      <c r="C79" s="49">
        <f>+C78-((Parámetros!$C$32*C78*D78)/Parámetros!$B$9)</f>
        <v>1902491.7764288147</v>
      </c>
      <c r="D79" s="50">
        <f>+D78+((Parámetros!$C$32*C78*D78)/Parámetros!$B$9)-Parámetros!$D$32*D78</f>
        <v>8.5717529940022725</v>
      </c>
      <c r="E79" s="50">
        <f>+Parámetros!$D$32*D78+E78</f>
        <v>81.651818190953904</v>
      </c>
      <c r="F79" s="50">
        <f t="shared" si="67"/>
        <v>90.223571184956171</v>
      </c>
      <c r="G79" s="50">
        <f t="shared" si="68"/>
        <v>0.9429203022737056</v>
      </c>
      <c r="H79" s="106">
        <f>+'Internación x edad (optimista)'!X80</f>
        <v>0.48276314819362071</v>
      </c>
      <c r="I79" s="106">
        <f>+'Internación x edad (optimista)'!AJ80</f>
        <v>0.13151500750174092</v>
      </c>
      <c r="J79" s="106">
        <f>+Parámetros!$B$16*Parámetros!$B$18</f>
        <v>1911</v>
      </c>
      <c r="K79" s="106">
        <f>+Parámetros!$B$17*Parámetros!$B$19</f>
        <v>141.5</v>
      </c>
      <c r="L79" s="58">
        <f>+L78-((Parámetros!$F$32*L78*M78)/Parámetros!$B$9)</f>
        <v>1902491.7764288147</v>
      </c>
      <c r="M79" s="59">
        <f>+M78+((Parámetros!$F$32*L78*M78)/Parámetros!$B$9)-Parámetros!$D$32*M78</f>
        <v>8.5717529940022725</v>
      </c>
      <c r="N79" s="59">
        <f>+Parámetros!$D$32*M78+N78</f>
        <v>81.651818190953904</v>
      </c>
      <c r="O79" s="59">
        <f t="shared" si="69"/>
        <v>0.9429203022737056</v>
      </c>
      <c r="P79" s="57">
        <f t="shared" si="71"/>
        <v>90.223571184956171</v>
      </c>
      <c r="Q79" s="57">
        <f>+'Internación x edad (moderado)'!X80</f>
        <v>0.48276314819362071</v>
      </c>
      <c r="R79" s="57">
        <f>+'Internación x edad (moderado)'!AJ80</f>
        <v>0.13151500750174092</v>
      </c>
      <c r="S79" s="57">
        <f>+Parámetros!$B$16*Parámetros!$B$18</f>
        <v>1911</v>
      </c>
      <c r="T79" s="57">
        <f>+Parámetros!$B$17*Parámetros!$B$19</f>
        <v>141.5</v>
      </c>
      <c r="U79" s="80">
        <f>+U78-((Parámetros!$I$32*U78*V78)/Parámetros!$B$9)</f>
        <v>1902491.7764288147</v>
      </c>
      <c r="V79" s="81">
        <f>+V78+((Parámetros!$I$32*U78*V78)/Parámetros!$B$9)-Parámetros!$D$24*V78</f>
        <v>8.5717529940022725</v>
      </c>
      <c r="W79" s="81">
        <f>+Parámetros!$D$32*V78+W78</f>
        <v>81.651818190953904</v>
      </c>
      <c r="X79" s="81">
        <f t="shared" si="70"/>
        <v>0.9429203022737056</v>
      </c>
      <c r="Y79" s="79">
        <f t="shared" si="72"/>
        <v>90.223571184956171</v>
      </c>
      <c r="Z79" s="79">
        <f>+'Internación x edad (pesimista)'!X80</f>
        <v>0.48276314819362071</v>
      </c>
      <c r="AA79" s="79">
        <f>+'Internación x edad (pesimista)'!AJ80</f>
        <v>0.13151500750174092</v>
      </c>
      <c r="AB79" s="79">
        <f>+Parámetros!$B$16*Parámetros!$B$18</f>
        <v>1911</v>
      </c>
      <c r="AC79" s="79">
        <f>+Parámetros!$B$17*Parámetros!$B$19</f>
        <v>141.5</v>
      </c>
      <c r="AD79" s="72">
        <v>43982</v>
      </c>
      <c r="AE79" s="31"/>
      <c r="AF79" s="192">
        <f t="shared" si="73"/>
        <v>8</v>
      </c>
      <c r="AG79" s="27">
        <v>94</v>
      </c>
      <c r="AH79" s="27">
        <f t="shared" si="51"/>
        <v>9.3023255813953487E-2</v>
      </c>
      <c r="AI79" s="27">
        <f t="shared" si="52"/>
        <v>7.4513321910194117</v>
      </c>
      <c r="AJ79">
        <f>+(AG79/AG72)^(1/7)-1</f>
        <v>1.7938158025828432E-2</v>
      </c>
      <c r="AK79" s="27">
        <f t="shared" ref="AK79" si="74">+LN(2)/LN(1+AJ79)</f>
        <v>38.986480641968363</v>
      </c>
      <c r="AL79" s="191"/>
    </row>
    <row r="80" spans="1:38" x14ac:dyDescent="0.25">
      <c r="A80" s="17">
        <v>43983</v>
      </c>
      <c r="B80" s="44">
        <f t="shared" si="53"/>
        <v>73</v>
      </c>
      <c r="C80" s="49">
        <f>+C79-((Parámetros!$C$33*C79*D79)/Parámetros!$B$9)</f>
        <v>1902491.1512224185</v>
      </c>
      <c r="D80" s="50">
        <f>+D79+((Parámetros!$C$33*C79*D79)/Parámetros!$B$9)-Parámetros!$D$33*D79</f>
        <v>8.5846913191813741</v>
      </c>
      <c r="E80" s="50">
        <f>+Parámetros!$D$33*D79+E79</f>
        <v>82.264086261954063</v>
      </c>
      <c r="F80" s="50">
        <f t="shared" si="67"/>
        <v>90.848777581135437</v>
      </c>
      <c r="G80" s="50">
        <f t="shared" si="68"/>
        <v>0.62520639621652663</v>
      </c>
      <c r="H80" s="106">
        <f>+'Internación x edad (optimista)'!X81</f>
        <v>0.50357550742745816</v>
      </c>
      <c r="I80" s="106">
        <f>+'Internación x edad (optimista)'!AJ81</f>
        <v>0.13718473931745373</v>
      </c>
      <c r="J80" s="106">
        <f>+Parámetros!$B$16*Parámetros!$B$18</f>
        <v>1911</v>
      </c>
      <c r="K80" s="106">
        <f>+Parámetros!$B$17*Parámetros!$B$19</f>
        <v>141.5</v>
      </c>
      <c r="L80" s="58">
        <f>+L79-((Parámetros!$F$33*L79*M79)/Parámetros!$B$9)</f>
        <v>1902491.1512224185</v>
      </c>
      <c r="M80" s="59">
        <f>+M79+((Parámetros!$F$33*L79*M79)/Parámetros!$B$9)-Parámetros!$D$33*M79</f>
        <v>8.5846913191813741</v>
      </c>
      <c r="N80" s="59">
        <f>+Parámetros!$D$33*M79+N79</f>
        <v>82.264086261954063</v>
      </c>
      <c r="O80" s="59">
        <f t="shared" si="69"/>
        <v>0.62520639621652663</v>
      </c>
      <c r="P80" s="57">
        <f t="shared" si="71"/>
        <v>90.848777581135437</v>
      </c>
      <c r="Q80" s="57">
        <f>+'Internación x edad (moderado)'!X81</f>
        <v>0.50357550742745816</v>
      </c>
      <c r="R80" s="57">
        <f>+'Internación x edad (moderado)'!AJ81</f>
        <v>0.13718473931745373</v>
      </c>
      <c r="S80" s="57">
        <f>+Parámetros!$B$16*Parámetros!$B$18</f>
        <v>1911</v>
      </c>
      <c r="T80" s="57">
        <f>+Parámetros!$B$17*Parámetros!$B$19</f>
        <v>141.5</v>
      </c>
      <c r="U80" s="80">
        <f>+U79-((Parámetros!$I$33*U79*V79)/Parámetros!$B$9)</f>
        <v>1902491.1512224185</v>
      </c>
      <c r="V80" s="81">
        <f>+V79+((Parámetros!$I$33*U79*V79)/Parámetros!$B$9)-Parámetros!$D$24*V79</f>
        <v>8.5846913191813741</v>
      </c>
      <c r="W80" s="81">
        <f>+Parámetros!$D$33*V79+W79</f>
        <v>82.264086261954063</v>
      </c>
      <c r="X80" s="81">
        <f t="shared" si="70"/>
        <v>0.62520639621652663</v>
      </c>
      <c r="Y80" s="79">
        <f t="shared" si="72"/>
        <v>90.848777581135437</v>
      </c>
      <c r="Z80" s="79">
        <f>+'Internación x edad (pesimista)'!X81</f>
        <v>0.50357550742745816</v>
      </c>
      <c r="AA80" s="79">
        <f>+'Internación x edad (pesimista)'!AJ81</f>
        <v>0.13718473931745373</v>
      </c>
      <c r="AB80" s="79">
        <f>+Parámetros!$B$16*Parámetros!$B$18</f>
        <v>1911</v>
      </c>
      <c r="AC80" s="79">
        <f>+Parámetros!$B$17*Parámetros!$B$19</f>
        <v>141.5</v>
      </c>
      <c r="AD80" s="73">
        <v>43983</v>
      </c>
      <c r="AE80" s="31"/>
      <c r="AF80" s="192">
        <f t="shared" si="73"/>
        <v>0</v>
      </c>
      <c r="AG80" s="27">
        <v>94</v>
      </c>
      <c r="AH80" s="27">
        <f t="shared" si="51"/>
        <v>0</v>
      </c>
      <c r="AI80" s="27" t="e">
        <f t="shared" si="52"/>
        <v>#DIV/0!</v>
      </c>
    </row>
    <row r="81" spans="1:38" x14ac:dyDescent="0.25">
      <c r="A81" s="18">
        <v>43984</v>
      </c>
      <c r="B81" s="44">
        <f t="shared" si="53"/>
        <v>74</v>
      </c>
      <c r="C81" s="49">
        <f>+C80-((Parámetros!$C$33*C80*D80)/Parámetros!$B$9)</f>
        <v>1902490.5250725327</v>
      </c>
      <c r="D81" s="50">
        <f>+D80+((Parámetros!$C$33*C80*D80)/Parámetros!$B$9)-Parámetros!$D$33*D80</f>
        <v>8.597648967882872</v>
      </c>
      <c r="E81" s="50">
        <f>+Parámetros!$D$33*D80+E80</f>
        <v>82.877278499038454</v>
      </c>
      <c r="F81" s="50">
        <f t="shared" ref="F81:F87" si="75">+D81+E81</f>
        <v>91.474927466921329</v>
      </c>
      <c r="G81" s="50">
        <f t="shared" ref="G81:G87" si="76">+IF(C80-C81&gt;0,C80-C81,0)</f>
        <v>0.62614988582208753</v>
      </c>
      <c r="H81" s="106">
        <f>+'Internación x edad (optimista)'!X82</f>
        <v>0.52497453558324969</v>
      </c>
      <c r="I81" s="106">
        <f>+'Internación x edad (optimista)'!AJ82</f>
        <v>0.14301429229590551</v>
      </c>
      <c r="J81" s="106">
        <f>+Parámetros!$B$16*Parámetros!$B$18</f>
        <v>1911</v>
      </c>
      <c r="K81" s="106">
        <f>+Parámetros!$B$17*Parámetros!$B$19</f>
        <v>141.5</v>
      </c>
      <c r="L81" s="58">
        <f>+L80-((Parámetros!$F$33*L80*M80)/Parámetros!$B$9)</f>
        <v>1902490.5250725327</v>
      </c>
      <c r="M81" s="59">
        <f>+M80+((Parámetros!$F$33*L80*M80)/Parámetros!$B$9)-Parámetros!$D$33*M80</f>
        <v>8.597648967882872</v>
      </c>
      <c r="N81" s="59">
        <f>+Parámetros!$D$33*M80+N80</f>
        <v>82.877278499038454</v>
      </c>
      <c r="O81" s="59">
        <f t="shared" ref="O81:O87" si="77">+L80-L81</f>
        <v>0.62614988582208753</v>
      </c>
      <c r="P81" s="57">
        <f t="shared" ref="P81:P87" si="78">+N81+M81</f>
        <v>91.474927466921329</v>
      </c>
      <c r="Q81" s="57">
        <f>+'Internación x edad (moderado)'!X82</f>
        <v>0.52497453558324969</v>
      </c>
      <c r="R81" s="57">
        <f>+'Internación x edad (moderado)'!AJ82</f>
        <v>0.14301429229590551</v>
      </c>
      <c r="S81" s="57">
        <f>+Parámetros!$B$16*Parámetros!$B$18</f>
        <v>1911</v>
      </c>
      <c r="T81" s="57">
        <f>+Parámetros!$B$17*Parámetros!$B$19</f>
        <v>141.5</v>
      </c>
      <c r="U81" s="80">
        <f>+U80-((Parámetros!$I$33*U80*V80)/Parámetros!$B$9)</f>
        <v>1902490.5250725327</v>
      </c>
      <c r="V81" s="81">
        <f>+V80+((Parámetros!$I$33*U80*V80)/Parámetros!$B$9)-Parámetros!$D$24*V80</f>
        <v>8.597648967882872</v>
      </c>
      <c r="W81" s="81">
        <f>+Parámetros!$D$33*V80+W80</f>
        <v>82.877278499038454</v>
      </c>
      <c r="X81" s="81">
        <f t="shared" ref="X81:X87" si="79">+U80-U81</f>
        <v>0.62614988582208753</v>
      </c>
      <c r="Y81" s="79">
        <f t="shared" ref="Y81:Y87" si="80">+W81+V81</f>
        <v>91.474927466921329</v>
      </c>
      <c r="Z81" s="79">
        <f>+'Internación x edad (pesimista)'!X82</f>
        <v>0.52497453558324969</v>
      </c>
      <c r="AA81" s="79">
        <f>+'Internación x edad (pesimista)'!AJ82</f>
        <v>0.14301429229590551</v>
      </c>
      <c r="AB81" s="79">
        <f>+Parámetros!$B$16*Parámetros!$B$18</f>
        <v>1911</v>
      </c>
      <c r="AC81" s="79">
        <f>+Parámetros!$B$17*Parámetros!$B$19</f>
        <v>141.5</v>
      </c>
      <c r="AD81" s="74">
        <v>43984</v>
      </c>
      <c r="AE81" s="31"/>
      <c r="AF81" s="192">
        <f t="shared" si="73"/>
        <v>0</v>
      </c>
      <c r="AG81" s="27">
        <v>94</v>
      </c>
      <c r="AH81" s="27">
        <f t="shared" si="51"/>
        <v>0</v>
      </c>
      <c r="AI81" s="27" t="e">
        <f t="shared" si="52"/>
        <v>#DIV/0!</v>
      </c>
    </row>
    <row r="82" spans="1:38" x14ac:dyDescent="0.25">
      <c r="A82" s="18">
        <v>43985</v>
      </c>
      <c r="B82" s="44">
        <f t="shared" si="53"/>
        <v>75</v>
      </c>
      <c r="C82" s="49">
        <f>+C81-((Parámetros!$C$33*C81*D81)/Parámetros!$B$9)</f>
        <v>1902489.8979777489</v>
      </c>
      <c r="D82" s="50">
        <f>+D81+((Parámetros!$C$33*C81*D81)/Parámetros!$B$9)-Parámetros!$D$33*D81</f>
        <v>8.6106259683418021</v>
      </c>
      <c r="E82" s="50">
        <f>+Parámetros!$D$33*D81+E81</f>
        <v>83.491396282458652</v>
      </c>
      <c r="F82" s="50">
        <f t="shared" si="75"/>
        <v>92.102022250800459</v>
      </c>
      <c r="G82" s="50">
        <f t="shared" si="76"/>
        <v>0.62709478382021189</v>
      </c>
      <c r="H82" s="106">
        <f>+'Internación x edad (optimista)'!X83</f>
        <v>0.54694535576173831</v>
      </c>
      <c r="I82" s="106">
        <f>+'Internación x edad (optimista)'!AJ83</f>
        <v>0.14899961365153316</v>
      </c>
      <c r="J82" s="106">
        <f>+Parámetros!$B$16*Parámetros!$B$18</f>
        <v>1911</v>
      </c>
      <c r="K82" s="106">
        <f>+Parámetros!$B$17*Parámetros!$B$19</f>
        <v>141.5</v>
      </c>
      <c r="L82" s="58">
        <f>+L81-((Parámetros!$F$33*L81*M81)/Parámetros!$B$9)</f>
        <v>1902489.8979777489</v>
      </c>
      <c r="M82" s="59">
        <f>+M81+((Parámetros!$F$33*L81*M81)/Parámetros!$B$9)-Parámetros!$D$33*M81</f>
        <v>8.6106259683418021</v>
      </c>
      <c r="N82" s="59">
        <f>+Parámetros!$D$33*M81+N81</f>
        <v>83.491396282458652</v>
      </c>
      <c r="O82" s="59">
        <f t="shared" si="77"/>
        <v>0.62709478382021189</v>
      </c>
      <c r="P82" s="57">
        <f t="shared" si="78"/>
        <v>92.102022250800459</v>
      </c>
      <c r="Q82" s="57">
        <f>+'Internación x edad (moderado)'!X83</f>
        <v>0.54694535576173831</v>
      </c>
      <c r="R82" s="57">
        <f>+'Internación x edad (moderado)'!AJ83</f>
        <v>0.14899961365153316</v>
      </c>
      <c r="S82" s="57">
        <f>+Parámetros!$B$16*Parámetros!$B$18</f>
        <v>1911</v>
      </c>
      <c r="T82" s="57">
        <f>+Parámetros!$B$17*Parámetros!$B$19</f>
        <v>141.5</v>
      </c>
      <c r="U82" s="80">
        <f>+U81-((Parámetros!$I$33*U81*V81)/Parámetros!$B$9)</f>
        <v>1902489.8979777489</v>
      </c>
      <c r="V82" s="81">
        <f>+V81+((Parámetros!$I$33*U81*V81)/Parámetros!$B$9)-Parámetros!$D$24*V81</f>
        <v>8.6106259683418021</v>
      </c>
      <c r="W82" s="81">
        <f>+Parámetros!$D$33*V81+W81</f>
        <v>83.491396282458652</v>
      </c>
      <c r="X82" s="81">
        <f t="shared" si="79"/>
        <v>0.62709478382021189</v>
      </c>
      <c r="Y82" s="79">
        <f t="shared" si="80"/>
        <v>92.102022250800459</v>
      </c>
      <c r="Z82" s="79">
        <f>+'Internación x edad (pesimista)'!X83</f>
        <v>0.54694535576173831</v>
      </c>
      <c r="AA82" s="79">
        <f>+'Internación x edad (pesimista)'!AJ83</f>
        <v>0.14899961365153316</v>
      </c>
      <c r="AB82" s="79">
        <f>+Parámetros!$B$16*Parámetros!$B$18</f>
        <v>1911</v>
      </c>
      <c r="AC82" s="79">
        <f>+Parámetros!$B$17*Parámetros!$B$19</f>
        <v>141.5</v>
      </c>
      <c r="AD82" s="74">
        <v>43985</v>
      </c>
      <c r="AE82" s="31"/>
      <c r="AF82" s="192">
        <f t="shared" si="73"/>
        <v>0</v>
      </c>
      <c r="AG82" s="27">
        <v>94</v>
      </c>
      <c r="AH82" s="27">
        <f t="shared" si="51"/>
        <v>0</v>
      </c>
      <c r="AI82" s="27" t="e">
        <f t="shared" si="52"/>
        <v>#DIV/0!</v>
      </c>
    </row>
    <row r="83" spans="1:38" x14ac:dyDescent="0.25">
      <c r="A83" s="18">
        <v>43986</v>
      </c>
      <c r="B83" s="44">
        <f t="shared" si="53"/>
        <v>76</v>
      </c>
      <c r="C83" s="49">
        <f>+C82-((Parámetros!$C$33*C82*D82)/Parámetros!$B$9)</f>
        <v>1902489.2699366563</v>
      </c>
      <c r="D83" s="50">
        <f>+D82+((Parámetros!$C$33*C82*D82)/Parámetros!$B$9)-Parámetros!$D$33*D82</f>
        <v>8.623622348832555</v>
      </c>
      <c r="E83" s="50">
        <f>+Parámetros!$D$33*D82+E82</f>
        <v>84.106440994483066</v>
      </c>
      <c r="F83" s="50">
        <f t="shared" si="75"/>
        <v>92.730063343315621</v>
      </c>
      <c r="G83" s="50">
        <f t="shared" si="76"/>
        <v>0.62804109253920615</v>
      </c>
      <c r="H83" s="106">
        <f>+'Internación x edad (optimista)'!X84</f>
        <v>0.56947351601735252</v>
      </c>
      <c r="I83" s="106">
        <f>+'Internación x edad (optimista)'!AJ84</f>
        <v>0.15513676636524698</v>
      </c>
      <c r="J83" s="106">
        <f>+Parámetros!$B$16*Parámetros!$B$18</f>
        <v>1911</v>
      </c>
      <c r="K83" s="106">
        <f>+Parámetros!$B$17*Parámetros!$B$19</f>
        <v>141.5</v>
      </c>
      <c r="L83" s="58">
        <f>+L82-((Parámetros!$F$33*L82*M82)/Parámetros!$B$9)</f>
        <v>1902489.2699366563</v>
      </c>
      <c r="M83" s="59">
        <f>+M82+((Parámetros!$F$33*L82*M82)/Parámetros!$B$9)-Parámetros!$D$33*M82</f>
        <v>8.623622348832555</v>
      </c>
      <c r="N83" s="59">
        <f>+Parámetros!$D$33*M82+N82</f>
        <v>84.106440994483066</v>
      </c>
      <c r="O83" s="59">
        <f t="shared" si="77"/>
        <v>0.62804109253920615</v>
      </c>
      <c r="P83" s="57">
        <f t="shared" si="78"/>
        <v>92.730063343315621</v>
      </c>
      <c r="Q83" s="57">
        <f>+'Internación x edad (moderado)'!X84</f>
        <v>0.56947351601735252</v>
      </c>
      <c r="R83" s="57">
        <f>+'Internación x edad (moderado)'!AJ84</f>
        <v>0.15513676636524698</v>
      </c>
      <c r="S83" s="57">
        <f>+Parámetros!$B$16*Parámetros!$B$18</f>
        <v>1911</v>
      </c>
      <c r="T83" s="57">
        <f>+Parámetros!$B$17*Parámetros!$B$19</f>
        <v>141.5</v>
      </c>
      <c r="U83" s="80">
        <f>+U82-((Parámetros!$I$33*U82*V82)/Parámetros!$B$9)</f>
        <v>1902489.2699366563</v>
      </c>
      <c r="V83" s="81">
        <f>+V82+((Parámetros!$I$33*U82*V82)/Parámetros!$B$9)-Parámetros!$D$24*V82</f>
        <v>8.623622348832555</v>
      </c>
      <c r="W83" s="81">
        <f>+Parámetros!$D$33*V82+W82</f>
        <v>84.106440994483066</v>
      </c>
      <c r="X83" s="81">
        <f t="shared" si="79"/>
        <v>0.62804109253920615</v>
      </c>
      <c r="Y83" s="79">
        <f t="shared" si="80"/>
        <v>92.730063343315621</v>
      </c>
      <c r="Z83" s="79">
        <f>+'Internación x edad (pesimista)'!X84</f>
        <v>0.56947351601735252</v>
      </c>
      <c r="AA83" s="79">
        <f>+'Internación x edad (pesimista)'!AJ84</f>
        <v>0.15513676636524698</v>
      </c>
      <c r="AB83" s="79">
        <f>+Parámetros!$B$16*Parámetros!$B$18</f>
        <v>1911</v>
      </c>
      <c r="AC83" s="79">
        <f>+Parámetros!$B$17*Parámetros!$B$19</f>
        <v>141.5</v>
      </c>
      <c r="AD83" s="74">
        <v>43986</v>
      </c>
      <c r="AE83" s="31"/>
      <c r="AF83" s="192">
        <f t="shared" si="73"/>
        <v>0</v>
      </c>
      <c r="AG83" s="27">
        <v>94</v>
      </c>
      <c r="AH83" s="27">
        <f t="shared" si="51"/>
        <v>0</v>
      </c>
      <c r="AI83" s="27" t="e">
        <f t="shared" si="52"/>
        <v>#DIV/0!</v>
      </c>
    </row>
    <row r="84" spans="1:38" x14ac:dyDescent="0.25">
      <c r="A84" s="18">
        <v>43987</v>
      </c>
      <c r="B84" s="44">
        <f t="shared" si="53"/>
        <v>77</v>
      </c>
      <c r="C84" s="49">
        <f>+C83-((Parámetros!$C$33*C83*D83)/Parámetros!$B$9)</f>
        <v>1902488.6409478425</v>
      </c>
      <c r="D84" s="50">
        <f>+D83+((Parámetros!$C$33*C83*D83)/Parámetros!$B$9)-Parámetros!$D$33*D83</f>
        <v>8.6366381376689247</v>
      </c>
      <c r="E84" s="50">
        <f>+Parámetros!$D$33*D83+E83</f>
        <v>84.722414019399679</v>
      </c>
      <c r="F84" s="50">
        <f t="shared" si="75"/>
        <v>93.359052157068604</v>
      </c>
      <c r="G84" s="50">
        <f t="shared" si="76"/>
        <v>0.62898881384171546</v>
      </c>
      <c r="H84" s="106">
        <f>+'Internación x edad (optimista)'!X85</f>
        <v>0.56496042267013347</v>
      </c>
      <c r="I84" s="106">
        <f>+'Internación x edad (optimista)'!AJ85</f>
        <v>0.15390730320585619</v>
      </c>
      <c r="J84" s="106">
        <f>+Parámetros!$B$16*Parámetros!$B$18</f>
        <v>1911</v>
      </c>
      <c r="K84" s="106">
        <f>+Parámetros!$B$17*Parámetros!$B$19</f>
        <v>141.5</v>
      </c>
      <c r="L84" s="58">
        <f>+L83-((Parámetros!$F$33*L83*M83)/Parámetros!$B$9)</f>
        <v>1902488.6409478425</v>
      </c>
      <c r="M84" s="59">
        <f>+M83+((Parámetros!$F$33*L83*M83)/Parámetros!$B$9)-Parámetros!$D$33*M83</f>
        <v>8.6366381376689247</v>
      </c>
      <c r="N84" s="59">
        <f>+Parámetros!$D$33*M83+N83</f>
        <v>84.722414019399679</v>
      </c>
      <c r="O84" s="59">
        <f t="shared" si="77"/>
        <v>0.62898881384171546</v>
      </c>
      <c r="P84" s="57">
        <f t="shared" si="78"/>
        <v>93.359052157068604</v>
      </c>
      <c r="Q84" s="57">
        <f>+'Internación x edad (moderado)'!X85</f>
        <v>0.56496042267013347</v>
      </c>
      <c r="R84" s="57">
        <f>+'Internación x edad (moderado)'!AJ85</f>
        <v>0.15390730320585619</v>
      </c>
      <c r="S84" s="57">
        <f>+Parámetros!$B$16*Parámetros!$B$18</f>
        <v>1911</v>
      </c>
      <c r="T84" s="57">
        <f>+Parámetros!$B$17*Parámetros!$B$19</f>
        <v>141.5</v>
      </c>
      <c r="U84" s="80">
        <f>+U83-((Parámetros!$I$33*U83*V83)/Parámetros!$B$9)</f>
        <v>1902488.6409478425</v>
      </c>
      <c r="V84" s="81">
        <f>+V83+((Parámetros!$I$33*U83*V83)/Parámetros!$B$9)-Parámetros!$D$24*V83</f>
        <v>8.6366381376689247</v>
      </c>
      <c r="W84" s="81">
        <f>+Parámetros!$D$33*V83+W83</f>
        <v>84.722414019399679</v>
      </c>
      <c r="X84" s="81">
        <f t="shared" si="79"/>
        <v>0.62898881384171546</v>
      </c>
      <c r="Y84" s="79">
        <f t="shared" si="80"/>
        <v>93.359052157068604</v>
      </c>
      <c r="Z84" s="79">
        <f>+'Internación x edad (pesimista)'!X85</f>
        <v>0.56496042267013347</v>
      </c>
      <c r="AA84" s="79">
        <f>+'Internación x edad (pesimista)'!AJ85</f>
        <v>0.15390730320585619</v>
      </c>
      <c r="AB84" s="79">
        <f>+Parámetros!$B$16*Parámetros!$B$18</f>
        <v>1911</v>
      </c>
      <c r="AC84" s="79">
        <f>+Parámetros!$B$17*Parámetros!$B$19</f>
        <v>141.5</v>
      </c>
      <c r="AD84" s="74">
        <v>43987</v>
      </c>
      <c r="AE84" s="31"/>
      <c r="AF84" s="192">
        <f t="shared" si="73"/>
        <v>0</v>
      </c>
      <c r="AG84" s="27">
        <v>94</v>
      </c>
      <c r="AH84" s="27">
        <f t="shared" si="51"/>
        <v>0</v>
      </c>
      <c r="AI84" s="27" t="e">
        <f t="shared" si="52"/>
        <v>#DIV/0!</v>
      </c>
    </row>
    <row r="85" spans="1:38" x14ac:dyDescent="0.25">
      <c r="A85" s="18">
        <v>43988</v>
      </c>
      <c r="B85" s="44">
        <f t="shared" si="53"/>
        <v>78</v>
      </c>
      <c r="C85" s="49">
        <f>+C84-((Parámetros!$C$33*C84*D84)/Parámetros!$B$9)</f>
        <v>1902488.0110098929</v>
      </c>
      <c r="D85" s="50">
        <f>+D84+((Parámetros!$C$33*C84*D84)/Parámetros!$B$9)-Parámetros!$D$33*D84</f>
        <v>8.6496733632041547</v>
      </c>
      <c r="E85" s="50">
        <f>+Parámetros!$D$33*D84+E84</f>
        <v>85.339316743518893</v>
      </c>
      <c r="F85" s="50">
        <f t="shared" si="75"/>
        <v>93.988990106723051</v>
      </c>
      <c r="G85" s="50">
        <f t="shared" si="76"/>
        <v>0.62993794959038496</v>
      </c>
      <c r="H85" s="106">
        <f>+'Internación x edad (optimista)'!X86</f>
        <v>0.55859408514861775</v>
      </c>
      <c r="I85" s="106">
        <f>+'Internación x edad (optimista)'!AJ86</f>
        <v>0.15217297669391427</v>
      </c>
      <c r="J85" s="106">
        <f>+Parámetros!$B$16*Parámetros!$B$18</f>
        <v>1911</v>
      </c>
      <c r="K85" s="106">
        <f>+Parámetros!$B$17*Parámetros!$B$19</f>
        <v>141.5</v>
      </c>
      <c r="L85" s="58">
        <f>+L84-((Parámetros!$F$33*L84*M84)/Parámetros!$B$9)</f>
        <v>1902488.0110098929</v>
      </c>
      <c r="M85" s="59">
        <f>+M84+((Parámetros!$F$33*L84*M84)/Parámetros!$B$9)-Parámetros!$D$33*M84</f>
        <v>8.6496733632041547</v>
      </c>
      <c r="N85" s="59">
        <f>+Parámetros!$D$33*M84+N84</f>
        <v>85.339316743518893</v>
      </c>
      <c r="O85" s="59">
        <f t="shared" si="77"/>
        <v>0.62993794959038496</v>
      </c>
      <c r="P85" s="57">
        <f t="shared" si="78"/>
        <v>93.988990106723051</v>
      </c>
      <c r="Q85" s="57">
        <f>+'Internación x edad (moderado)'!X86</f>
        <v>0.55859408514861775</v>
      </c>
      <c r="R85" s="57">
        <f>+'Internación x edad (moderado)'!AJ86</f>
        <v>0.15217297669391427</v>
      </c>
      <c r="S85" s="57">
        <f>+Parámetros!$B$16*Parámetros!$B$18</f>
        <v>1911</v>
      </c>
      <c r="T85" s="57">
        <f>+Parámetros!$B$17*Parámetros!$B$19</f>
        <v>141.5</v>
      </c>
      <c r="U85" s="80">
        <f>+U84-((Parámetros!$I$33*U84*V84)/Parámetros!$B$9)</f>
        <v>1902488.0110098929</v>
      </c>
      <c r="V85" s="81">
        <f>+V84+((Parámetros!$I$33*U84*V84)/Parámetros!$B$9)-Parámetros!$D$24*V84</f>
        <v>8.6496733632041547</v>
      </c>
      <c r="W85" s="81">
        <f>+Parámetros!$D$33*V84+W84</f>
        <v>85.339316743518893</v>
      </c>
      <c r="X85" s="81">
        <f t="shared" si="79"/>
        <v>0.62993794959038496</v>
      </c>
      <c r="Y85" s="79">
        <f t="shared" si="80"/>
        <v>93.988990106723051</v>
      </c>
      <c r="Z85" s="79">
        <f>+'Internación x edad (pesimista)'!X86</f>
        <v>0.55859408514861775</v>
      </c>
      <c r="AA85" s="79">
        <f>+'Internación x edad (pesimista)'!AJ86</f>
        <v>0.15217297669391427</v>
      </c>
      <c r="AB85" s="79">
        <f>+Parámetros!$B$16*Parámetros!$B$18</f>
        <v>1911</v>
      </c>
      <c r="AC85" s="79">
        <f>+Parámetros!$B$17*Parámetros!$B$19</f>
        <v>141.5</v>
      </c>
      <c r="AD85" s="74">
        <v>43988</v>
      </c>
      <c r="AE85" s="31"/>
      <c r="AF85" s="192">
        <f t="shared" si="73"/>
        <v>0</v>
      </c>
      <c r="AG85" s="27">
        <v>94</v>
      </c>
      <c r="AH85" s="27">
        <f t="shared" si="51"/>
        <v>0</v>
      </c>
      <c r="AI85" s="27" t="e">
        <f t="shared" si="52"/>
        <v>#DIV/0!</v>
      </c>
    </row>
    <row r="86" spans="1:38" x14ac:dyDescent="0.25">
      <c r="A86" s="18">
        <v>43989</v>
      </c>
      <c r="B86" s="44">
        <f t="shared" si="53"/>
        <v>79</v>
      </c>
      <c r="C86" s="49">
        <f>+C85-((Parámetros!$C$33*C85*D85)/Parámetros!$B$9)</f>
        <v>1902487.3801213906</v>
      </c>
      <c r="D86" s="50">
        <f>+D85+((Parámetros!$C$33*C85*D85)/Parámetros!$B$9)-Parámetros!$D$33*D85</f>
        <v>8.6627280538309908</v>
      </c>
      <c r="E86" s="50">
        <f>+Parámetros!$D$33*D85+E85</f>
        <v>85.957150555176327</v>
      </c>
      <c r="F86" s="50">
        <f t="shared" si="75"/>
        <v>94.619878609007316</v>
      </c>
      <c r="G86" s="50">
        <f t="shared" si="76"/>
        <v>0.63088850234635174</v>
      </c>
      <c r="H86" s="106">
        <f>+'Internación x edad (optimista)'!X87</f>
        <v>0.55029167980051252</v>
      </c>
      <c r="I86" s="106">
        <f>+'Internación x edad (optimista)'!AJ87</f>
        <v>0.14991122389500214</v>
      </c>
      <c r="J86" s="106">
        <f>+Parámetros!$B$16*Parámetros!$B$18</f>
        <v>1911</v>
      </c>
      <c r="K86" s="106">
        <f>+Parámetros!$B$17*Parámetros!$B$19</f>
        <v>141.5</v>
      </c>
      <c r="L86" s="58">
        <f>+L85-((Parámetros!$F$33*L85*M85)/Parámetros!$B$9)</f>
        <v>1902487.3801213906</v>
      </c>
      <c r="M86" s="59">
        <f>+M85+((Parámetros!$F$33*L85*M85)/Parámetros!$B$9)-Parámetros!$D$33*M85</f>
        <v>8.6627280538309908</v>
      </c>
      <c r="N86" s="59">
        <f>+Parámetros!$D$33*M85+N85</f>
        <v>85.957150555176327</v>
      </c>
      <c r="O86" s="59">
        <f t="shared" si="77"/>
        <v>0.63088850234635174</v>
      </c>
      <c r="P86" s="57">
        <f t="shared" si="78"/>
        <v>94.619878609007316</v>
      </c>
      <c r="Q86" s="57">
        <f>+'Internación x edad (moderado)'!X87</f>
        <v>0.55029167980051252</v>
      </c>
      <c r="R86" s="57">
        <f>+'Internación x edad (moderado)'!AJ87</f>
        <v>0.14991122389500214</v>
      </c>
      <c r="S86" s="57">
        <f>+Parámetros!$B$16*Parámetros!$B$18</f>
        <v>1911</v>
      </c>
      <c r="T86" s="57">
        <f>+Parámetros!$B$17*Parámetros!$B$19</f>
        <v>141.5</v>
      </c>
      <c r="U86" s="80">
        <f>+U85-((Parámetros!$I$33*U85*V85)/Parámetros!$B$9)</f>
        <v>1902487.3801213906</v>
      </c>
      <c r="V86" s="81">
        <f>+V85+((Parámetros!$I$33*U85*V85)/Parámetros!$B$9)-Parámetros!$D$24*V85</f>
        <v>8.6627280538309908</v>
      </c>
      <c r="W86" s="81">
        <f>+Parámetros!$D$33*V85+W85</f>
        <v>85.957150555176327</v>
      </c>
      <c r="X86" s="81">
        <f t="shared" si="79"/>
        <v>0.63088850234635174</v>
      </c>
      <c r="Y86" s="79">
        <f t="shared" si="80"/>
        <v>94.619878609007316</v>
      </c>
      <c r="Z86" s="79">
        <f>+'Internación x edad (pesimista)'!X87</f>
        <v>0.55029167980051252</v>
      </c>
      <c r="AA86" s="79">
        <f>+'Internación x edad (pesimista)'!AJ87</f>
        <v>0.14991122389500214</v>
      </c>
      <c r="AB86" s="79">
        <f>+Parámetros!$B$16*Parámetros!$B$18</f>
        <v>1911</v>
      </c>
      <c r="AC86" s="79">
        <f>+Parámetros!$B$17*Parámetros!$B$19</f>
        <v>141.5</v>
      </c>
      <c r="AD86" s="74">
        <v>43989</v>
      </c>
      <c r="AE86" s="31"/>
      <c r="AF86" s="192">
        <f t="shared" si="73"/>
        <v>0</v>
      </c>
      <c r="AG86" s="27">
        <v>94</v>
      </c>
      <c r="AH86" s="27">
        <f t="shared" si="51"/>
        <v>0</v>
      </c>
      <c r="AI86" s="27" t="e">
        <f t="shared" si="52"/>
        <v>#DIV/0!</v>
      </c>
    </row>
    <row r="87" spans="1:38" x14ac:dyDescent="0.25">
      <c r="A87" s="18">
        <v>43990</v>
      </c>
      <c r="B87" s="44">
        <f t="shared" si="53"/>
        <v>80</v>
      </c>
      <c r="C87" s="49">
        <f>+C86-((Parámetros!$C$33*C86*D86)/Parámetros!$B$9)</f>
        <v>1902486.7482809168</v>
      </c>
      <c r="D87" s="50">
        <f>+D86+((Parámetros!$C$33*C86*D86)/Parámetros!$B$9)-Parámetros!$D$33*D86</f>
        <v>8.6758022379817294</v>
      </c>
      <c r="E87" s="50">
        <f>+Parámetros!$D$33*D86+E86</f>
        <v>86.575916844735687</v>
      </c>
      <c r="F87" s="50">
        <f t="shared" si="75"/>
        <v>95.251719082717415</v>
      </c>
      <c r="G87" s="50">
        <f t="shared" si="76"/>
        <v>0.63184047373943031</v>
      </c>
      <c r="H87" s="106">
        <f>+'Internación x edad (optimista)'!X88</f>
        <v>0.5399667898179128</v>
      </c>
      <c r="I87" s="106">
        <f>+'Internación x edad (optimista)'!AJ88</f>
        <v>0.14709850302225719</v>
      </c>
      <c r="J87" s="106">
        <f>+Parámetros!$B$16*Parámetros!$B$18</f>
        <v>1911</v>
      </c>
      <c r="K87" s="106">
        <f>+Parámetros!$B$17*Parámetros!$B$19</f>
        <v>141.5</v>
      </c>
      <c r="L87" s="58">
        <f>+L86-((Parámetros!$F$33*L86*M86)/Parámetros!$B$9)</f>
        <v>1902486.7482809168</v>
      </c>
      <c r="M87" s="59">
        <f>+M86+((Parámetros!$F$33*L86*M86)/Parámetros!$B$9)-Parámetros!$D$33*M86</f>
        <v>8.6758022379817294</v>
      </c>
      <c r="N87" s="59">
        <f>+Parámetros!$D$33*M86+N86</f>
        <v>86.575916844735687</v>
      </c>
      <c r="O87" s="59">
        <f t="shared" si="77"/>
        <v>0.63184047373943031</v>
      </c>
      <c r="P87" s="57">
        <f t="shared" si="78"/>
        <v>95.251719082717415</v>
      </c>
      <c r="Q87" s="57">
        <f>+'Internación x edad (moderado)'!X88</f>
        <v>0.5399667898179128</v>
      </c>
      <c r="R87" s="57">
        <f>+'Internación x edad (moderado)'!AJ88</f>
        <v>0.14709850302225719</v>
      </c>
      <c r="S87" s="57">
        <f>+Parámetros!$B$16*Parámetros!$B$18</f>
        <v>1911</v>
      </c>
      <c r="T87" s="57">
        <f>+Parámetros!$B$17*Parámetros!$B$19</f>
        <v>141.5</v>
      </c>
      <c r="U87" s="80">
        <f>+U86-((Parámetros!$I$33*U86*V86)/Parámetros!$B$9)</f>
        <v>1902486.7482809168</v>
      </c>
      <c r="V87" s="81">
        <f>+V86+((Parámetros!$I$33*U86*V86)/Parámetros!$B$9)-Parámetros!$D$24*V86</f>
        <v>8.6758022379817294</v>
      </c>
      <c r="W87" s="81">
        <f>+Parámetros!$D$33*V86+W86</f>
        <v>86.575916844735687</v>
      </c>
      <c r="X87" s="81">
        <f t="shared" si="79"/>
        <v>0.63184047373943031</v>
      </c>
      <c r="Y87" s="79">
        <f t="shared" si="80"/>
        <v>95.251719082717415</v>
      </c>
      <c r="Z87" s="79">
        <f>+'Internación x edad (pesimista)'!X88</f>
        <v>0.5399667898179128</v>
      </c>
      <c r="AA87" s="79">
        <f>+'Internación x edad (pesimista)'!AJ88</f>
        <v>0.14709850302225719</v>
      </c>
      <c r="AB87" s="79">
        <f>+Parámetros!$B$16*Parámetros!$B$18</f>
        <v>1911</v>
      </c>
      <c r="AC87" s="79">
        <f>+Parámetros!$B$17*Parámetros!$B$19</f>
        <v>141.5</v>
      </c>
      <c r="AD87" s="74">
        <v>43990</v>
      </c>
      <c r="AE87" s="31"/>
      <c r="AF87" s="192">
        <f t="shared" si="73"/>
        <v>1</v>
      </c>
      <c r="AG87" s="27">
        <v>95</v>
      </c>
      <c r="AH87" s="27">
        <f t="shared" si="51"/>
        <v>1.0638297872340425E-2</v>
      </c>
      <c r="AI87" s="27">
        <f t="shared" si="52"/>
        <v>65.155834972634864</v>
      </c>
      <c r="AJ87">
        <f>+(AG87/AG80)^(1/7)-1</f>
        <v>1.5128731440314791E-3</v>
      </c>
      <c r="AK87" s="27">
        <f t="shared" ref="AK87" si="81">+LN(2)/LN(1+AJ87)</f>
        <v>458.51258122219116</v>
      </c>
      <c r="AL87" s="191"/>
    </row>
    <row r="88" spans="1:38" x14ac:dyDescent="0.25">
      <c r="A88" s="18">
        <v>43991</v>
      </c>
      <c r="B88" s="44">
        <f t="shared" si="53"/>
        <v>81</v>
      </c>
      <c r="C88" s="49">
        <f>+C87-((Parámetros!$C$34*C87*D87)/Parámetros!$B$9)</f>
        <v>1902485.9566273734</v>
      </c>
      <c r="D88" s="50">
        <f>+D87+((Parámetros!$C$34*C87*D87)/Parámetros!$B$9)-Parámetros!$D$34*D87</f>
        <v>8.847755621495196</v>
      </c>
      <c r="E88" s="50">
        <f>+Parámetros!$D$34*D87+E87</f>
        <v>87.195617004591526</v>
      </c>
      <c r="F88" s="50">
        <f t="shared" ref="F88:F96" si="82">+D88+E88</f>
        <v>96.043372626086722</v>
      </c>
      <c r="G88" s="50">
        <f t="shared" si="54"/>
        <v>0.79165354347787797</v>
      </c>
      <c r="H88" s="106">
        <f>+'Internación x edad (optimista)'!X89</f>
        <v>0.53753700445692554</v>
      </c>
      <c r="I88" s="106">
        <f>+'Internación x edad (optimista)'!AJ89</f>
        <v>0.14643657751867734</v>
      </c>
      <c r="J88" s="106">
        <f>+Parámetros!$B$16*Parámetros!$B$18</f>
        <v>1911</v>
      </c>
      <c r="K88" s="106">
        <f>+Parámetros!$B$17*Parámetros!$B$19</f>
        <v>141.5</v>
      </c>
      <c r="L88" s="58">
        <f>+L87-((Parámetros!$F$34*L87*M87)/Parámetros!$B$9)</f>
        <v>1902485.9566273734</v>
      </c>
      <c r="M88" s="59">
        <f>+M87+((Parámetros!$F$34*L87*M87)/Parámetros!$B$9)-Parámetros!$D$34*M87</f>
        <v>8.847755621495196</v>
      </c>
      <c r="N88" s="59">
        <f>+Parámetros!$D$34*M87+N87</f>
        <v>87.195617004591526</v>
      </c>
      <c r="O88" s="59">
        <f t="shared" si="55"/>
        <v>0.79165354347787797</v>
      </c>
      <c r="P88" s="57">
        <f t="shared" si="71"/>
        <v>96.043372626086722</v>
      </c>
      <c r="Q88" s="57">
        <f>+'Internación x edad (moderado)'!X89</f>
        <v>0.53753700445692554</v>
      </c>
      <c r="R88" s="57">
        <f>+'Internación x edad (moderado)'!AJ89</f>
        <v>0.14643657751867734</v>
      </c>
      <c r="S88" s="57">
        <f>+Parámetros!$B$16*Parámetros!$B$18</f>
        <v>1911</v>
      </c>
      <c r="T88" s="57">
        <f>+Parámetros!$B$17*Parámetros!$B$19</f>
        <v>141.5</v>
      </c>
      <c r="U88" s="80">
        <f>+U87-((Parámetros!$I$34*U87*V87)/Parámetros!$B$9)</f>
        <v>1902485.9566273734</v>
      </c>
      <c r="V88" s="81">
        <f>+V87+((Parámetros!$I$34*U87*V87)/Parámetros!$B$9)-Parámetros!$D$24*V87</f>
        <v>8.847755621495196</v>
      </c>
      <c r="W88" s="81">
        <f>+Parámetros!$D$34*V87+W87</f>
        <v>87.195617004591526</v>
      </c>
      <c r="X88" s="81">
        <f t="shared" si="56"/>
        <v>0.79165354347787797</v>
      </c>
      <c r="Y88" s="79">
        <f t="shared" si="72"/>
        <v>96.043372626086722</v>
      </c>
      <c r="Z88" s="79">
        <f>+'Internación x edad (pesimista)'!X89</f>
        <v>0.53753700445692554</v>
      </c>
      <c r="AA88" s="79">
        <f>+'Internación x edad (pesimista)'!AJ89</f>
        <v>0.14643657751867734</v>
      </c>
      <c r="AB88" s="79">
        <f>+Parámetros!$B$16*Parámetros!$B$18</f>
        <v>1911</v>
      </c>
      <c r="AC88" s="79">
        <f>+Parámetros!$B$17*Parámetros!$B$19</f>
        <v>141.5</v>
      </c>
      <c r="AD88" s="74">
        <v>43991</v>
      </c>
      <c r="AE88" s="31"/>
      <c r="AF88" s="192">
        <f t="shared" si="73"/>
        <v>1</v>
      </c>
      <c r="AG88" s="27">
        <v>96</v>
      </c>
      <c r="AH88" s="27">
        <f t="shared" si="51"/>
        <v>1.0526315789473684E-2</v>
      </c>
      <c r="AI88" s="27">
        <f t="shared" si="52"/>
        <v>65.848982153194797</v>
      </c>
    </row>
    <row r="89" spans="1:38" x14ac:dyDescent="0.25">
      <c r="A89" s="18">
        <v>43992</v>
      </c>
      <c r="B89" s="44">
        <f t="shared" si="53"/>
        <v>82</v>
      </c>
      <c r="C89" s="49">
        <f>+C88-((Parámetros!$C$34*C88*D88)/Parámetros!$B$9)</f>
        <v>1902485.1492836855</v>
      </c>
      <c r="D89" s="50">
        <f>+D88+((Parámetros!$C$34*C88*D88)/Parámetros!$B$9)-Parámetros!$D$34*D88</f>
        <v>9.0231167649681119</v>
      </c>
      <c r="E89" s="50">
        <f>+Parámetros!$D$34*D88+E88</f>
        <v>87.82759954898404</v>
      </c>
      <c r="F89" s="50">
        <f t="shared" ref="F89:F95" si="83">+D89+E89</f>
        <v>96.850716313952148</v>
      </c>
      <c r="G89" s="50">
        <f t="shared" ref="G89:G95" si="84">+IF(C88-C89&gt;0,C88-C89,0)</f>
        <v>0.80734368786215782</v>
      </c>
      <c r="H89" s="106">
        <f>+'Internación x edad (optimista)'!X90</f>
        <v>0.5338287800056073</v>
      </c>
      <c r="I89" s="106">
        <f>+'Internación x edad (optimista)'!AJ90</f>
        <v>0.14542637786205886</v>
      </c>
      <c r="J89" s="106">
        <f>+Parámetros!$B$16*Parámetros!$B$18</f>
        <v>1911</v>
      </c>
      <c r="K89" s="106">
        <f>+Parámetros!$B$17*Parámetros!$B$19</f>
        <v>141.5</v>
      </c>
      <c r="L89" s="58">
        <f>+L88-((Parámetros!$F$34*L88*M88)/Parámetros!$B$9)</f>
        <v>1902485.1492836855</v>
      </c>
      <c r="M89" s="59">
        <f>+M88+((Parámetros!$F$34*L88*M88)/Parámetros!$B$9)-Parámetros!$D$34*M88</f>
        <v>9.0231167649681119</v>
      </c>
      <c r="N89" s="59">
        <f>+Parámetros!$D$34*M88+N88</f>
        <v>87.82759954898404</v>
      </c>
      <c r="O89" s="59">
        <f t="shared" ref="O89:O95" si="85">+L88-L89</f>
        <v>0.80734368786215782</v>
      </c>
      <c r="P89" s="57">
        <f t="shared" ref="P89:P95" si="86">+N89+M89</f>
        <v>96.850716313952148</v>
      </c>
      <c r="Q89" s="57">
        <f>+'Internación x edad (moderado)'!X90</f>
        <v>0.5338287800056073</v>
      </c>
      <c r="R89" s="57">
        <f>+'Internación x edad (moderado)'!AJ90</f>
        <v>0.14542637786205886</v>
      </c>
      <c r="S89" s="57">
        <f>+Parámetros!$B$16*Parámetros!$B$18</f>
        <v>1911</v>
      </c>
      <c r="T89" s="57">
        <f>+Parámetros!$B$17*Parámetros!$B$19</f>
        <v>141.5</v>
      </c>
      <c r="U89" s="80">
        <f>+U88-((Parámetros!$I$34*U88*V88)/Parámetros!$B$9)</f>
        <v>1902485.1492836855</v>
      </c>
      <c r="V89" s="81">
        <f>+V88+((Parámetros!$I$34*U88*V88)/Parámetros!$B$9)-Parámetros!$D$24*V88</f>
        <v>9.0231167649681119</v>
      </c>
      <c r="W89" s="81">
        <f>+Parámetros!$D$34*V88+W88</f>
        <v>87.82759954898404</v>
      </c>
      <c r="X89" s="81">
        <f t="shared" ref="X89:X95" si="87">+U88-U89</f>
        <v>0.80734368786215782</v>
      </c>
      <c r="Y89" s="79">
        <f t="shared" ref="Y89:Y95" si="88">+W89+V89</f>
        <v>96.850716313952148</v>
      </c>
      <c r="Z89" s="79">
        <f>+'Internación x edad (pesimista)'!X90</f>
        <v>0.5338287800056073</v>
      </c>
      <c r="AA89" s="79">
        <f>+'Internación x edad (pesimista)'!AJ90</f>
        <v>0.14542637786205886</v>
      </c>
      <c r="AB89" s="79">
        <f>+Parámetros!$B$16*Parámetros!$B$18</f>
        <v>1911</v>
      </c>
      <c r="AC89" s="79">
        <f>+Parámetros!$B$17*Parámetros!$B$19</f>
        <v>141.5</v>
      </c>
      <c r="AD89" s="74">
        <v>43992</v>
      </c>
      <c r="AE89" s="31"/>
      <c r="AF89" s="192">
        <f t="shared" si="73"/>
        <v>0</v>
      </c>
      <c r="AG89" s="27">
        <v>96</v>
      </c>
      <c r="AH89" s="27">
        <f t="shared" si="51"/>
        <v>0</v>
      </c>
      <c r="AI89" s="27" t="e">
        <f t="shared" si="52"/>
        <v>#DIV/0!</v>
      </c>
    </row>
    <row r="90" spans="1:38" x14ac:dyDescent="0.25">
      <c r="A90" s="18">
        <v>43993</v>
      </c>
      <c r="B90" s="44">
        <f t="shared" si="53"/>
        <v>83</v>
      </c>
      <c r="C90" s="49">
        <f>+C89-((Parámetros!$C$34*C89*D89)/Parámetros!$B$9)</f>
        <v>1902484.3259389205</v>
      </c>
      <c r="D90" s="50">
        <f>+D89+((Parámetros!$C$34*C89*D89)/Parámetros!$B$9)-Parámetros!$D$34*D89</f>
        <v>9.2019531896963151</v>
      </c>
      <c r="E90" s="50">
        <f>+Parámetros!$D$34*D89+E89</f>
        <v>88.472107889338901</v>
      </c>
      <c r="F90" s="50">
        <f t="shared" si="83"/>
        <v>97.674061079035212</v>
      </c>
      <c r="G90" s="50">
        <f t="shared" si="84"/>
        <v>0.82334476499818265</v>
      </c>
      <c r="H90" s="106">
        <f>+'Internación x edad (optimista)'!X91</f>
        <v>0.5287634568796169</v>
      </c>
      <c r="I90" s="106">
        <f>+'Internación x edad (optimista)'!AJ91</f>
        <v>0.14404647549915897</v>
      </c>
      <c r="J90" s="106">
        <f>+Parámetros!$B$16*Parámetros!$B$18</f>
        <v>1911</v>
      </c>
      <c r="K90" s="106">
        <f>+Parámetros!$B$17*Parámetros!$B$19</f>
        <v>141.5</v>
      </c>
      <c r="L90" s="58">
        <f>+L89-((Parámetros!$F$34*L89*M89)/Parámetros!$B$9)</f>
        <v>1902484.3259389205</v>
      </c>
      <c r="M90" s="59">
        <f>+M89+((Parámetros!$F$34*L89*M89)/Parámetros!$B$9)-Parámetros!$D$34*M89</f>
        <v>9.2019531896963151</v>
      </c>
      <c r="N90" s="59">
        <f>+Parámetros!$D$34*M89+N89</f>
        <v>88.472107889338901</v>
      </c>
      <c r="O90" s="59">
        <f t="shared" si="85"/>
        <v>0.82334476499818265</v>
      </c>
      <c r="P90" s="57">
        <f t="shared" si="86"/>
        <v>97.674061079035212</v>
      </c>
      <c r="Q90" s="57">
        <f>+'Internación x edad (moderado)'!X91</f>
        <v>0.5287634568796169</v>
      </c>
      <c r="R90" s="57">
        <f>+'Internación x edad (moderado)'!AJ91</f>
        <v>0.14404647549915897</v>
      </c>
      <c r="S90" s="57">
        <f>+Parámetros!$B$16*Parámetros!$B$18</f>
        <v>1911</v>
      </c>
      <c r="T90" s="57">
        <f>+Parámetros!$B$17*Parámetros!$B$19</f>
        <v>141.5</v>
      </c>
      <c r="U90" s="80">
        <f>+U89-((Parámetros!$I$34*U89*V89)/Parámetros!$B$9)</f>
        <v>1902484.3259389205</v>
      </c>
      <c r="V90" s="81">
        <f>+V89+((Parámetros!$I$34*U89*V89)/Parámetros!$B$9)-Parámetros!$D$24*V89</f>
        <v>9.2019531896963151</v>
      </c>
      <c r="W90" s="81">
        <f>+Parámetros!$D$34*V89+W89</f>
        <v>88.472107889338901</v>
      </c>
      <c r="X90" s="81">
        <f t="shared" si="87"/>
        <v>0.82334476499818265</v>
      </c>
      <c r="Y90" s="79">
        <f t="shared" si="88"/>
        <v>97.674061079035212</v>
      </c>
      <c r="Z90" s="79">
        <f>+'Internación x edad (pesimista)'!X91</f>
        <v>0.5287634568796169</v>
      </c>
      <c r="AA90" s="79">
        <f>+'Internación x edad (pesimista)'!AJ91</f>
        <v>0.14404647549915897</v>
      </c>
      <c r="AB90" s="79">
        <f>+Parámetros!$B$16*Parámetros!$B$18</f>
        <v>1911</v>
      </c>
      <c r="AC90" s="79">
        <f>+Parámetros!$B$17*Parámetros!$B$19</f>
        <v>141.5</v>
      </c>
      <c r="AD90" s="74">
        <v>43993</v>
      </c>
      <c r="AE90" s="31"/>
      <c r="AF90" s="192">
        <f t="shared" si="73"/>
        <v>0</v>
      </c>
      <c r="AG90" s="27">
        <v>96</v>
      </c>
      <c r="AH90" s="27">
        <f t="shared" si="51"/>
        <v>0</v>
      </c>
      <c r="AI90" s="27" t="e">
        <f t="shared" si="52"/>
        <v>#DIV/0!</v>
      </c>
    </row>
    <row r="91" spans="1:38" x14ac:dyDescent="0.25">
      <c r="A91" s="18">
        <v>43994</v>
      </c>
      <c r="B91" s="44">
        <f t="shared" si="53"/>
        <v>84</v>
      </c>
      <c r="C91" s="49">
        <f>+C90-((Parámetros!$C$34*C90*D90)/Parámetros!$B$9)</f>
        <v>1902483.4862759851</v>
      </c>
      <c r="D91" s="50">
        <f>+D90+((Parámetros!$C$34*C90*D90)/Parámetros!$B$9)-Parámetros!$D$34*D90</f>
        <v>9.3843337543029683</v>
      </c>
      <c r="E91" s="50">
        <f>+Parámetros!$D$34*D90+E90</f>
        <v>89.129390260031499</v>
      </c>
      <c r="F91" s="50">
        <f t="shared" si="83"/>
        <v>98.513724014334471</v>
      </c>
      <c r="G91" s="50">
        <f t="shared" si="84"/>
        <v>0.83966293535195291</v>
      </c>
      <c r="H91" s="106">
        <f>+'Internación x edad (optimista)'!X92</f>
        <v>0.52225850585215261</v>
      </c>
      <c r="I91" s="106">
        <f>+'Internación x edad (optimista)'!AJ92</f>
        <v>0.14227438770335998</v>
      </c>
      <c r="J91" s="106">
        <f>+Parámetros!$B$16*Parámetros!$B$18</f>
        <v>1911</v>
      </c>
      <c r="K91" s="106">
        <f>+Parámetros!$B$17*Parámetros!$B$19</f>
        <v>141.5</v>
      </c>
      <c r="L91" s="58">
        <f>+L90-((Parámetros!$F$34*L90*M90)/Parámetros!$B$9)</f>
        <v>1902483.4862759851</v>
      </c>
      <c r="M91" s="59">
        <f>+M90+((Parámetros!$F$34*L90*M90)/Parámetros!$B$9)-Parámetros!$D$34*M90</f>
        <v>9.3843337543029683</v>
      </c>
      <c r="N91" s="59">
        <f>+Parámetros!$D$34*M90+N90</f>
        <v>89.129390260031499</v>
      </c>
      <c r="O91" s="59">
        <f t="shared" si="85"/>
        <v>0.83966293535195291</v>
      </c>
      <c r="P91" s="57">
        <f t="shared" si="86"/>
        <v>98.513724014334471</v>
      </c>
      <c r="Q91" s="57">
        <f>+'Internación x edad (moderado)'!X92</f>
        <v>0.52225850585215261</v>
      </c>
      <c r="R91" s="57">
        <f>+'Internación x edad (moderado)'!AJ92</f>
        <v>0.14227438770335998</v>
      </c>
      <c r="S91" s="57">
        <f>+Parámetros!$B$16*Parámetros!$B$18</f>
        <v>1911</v>
      </c>
      <c r="T91" s="57">
        <f>+Parámetros!$B$17*Parámetros!$B$19</f>
        <v>141.5</v>
      </c>
      <c r="U91" s="80">
        <f>+U90-((Parámetros!$I$34*U90*V90)/Parámetros!$B$9)</f>
        <v>1902483.4862759851</v>
      </c>
      <c r="V91" s="81">
        <f>+V90+((Parámetros!$I$34*U90*V90)/Parámetros!$B$9)-Parámetros!$D$24*V90</f>
        <v>9.3843337543029683</v>
      </c>
      <c r="W91" s="81">
        <f>+Parámetros!$D$34*V90+W90</f>
        <v>89.129390260031499</v>
      </c>
      <c r="X91" s="81">
        <f t="shared" si="87"/>
        <v>0.83966293535195291</v>
      </c>
      <c r="Y91" s="79">
        <f t="shared" si="88"/>
        <v>98.513724014334471</v>
      </c>
      <c r="Z91" s="79">
        <f>+'Internación x edad (pesimista)'!X92</f>
        <v>0.52225850585215261</v>
      </c>
      <c r="AA91" s="79">
        <f>+'Internación x edad (pesimista)'!AJ92</f>
        <v>0.14227438770335998</v>
      </c>
      <c r="AB91" s="79">
        <f>+Parámetros!$B$16*Parámetros!$B$18</f>
        <v>1911</v>
      </c>
      <c r="AC91" s="79">
        <f>+Parámetros!$B$17*Parámetros!$B$19</f>
        <v>141.5</v>
      </c>
      <c r="AD91" s="74">
        <v>43994</v>
      </c>
      <c r="AE91" s="31"/>
      <c r="AF91" s="192">
        <f t="shared" si="73"/>
        <v>2</v>
      </c>
      <c r="AG91" s="27">
        <v>98</v>
      </c>
      <c r="AH91" s="27">
        <f t="shared" si="51"/>
        <v>2.0833333333333332E-2</v>
      </c>
      <c r="AI91" s="27">
        <f t="shared" si="52"/>
        <v>33.271064666877379</v>
      </c>
    </row>
    <row r="92" spans="1:38" x14ac:dyDescent="0.25">
      <c r="A92" s="18">
        <v>43995</v>
      </c>
      <c r="B92" s="44">
        <f t="shared" si="53"/>
        <v>85</v>
      </c>
      <c r="C92" s="49">
        <f>+C91-((Parámetros!$C$34*C91*D91)/Parámetros!$B$9)</f>
        <v>1902482.6299715044</v>
      </c>
      <c r="D92" s="50">
        <f>+D91+((Parámetros!$C$34*C91*D91)/Parámetros!$B$9)-Parámetros!$D$34*D91</f>
        <v>9.5703286812041188</v>
      </c>
      <c r="E92" s="50">
        <f>+Parámetros!$D$34*D91+E91</f>
        <v>89.79969981391028</v>
      </c>
      <c r="F92" s="50">
        <f t="shared" si="83"/>
        <v>99.370028495114397</v>
      </c>
      <c r="G92" s="50">
        <f t="shared" si="84"/>
        <v>0.85630448069423437</v>
      </c>
      <c r="H92" s="106">
        <f>+'Internación x edad (optimista)'!X93</f>
        <v>0.53681709636131658</v>
      </c>
      <c r="I92" s="106">
        <f>+'Internación x edad (optimista)'!AJ93</f>
        <v>0.14624045915515099</v>
      </c>
      <c r="J92" s="106">
        <f>+Parámetros!$B$16*Parámetros!$B$18</f>
        <v>1911</v>
      </c>
      <c r="K92" s="106">
        <f>+Parámetros!$B$17*Parámetros!$B$19</f>
        <v>141.5</v>
      </c>
      <c r="L92" s="58">
        <f>+L91-((Parámetros!$F$34*L91*M91)/Parámetros!$B$9)</f>
        <v>1902482.6299715044</v>
      </c>
      <c r="M92" s="59">
        <f>+M91+((Parámetros!$F$34*L91*M91)/Parámetros!$B$9)-Parámetros!$D$34*M91</f>
        <v>9.5703286812041188</v>
      </c>
      <c r="N92" s="59">
        <f>+Parámetros!$D$34*M91+N91</f>
        <v>89.79969981391028</v>
      </c>
      <c r="O92" s="59">
        <f t="shared" si="85"/>
        <v>0.85630448069423437</v>
      </c>
      <c r="P92" s="57">
        <f t="shared" si="86"/>
        <v>99.370028495114397</v>
      </c>
      <c r="Q92" s="57">
        <f>+'Internación x edad (moderado)'!X93</f>
        <v>0.53681709636131658</v>
      </c>
      <c r="R92" s="57">
        <f>+'Internación x edad (moderado)'!AJ93</f>
        <v>0.14624045915515099</v>
      </c>
      <c r="S92" s="57">
        <f>+Parámetros!$B$16*Parámetros!$B$18</f>
        <v>1911</v>
      </c>
      <c r="T92" s="57">
        <f>+Parámetros!$B$17*Parámetros!$B$19</f>
        <v>141.5</v>
      </c>
      <c r="U92" s="80">
        <f>+U91-((Parámetros!$I$34*U91*V91)/Parámetros!$B$9)</f>
        <v>1902482.6299715044</v>
      </c>
      <c r="V92" s="81">
        <f>+V91+((Parámetros!$I$34*U91*V91)/Parámetros!$B$9)-Parámetros!$D$24*V91</f>
        <v>9.5703286812041188</v>
      </c>
      <c r="W92" s="81">
        <f>+Parámetros!$D$34*V91+W91</f>
        <v>89.79969981391028</v>
      </c>
      <c r="X92" s="81">
        <f t="shared" si="87"/>
        <v>0.85630448069423437</v>
      </c>
      <c r="Y92" s="79">
        <f t="shared" si="88"/>
        <v>99.370028495114397</v>
      </c>
      <c r="Z92" s="79">
        <f>+'Internación x edad (pesimista)'!X93</f>
        <v>0.53681709636131658</v>
      </c>
      <c r="AA92" s="79">
        <f>+'Internación x edad (pesimista)'!AJ93</f>
        <v>0.14624045915515099</v>
      </c>
      <c r="AB92" s="79">
        <f>+Parámetros!$B$16*Parámetros!$B$18</f>
        <v>1911</v>
      </c>
      <c r="AC92" s="79">
        <f>+Parámetros!$B$17*Parámetros!$B$19</f>
        <v>141.5</v>
      </c>
      <c r="AD92" s="74">
        <v>43995</v>
      </c>
      <c r="AE92" s="31"/>
      <c r="AF92" s="192">
        <f t="shared" si="73"/>
        <v>1</v>
      </c>
      <c r="AG92" s="27">
        <v>99</v>
      </c>
      <c r="AH92" s="27">
        <f t="shared" si="51"/>
        <v>1.020408163265306E-2</v>
      </c>
      <c r="AI92" s="27">
        <f t="shared" si="52"/>
        <v>67.928423694874638</v>
      </c>
    </row>
    <row r="93" spans="1:38" x14ac:dyDescent="0.25">
      <c r="A93" s="18">
        <v>43996</v>
      </c>
      <c r="B93" s="44">
        <f t="shared" si="53"/>
        <v>86</v>
      </c>
      <c r="C93" s="49">
        <f>+C92-((Parámetros!$C$34*C92*D92)/Parámetros!$B$9)</f>
        <v>1902481.7566956962</v>
      </c>
      <c r="D93" s="50">
        <f>+D92+((Parámetros!$C$34*C92*D92)/Parámetros!$B$9)-Parámetros!$D$34*D92</f>
        <v>9.7600095835971441</v>
      </c>
      <c r="E93" s="50">
        <f>+Parámetros!$D$34*D92+E92</f>
        <v>90.483294719710571</v>
      </c>
      <c r="F93" s="50">
        <f t="shared" si="83"/>
        <v>100.24330430330771</v>
      </c>
      <c r="G93" s="50">
        <f t="shared" si="84"/>
        <v>0.87327580829150975</v>
      </c>
      <c r="H93" s="106">
        <f>+'Internación x edad (optimista)'!X94</f>
        <v>0.55238539982676038</v>
      </c>
      <c r="I93" s="106">
        <f>+'Internación x edad (optimista)'!AJ94</f>
        <v>0.15048159801321903</v>
      </c>
      <c r="J93" s="106">
        <f>+Parámetros!$B$16*Parámetros!$B$18</f>
        <v>1911</v>
      </c>
      <c r="K93" s="106">
        <f>+Parámetros!$B$17*Parámetros!$B$19</f>
        <v>141.5</v>
      </c>
      <c r="L93" s="58">
        <f>+L92-((Parámetros!$F$34*L92*M92)/Parámetros!$B$9)</f>
        <v>1902481.7566956962</v>
      </c>
      <c r="M93" s="59">
        <f>+M92+((Parámetros!$F$34*L92*M92)/Parámetros!$B$9)-Parámetros!$D$34*M92</f>
        <v>9.7600095835971441</v>
      </c>
      <c r="N93" s="59">
        <f>+Parámetros!$D$34*M92+N92</f>
        <v>90.483294719710571</v>
      </c>
      <c r="O93" s="59">
        <f t="shared" si="85"/>
        <v>0.87327580829150975</v>
      </c>
      <c r="P93" s="57">
        <f t="shared" si="86"/>
        <v>100.24330430330771</v>
      </c>
      <c r="Q93" s="57">
        <f>+'Internación x edad (moderado)'!X94</f>
        <v>0.55238539982676038</v>
      </c>
      <c r="R93" s="57">
        <f>+'Internación x edad (moderado)'!AJ94</f>
        <v>0.15048159801321903</v>
      </c>
      <c r="S93" s="57">
        <f>+Parámetros!$B$16*Parámetros!$B$18</f>
        <v>1911</v>
      </c>
      <c r="T93" s="57">
        <f>+Parámetros!$B$17*Parámetros!$B$19</f>
        <v>141.5</v>
      </c>
      <c r="U93" s="80">
        <f>+U92-((Parámetros!$I$34*U92*V92)/Parámetros!$B$9)</f>
        <v>1902481.7566956962</v>
      </c>
      <c r="V93" s="81">
        <f>+V92+((Parámetros!$I$34*U92*V92)/Parámetros!$B$9)-Parámetros!$D$24*V92</f>
        <v>9.7600095835971441</v>
      </c>
      <c r="W93" s="81">
        <f>+Parámetros!$D$34*V92+W92</f>
        <v>90.483294719710571</v>
      </c>
      <c r="X93" s="81">
        <f t="shared" si="87"/>
        <v>0.87327580829150975</v>
      </c>
      <c r="Y93" s="79">
        <f t="shared" si="88"/>
        <v>100.24330430330771</v>
      </c>
      <c r="Z93" s="79">
        <f>+'Internación x edad (pesimista)'!X94</f>
        <v>0.55238539982676038</v>
      </c>
      <c r="AA93" s="79">
        <f>+'Internación x edad (pesimista)'!AJ94</f>
        <v>0.15048159801321903</v>
      </c>
      <c r="AB93" s="79">
        <f>+Parámetros!$B$16*Parámetros!$B$18</f>
        <v>1911</v>
      </c>
      <c r="AC93" s="79">
        <f>+Parámetros!$B$17*Parámetros!$B$19</f>
        <v>141.5</v>
      </c>
      <c r="AD93" s="74">
        <v>43996</v>
      </c>
      <c r="AE93" s="31"/>
      <c r="AF93" s="192">
        <f t="shared" si="73"/>
        <v>6</v>
      </c>
      <c r="AG93" s="27">
        <v>105</v>
      </c>
      <c r="AH93" s="27">
        <f t="shared" si="51"/>
        <v>6.0606060606060608E-2</v>
      </c>
      <c r="AI93" s="27">
        <f t="shared" si="52"/>
        <v>11.436928479239096</v>
      </c>
      <c r="AK93" s="27"/>
      <c r="AL93" s="191"/>
    </row>
    <row r="94" spans="1:38" x14ac:dyDescent="0.25">
      <c r="A94" s="18">
        <v>43997</v>
      </c>
      <c r="B94" s="44">
        <f t="shared" si="53"/>
        <v>87</v>
      </c>
      <c r="C94" s="49">
        <f>+C93-((Parámetros!$C$34*C93*D93)/Parámetros!$B$9)</f>
        <v>1902480.866112245</v>
      </c>
      <c r="D94" s="50">
        <f>+D93+((Parámetros!$C$34*C93*D93)/Parámetros!$B$9)-Parámetros!$D$34*D93</f>
        <v>9.9534494929823758</v>
      </c>
      <c r="E94" s="50">
        <f>+Parámetros!$D$34*D93+E93</f>
        <v>91.180438261396077</v>
      </c>
      <c r="F94" s="50">
        <f t="shared" si="83"/>
        <v>101.13388775437845</v>
      </c>
      <c r="G94" s="50">
        <f t="shared" si="84"/>
        <v>0.89058345113880932</v>
      </c>
      <c r="H94" s="106">
        <f>+'Internación x edad (optimista)'!X95</f>
        <v>0.56898451452719756</v>
      </c>
      <c r="I94" s="106">
        <f>+'Internación x edad (optimista)'!AJ95</f>
        <v>0.15500355189996168</v>
      </c>
      <c r="J94" s="106">
        <f>+Parámetros!$B$16*Parámetros!$B$18</f>
        <v>1911</v>
      </c>
      <c r="K94" s="106">
        <f>+Parámetros!$B$17*Parámetros!$B$19</f>
        <v>141.5</v>
      </c>
      <c r="L94" s="58">
        <f>+L93-((Parámetros!$F$34*L93*M93)/Parámetros!$B$9)</f>
        <v>1902480.866112245</v>
      </c>
      <c r="M94" s="59">
        <f>+M93+((Parámetros!$F$34*L93*M93)/Parámetros!$B$9)-Parámetros!$D$34*M93</f>
        <v>9.9534494929823758</v>
      </c>
      <c r="N94" s="59">
        <f>+Parámetros!$D$34*M93+N93</f>
        <v>91.180438261396077</v>
      </c>
      <c r="O94" s="59">
        <f t="shared" si="85"/>
        <v>0.89058345113880932</v>
      </c>
      <c r="P94" s="57">
        <f t="shared" si="86"/>
        <v>101.13388775437845</v>
      </c>
      <c r="Q94" s="57">
        <f>+'Internación x edad (moderado)'!X95</f>
        <v>0.56898451452719756</v>
      </c>
      <c r="R94" s="57">
        <f>+'Internación x edad (moderado)'!AJ95</f>
        <v>0.15500355189996168</v>
      </c>
      <c r="S94" s="57">
        <f>+Parámetros!$B$16*Parámetros!$B$18</f>
        <v>1911</v>
      </c>
      <c r="T94" s="57">
        <f>+Parámetros!$B$17*Parámetros!$B$19</f>
        <v>141.5</v>
      </c>
      <c r="U94" s="80">
        <f>+U93-((Parámetros!$I$34*U93*V93)/Parámetros!$B$9)</f>
        <v>1902480.866112245</v>
      </c>
      <c r="V94" s="81">
        <f>+V93+((Parámetros!$I$34*U93*V93)/Parámetros!$B$9)-Parámetros!$D$24*V93</f>
        <v>9.9534494929823758</v>
      </c>
      <c r="W94" s="81">
        <f>+Parámetros!$D$34*V93+W93</f>
        <v>91.180438261396077</v>
      </c>
      <c r="X94" s="81">
        <f t="shared" si="87"/>
        <v>0.89058345113880932</v>
      </c>
      <c r="Y94" s="79">
        <f t="shared" si="88"/>
        <v>101.13388775437845</v>
      </c>
      <c r="Z94" s="79">
        <f>+'Internación x edad (pesimista)'!X95</f>
        <v>0.56898451452719756</v>
      </c>
      <c r="AA94" s="79">
        <f>+'Internación x edad (pesimista)'!AJ95</f>
        <v>0.15500355189996168</v>
      </c>
      <c r="AB94" s="79">
        <f>+Parámetros!$B$16*Parámetros!$B$18</f>
        <v>1911</v>
      </c>
      <c r="AC94" s="79">
        <f>+Parámetros!$B$17*Parámetros!$B$19</f>
        <v>141.5</v>
      </c>
      <c r="AD94" s="74">
        <v>43997</v>
      </c>
      <c r="AE94" s="31"/>
      <c r="AF94" s="192">
        <f t="shared" si="73"/>
        <v>3</v>
      </c>
      <c r="AG94" s="27">
        <v>108</v>
      </c>
      <c r="AH94" s="27">
        <f t="shared" ref="AH94:AH100" si="89">+(AG94-AG93)/AG93</f>
        <v>2.8571428571428571E-2</v>
      </c>
      <c r="AI94" s="27">
        <f t="shared" ref="AI94:AI100" si="90">+LN(2)/AH94</f>
        <v>24.260151319598087</v>
      </c>
      <c r="AJ94">
        <f>+(AG94/AG88)^(1/6)-1</f>
        <v>1.982445132775279E-2</v>
      </c>
      <c r="AK94" s="27">
        <f t="shared" ref="AK94" si="91">+LN(2)/LN(1+AJ94)</f>
        <v>35.309695154170342</v>
      </c>
    </row>
    <row r="95" spans="1:38" x14ac:dyDescent="0.25">
      <c r="A95" s="18">
        <v>43998</v>
      </c>
      <c r="B95" s="44">
        <f t="shared" si="53"/>
        <v>88</v>
      </c>
      <c r="C95" s="49">
        <f>+C94-((Parámetros!$C$35*C94*D94)/Parámetros!$B$9)</f>
        <v>1902478.5662504591</v>
      </c>
      <c r="D95" s="50">
        <f>+D94+((Parámetros!$C$35*C94*D94)/Parámetros!$B$9)-Parámetros!$D$35*D94</f>
        <v>11.542350600804411</v>
      </c>
      <c r="E95" s="50">
        <f>+Parámetros!$D$35*D94+E94</f>
        <v>91.891398939466242</v>
      </c>
      <c r="F95" s="50">
        <f t="shared" si="83"/>
        <v>103.43374954027065</v>
      </c>
      <c r="G95" s="50">
        <f t="shared" si="84"/>
        <v>2.2998617859557271</v>
      </c>
      <c r="H95" s="106">
        <f>+'Internación x edad (optimista)'!X96</f>
        <v>0.67430495859407846</v>
      </c>
      <c r="I95" s="106">
        <f>+'Internación x edad (optimista)'!AJ96</f>
        <v>0.18369509358737152</v>
      </c>
      <c r="J95" s="106">
        <f>+Parámetros!$B$16*Parámetros!$B$18</f>
        <v>1911</v>
      </c>
      <c r="K95" s="106">
        <f>+Parámetros!$B$17*Parámetros!$B$19</f>
        <v>141.5</v>
      </c>
      <c r="L95" s="58">
        <f>+L94-((Parámetros!$F$35*L94*M94)/Parámetros!$B$9)</f>
        <v>1902478.5662504591</v>
      </c>
      <c r="M95" s="59">
        <f>+M94+((Parámetros!$F$35*L94*M94)/Parámetros!$B$9)-Parámetros!$D$35*M94</f>
        <v>11.542350600804411</v>
      </c>
      <c r="N95" s="59">
        <f>+Parámetros!$D$35*M94+N94</f>
        <v>91.891398939466242</v>
      </c>
      <c r="O95" s="59">
        <f t="shared" si="85"/>
        <v>2.2998617859557271</v>
      </c>
      <c r="P95" s="57">
        <f t="shared" si="86"/>
        <v>103.43374954027065</v>
      </c>
      <c r="Q95" s="57">
        <f>+'Internación x edad (moderado)'!X96</f>
        <v>0.67430495859407846</v>
      </c>
      <c r="R95" s="57">
        <f>+'Internación x edad (moderado)'!AJ96</f>
        <v>0.18369509358737152</v>
      </c>
      <c r="S95" s="57">
        <f>+Parámetros!$B$16*Parámetros!$B$18</f>
        <v>1911</v>
      </c>
      <c r="T95" s="57">
        <f>+Parámetros!$B$17*Parámetros!$B$19</f>
        <v>141.5</v>
      </c>
      <c r="U95" s="80">
        <f>+U94-((Parámetros!$I$35*U94*V94)/Parámetros!$B$9)</f>
        <v>1902478.5662504591</v>
      </c>
      <c r="V95" s="81">
        <f>+V94+((Parámetros!$I$35*U94*V94)/Parámetros!$B$9)-Parámetros!$D$24*V94</f>
        <v>11.542350600804411</v>
      </c>
      <c r="W95" s="81">
        <f>+Parámetros!$D$35*V94+W94</f>
        <v>91.891398939466242</v>
      </c>
      <c r="X95" s="81">
        <f t="shared" si="87"/>
        <v>2.2998617859557271</v>
      </c>
      <c r="Y95" s="79">
        <f t="shared" si="88"/>
        <v>103.43374954027065</v>
      </c>
      <c r="Z95" s="79">
        <f>+'Internación x edad (pesimista)'!X96</f>
        <v>0.67430495859407846</v>
      </c>
      <c r="AA95" s="79">
        <f>+'Internación x edad (pesimista)'!AJ96</f>
        <v>0.18369509358737152</v>
      </c>
      <c r="AB95" s="79">
        <f>+Parámetros!$B$16*Parámetros!$B$18</f>
        <v>1911</v>
      </c>
      <c r="AC95" s="79">
        <f>+Parámetros!$B$17*Parámetros!$B$19</f>
        <v>141.5</v>
      </c>
      <c r="AD95" s="74">
        <v>43998</v>
      </c>
      <c r="AE95" s="31"/>
      <c r="AF95" s="192">
        <f t="shared" si="73"/>
        <v>1</v>
      </c>
      <c r="AG95" s="27">
        <v>109</v>
      </c>
      <c r="AH95" s="27">
        <f t="shared" si="89"/>
        <v>9.2592592592592587E-3</v>
      </c>
      <c r="AI95" s="27">
        <f t="shared" si="90"/>
        <v>74.859895500474096</v>
      </c>
      <c r="AK95" s="27"/>
      <c r="AL95" s="191"/>
    </row>
    <row r="96" spans="1:38" x14ac:dyDescent="0.25">
      <c r="A96" s="18">
        <v>43999</v>
      </c>
      <c r="B96" s="44">
        <f t="shared" si="53"/>
        <v>89</v>
      </c>
      <c r="C96" s="49">
        <f>+C95-((Parámetros!$C$35*C95*D95)/Parámetros!$B$9)</f>
        <v>1902475.8992575745</v>
      </c>
      <c r="D96" s="50">
        <f>+D95+((Parámetros!$C$35*C95*D95)/Parámetros!$B$9)-Parámetros!$D$35*D95</f>
        <v>13.384889871119508</v>
      </c>
      <c r="E96" s="50">
        <f>+Parámetros!$D$35*D95+E95</f>
        <v>92.715852553809412</v>
      </c>
      <c r="F96" s="50">
        <f t="shared" si="82"/>
        <v>106.10074242492892</v>
      </c>
      <c r="G96" s="50">
        <f t="shared" si="54"/>
        <v>2.6669928845949471</v>
      </c>
      <c r="H96" s="106">
        <f>+'Internación x edad (optimista)'!X97</f>
        <v>0.80269402243752053</v>
      </c>
      <c r="I96" s="106">
        <f>+'Internación x edad (optimista)'!AJ97</f>
        <v>0.21867102072201614</v>
      </c>
      <c r="J96" s="106">
        <f>+Parámetros!$B$16*Parámetros!$B$18</f>
        <v>1911</v>
      </c>
      <c r="K96" s="106">
        <f>+Parámetros!$B$17*Parámetros!$B$19</f>
        <v>141.5</v>
      </c>
      <c r="L96" s="58">
        <f>+L95-((Parámetros!$F$35*L95*M95)/Parámetros!$B$9)</f>
        <v>1902475.8992575745</v>
      </c>
      <c r="M96" s="59">
        <f>+M95+((Parámetros!$F$35*L95*M95)/Parámetros!$B$9)-Parámetros!$D$35*M95</f>
        <v>13.384889871119508</v>
      </c>
      <c r="N96" s="59">
        <f>+Parámetros!$D$35*M95+N95</f>
        <v>92.715852553809412</v>
      </c>
      <c r="O96" s="59">
        <f t="shared" si="55"/>
        <v>2.6669928845949471</v>
      </c>
      <c r="P96" s="57">
        <f t="shared" si="71"/>
        <v>106.10074242492892</v>
      </c>
      <c r="Q96" s="57">
        <f>+'Internación x edad (moderado)'!X97</f>
        <v>0.80269402243752053</v>
      </c>
      <c r="R96" s="57">
        <f>+'Internación x edad (moderado)'!AJ97</f>
        <v>0.21867102072201614</v>
      </c>
      <c r="S96" s="57">
        <f>+Parámetros!$B$16*Parámetros!$B$18</f>
        <v>1911</v>
      </c>
      <c r="T96" s="57">
        <f>+Parámetros!$B$17*Parámetros!$B$19</f>
        <v>141.5</v>
      </c>
      <c r="U96" s="80">
        <f>+U95-((Parámetros!$I$35*U95*V95)/Parámetros!$B$9)</f>
        <v>1902475.8992575745</v>
      </c>
      <c r="V96" s="81">
        <f>+V95+((Parámetros!$I$35*U95*V95)/Parámetros!$B$9)-Parámetros!$D$24*V95</f>
        <v>13.384889871119508</v>
      </c>
      <c r="W96" s="81">
        <f>+Parámetros!$D$35*V95+W95</f>
        <v>92.715852553809412</v>
      </c>
      <c r="X96" s="81">
        <f t="shared" si="56"/>
        <v>2.6669928845949471</v>
      </c>
      <c r="Y96" s="79">
        <f t="shared" si="72"/>
        <v>106.10074242492892</v>
      </c>
      <c r="Z96" s="79">
        <f>+'Internación x edad (pesimista)'!X97</f>
        <v>0.80269402243752053</v>
      </c>
      <c r="AA96" s="79">
        <f>+'Internación x edad (pesimista)'!AJ97</f>
        <v>0.21867102072201614</v>
      </c>
      <c r="AB96" s="79">
        <f>+Parámetros!$B$16*Parámetros!$B$18</f>
        <v>1911</v>
      </c>
      <c r="AC96" s="79">
        <f>+Parámetros!$B$17*Parámetros!$B$19</f>
        <v>141.5</v>
      </c>
      <c r="AD96" s="74">
        <v>43999</v>
      </c>
      <c r="AE96" s="31"/>
      <c r="AF96" s="192">
        <f t="shared" si="73"/>
        <v>1</v>
      </c>
      <c r="AG96" s="27">
        <v>110</v>
      </c>
      <c r="AH96" s="27">
        <f t="shared" si="89"/>
        <v>9.1743119266055051E-3</v>
      </c>
      <c r="AI96" s="27">
        <f t="shared" si="90"/>
        <v>75.553042681034029</v>
      </c>
    </row>
    <row r="97" spans="1:37" x14ac:dyDescent="0.25">
      <c r="A97" s="18">
        <v>44000</v>
      </c>
      <c r="B97" s="44">
        <f t="shared" si="53"/>
        <v>90</v>
      </c>
      <c r="C97" s="49">
        <f>+C96-((Parámetros!$C$35*C96*D96)/Parámetros!$B$9)</f>
        <v>1902472.8065291313</v>
      </c>
      <c r="D97" s="50">
        <f>+D96+((Parámetros!$C$35*C96*D96)/Parámetros!$B$9)-Parámetros!$D$35*D96</f>
        <v>15.521554752204564</v>
      </c>
      <c r="E97" s="50">
        <f>+Parámetros!$D$35*D96+E96</f>
        <v>93.671916116032236</v>
      </c>
      <c r="F97" s="50">
        <f t="shared" ref="F97:F108" si="92">+D97+E97</f>
        <v>109.1934708682368</v>
      </c>
      <c r="G97" s="50">
        <f t="shared" ref="G97:G108" si="93">+IF(C96-C97&gt;0,C96-C97,0)</f>
        <v>3.0927284432109445</v>
      </c>
      <c r="H97" s="106">
        <f>+'Internación x edad (optimista)'!X98</f>
        <v>0.95784354861172905</v>
      </c>
      <c r="I97" s="106">
        <f>+'Internación x edad (optimista)'!AJ98</f>
        <v>0.26093707018134427</v>
      </c>
      <c r="J97" s="106">
        <f>+Parámetros!$B$16*Parámetros!$B$18</f>
        <v>1911</v>
      </c>
      <c r="K97" s="106">
        <f>+Parámetros!$B$17*Parámetros!$B$19</f>
        <v>141.5</v>
      </c>
      <c r="L97" s="58">
        <f>+L96-((Parámetros!$F$35*L96*M96)/Parámetros!$B$9)</f>
        <v>1902472.8065291313</v>
      </c>
      <c r="M97" s="59">
        <f>+M96+((Parámetros!$F$35*L96*M96)/Parámetros!$B$9)-Parámetros!$D$35*M96</f>
        <v>15.521554752204564</v>
      </c>
      <c r="N97" s="59">
        <f>+Parámetros!$D$35*M96+N96</f>
        <v>93.671916116032236</v>
      </c>
      <c r="O97" s="59">
        <f t="shared" ref="O97:O108" si="94">+L96-L97</f>
        <v>3.0927284432109445</v>
      </c>
      <c r="P97" s="57">
        <f t="shared" ref="P97:P108" si="95">+N97+M97</f>
        <v>109.1934708682368</v>
      </c>
      <c r="Q97" s="57">
        <f>+'Internación x edad (moderado)'!X98</f>
        <v>0.95784354861172905</v>
      </c>
      <c r="R97" s="57">
        <f>+'Internación x edad (moderado)'!AJ98</f>
        <v>0.26093707018134427</v>
      </c>
      <c r="S97" s="57">
        <f>+Parámetros!$B$16*Parámetros!$B$18</f>
        <v>1911</v>
      </c>
      <c r="T97" s="57">
        <f>+Parámetros!$B$17*Parámetros!$B$19</f>
        <v>141.5</v>
      </c>
      <c r="U97" s="80">
        <f>+U96-((Parámetros!$I$35*U96*V96)/Parámetros!$B$9)</f>
        <v>1902472.8065291313</v>
      </c>
      <c r="V97" s="81">
        <f>+V96+((Parámetros!$I$35*U96*V96)/Parámetros!$B$9)-Parámetros!$D$24*V96</f>
        <v>15.521554752204564</v>
      </c>
      <c r="W97" s="81">
        <f>+Parámetros!$D$35*V96+W96</f>
        <v>93.671916116032236</v>
      </c>
      <c r="X97" s="81">
        <f t="shared" ref="X97:X108" si="96">+U96-U97</f>
        <v>3.0927284432109445</v>
      </c>
      <c r="Y97" s="79">
        <f t="shared" ref="Y97:Y108" si="97">+W97+V97</f>
        <v>109.1934708682368</v>
      </c>
      <c r="Z97" s="79">
        <f>+'Internación x edad (pesimista)'!X98</f>
        <v>0.95784354861172905</v>
      </c>
      <c r="AA97" s="79">
        <f>+'Internación x edad (pesimista)'!AJ98</f>
        <v>0.26093707018134427</v>
      </c>
      <c r="AB97" s="79">
        <f>+Parámetros!$B$16*Parámetros!$B$18</f>
        <v>1911</v>
      </c>
      <c r="AC97" s="79">
        <f>+Parámetros!$B$17*Parámetros!$B$19</f>
        <v>141.5</v>
      </c>
      <c r="AD97" s="74">
        <v>44000</v>
      </c>
      <c r="AE97" s="31"/>
      <c r="AF97" s="192">
        <f t="shared" si="73"/>
        <v>3</v>
      </c>
      <c r="AG97" s="27">
        <v>113</v>
      </c>
      <c r="AH97" s="27">
        <f t="shared" si="89"/>
        <v>2.7272727272727271E-2</v>
      </c>
      <c r="AI97" s="27">
        <f t="shared" si="90"/>
        <v>25.415396620531329</v>
      </c>
    </row>
    <row r="98" spans="1:37" x14ac:dyDescent="0.25">
      <c r="A98" s="18">
        <v>44001</v>
      </c>
      <c r="B98" s="44">
        <f t="shared" si="53"/>
        <v>91</v>
      </c>
      <c r="C98" s="49">
        <f>+C97-((Parámetros!$C$35*C97*D97)/Parámetros!$B$9)</f>
        <v>1902469.2201062101</v>
      </c>
      <c r="D98" s="50">
        <f>+D97+((Parámetros!$C$35*C97*D97)/Parámetros!$B$9)-Parámetros!$D$35*D97</f>
        <v>17.999295190966031</v>
      </c>
      <c r="E98" s="50">
        <f>+Parámetros!$D$35*D97+E97</f>
        <v>94.78059859833256</v>
      </c>
      <c r="F98" s="50">
        <f t="shared" si="92"/>
        <v>112.7798937892986</v>
      </c>
      <c r="G98" s="50">
        <f t="shared" si="93"/>
        <v>3.5864229211583734</v>
      </c>
      <c r="H98" s="106">
        <f>+'Internación x edad (optimista)'!X99</f>
        <v>1.1440346866147566</v>
      </c>
      <c r="I98" s="106">
        <f>+'Internación x edad (optimista)'!AJ99</f>
        <v>0.31165951865913255</v>
      </c>
      <c r="J98" s="106">
        <f>+Parámetros!$B$16*Parámetros!$B$18</f>
        <v>1911</v>
      </c>
      <c r="K98" s="106">
        <f>+Parámetros!$B$17*Parámetros!$B$19</f>
        <v>141.5</v>
      </c>
      <c r="L98" s="58">
        <f>+L97-((Parámetros!$F$35*L97*M97)/Parámetros!$B$9)</f>
        <v>1902469.2201062101</v>
      </c>
      <c r="M98" s="59">
        <f>+M97+((Parámetros!$F$35*L97*M97)/Parámetros!$B$9)-Parámetros!$D$35*M97</f>
        <v>17.999295190966031</v>
      </c>
      <c r="N98" s="59">
        <f>+Parámetros!$D$35*M97+N97</f>
        <v>94.78059859833256</v>
      </c>
      <c r="O98" s="59">
        <f t="shared" si="94"/>
        <v>3.5864229211583734</v>
      </c>
      <c r="P98" s="57">
        <f t="shared" si="95"/>
        <v>112.7798937892986</v>
      </c>
      <c r="Q98" s="57">
        <f>+'Internación x edad (moderado)'!X99</f>
        <v>1.1440346866147566</v>
      </c>
      <c r="R98" s="57">
        <f>+'Internación x edad (moderado)'!AJ99</f>
        <v>0.31165951865913255</v>
      </c>
      <c r="S98" s="57">
        <f>+Parámetros!$B$16*Parámetros!$B$18</f>
        <v>1911</v>
      </c>
      <c r="T98" s="57">
        <f>+Parámetros!$B$17*Parámetros!$B$19</f>
        <v>141.5</v>
      </c>
      <c r="U98" s="80">
        <f>+U97-((Parámetros!$I$35*U97*V97)/Parámetros!$B$9)</f>
        <v>1902469.2201062101</v>
      </c>
      <c r="V98" s="81">
        <f>+V97+((Parámetros!$I$35*U97*V97)/Parámetros!$B$9)-Parámetros!$D$24*V97</f>
        <v>17.999295190966031</v>
      </c>
      <c r="W98" s="81">
        <f>+Parámetros!$D$35*V97+W97</f>
        <v>94.78059859833256</v>
      </c>
      <c r="X98" s="81">
        <f t="shared" si="96"/>
        <v>3.5864229211583734</v>
      </c>
      <c r="Y98" s="79">
        <f t="shared" si="97"/>
        <v>112.7798937892986</v>
      </c>
      <c r="Z98" s="79">
        <f>+'Internación x edad (pesimista)'!X99</f>
        <v>1.1440346866147566</v>
      </c>
      <c r="AA98" s="79">
        <f>+'Internación x edad (pesimista)'!AJ99</f>
        <v>0.31165951865913255</v>
      </c>
      <c r="AB98" s="79">
        <f>+Parámetros!$B$16*Parámetros!$B$18</f>
        <v>1911</v>
      </c>
      <c r="AC98" s="79">
        <f>+Parámetros!$B$17*Parámetros!$B$19</f>
        <v>141.5</v>
      </c>
      <c r="AD98" s="74">
        <v>44001</v>
      </c>
      <c r="AE98" s="31"/>
      <c r="AF98" s="192">
        <f t="shared" si="73"/>
        <v>3</v>
      </c>
      <c r="AG98" s="27">
        <v>116</v>
      </c>
      <c r="AH98" s="27">
        <f t="shared" si="89"/>
        <v>2.6548672566371681E-2</v>
      </c>
      <c r="AI98" s="27">
        <f t="shared" si="90"/>
        <v>26.108543801091272</v>
      </c>
    </row>
    <row r="99" spans="1:37" x14ac:dyDescent="0.25">
      <c r="A99" s="18">
        <v>44002</v>
      </c>
      <c r="B99" s="44">
        <f t="shared" si="53"/>
        <v>92</v>
      </c>
      <c r="C99" s="49">
        <f>+C98-((Parámetros!$C$35*C98*D98)/Parámetros!$B$9)</f>
        <v>1902465.0611824312</v>
      </c>
      <c r="D99" s="50">
        <f>+D98+((Parámetros!$C$35*C98*D98)/Parámetros!$B$9)-Parámetros!$D$35*D98</f>
        <v>20.872555027651078</v>
      </c>
      <c r="E99" s="50">
        <f>+Parámetros!$D$35*D98+E98</f>
        <v>96.066262540544415</v>
      </c>
      <c r="F99" s="50">
        <f t="shared" si="92"/>
        <v>116.93881756819549</v>
      </c>
      <c r="G99" s="50">
        <f t="shared" si="93"/>
        <v>4.1589237789157778</v>
      </c>
      <c r="H99" s="106">
        <f>+'Internación x edad (optimista)'!X100</f>
        <v>1.3662319482139733</v>
      </c>
      <c r="I99" s="106">
        <f>+'Internación x edad (optimista)'!AJ100</f>
        <v>0.37219080534791499</v>
      </c>
      <c r="J99" s="106">
        <f>+Parámetros!$B$16*Parámetros!$B$18</f>
        <v>1911</v>
      </c>
      <c r="K99" s="106">
        <f>+Parámetros!$B$17*Parámetros!$B$19</f>
        <v>141.5</v>
      </c>
      <c r="L99" s="58">
        <f>+L98-((Parámetros!$F$35*L98*M98)/Parámetros!$B$9)</f>
        <v>1902465.0611824312</v>
      </c>
      <c r="M99" s="59">
        <f>+M98+((Parámetros!$F$35*L98*M98)/Parámetros!$B$9)-Parámetros!$D$35*M98</f>
        <v>20.872555027651078</v>
      </c>
      <c r="N99" s="59">
        <f>+Parámetros!$D$35*M98+N98</f>
        <v>96.066262540544415</v>
      </c>
      <c r="O99" s="59">
        <f t="shared" si="94"/>
        <v>4.1589237789157778</v>
      </c>
      <c r="P99" s="57">
        <f t="shared" si="95"/>
        <v>116.93881756819549</v>
      </c>
      <c r="Q99" s="57">
        <f>+'Internación x edad (moderado)'!X100</f>
        <v>1.3662319482139733</v>
      </c>
      <c r="R99" s="57">
        <f>+'Internación x edad (moderado)'!AJ100</f>
        <v>0.37219080534791499</v>
      </c>
      <c r="S99" s="57">
        <f>+Parámetros!$B$16*Parámetros!$B$18</f>
        <v>1911</v>
      </c>
      <c r="T99" s="57">
        <f>+Parámetros!$B$17*Parámetros!$B$19</f>
        <v>141.5</v>
      </c>
      <c r="U99" s="80">
        <f>+U98-((Parámetros!$I$35*U98*V98)/Parámetros!$B$9)</f>
        <v>1902465.0611824312</v>
      </c>
      <c r="V99" s="81">
        <f>+V98+((Parámetros!$I$35*U98*V98)/Parámetros!$B$9)-Parámetros!$D$24*V98</f>
        <v>20.872555027651078</v>
      </c>
      <c r="W99" s="81">
        <f>+Parámetros!$D$35*V98+W98</f>
        <v>96.066262540544415</v>
      </c>
      <c r="X99" s="81">
        <f t="shared" si="96"/>
        <v>4.1589237789157778</v>
      </c>
      <c r="Y99" s="79">
        <f t="shared" si="97"/>
        <v>116.93881756819549</v>
      </c>
      <c r="Z99" s="79">
        <f>+'Internación x edad (pesimista)'!X100</f>
        <v>1.3662319482139733</v>
      </c>
      <c r="AA99" s="79">
        <f>+'Internación x edad (pesimista)'!AJ100</f>
        <v>0.37219080534791499</v>
      </c>
      <c r="AB99" s="79">
        <f>+Parámetros!$B$16*Parámetros!$B$18</f>
        <v>1911</v>
      </c>
      <c r="AC99" s="79">
        <f>+Parámetros!$B$17*Parámetros!$B$19</f>
        <v>141.5</v>
      </c>
      <c r="AD99" s="74">
        <v>44002</v>
      </c>
      <c r="AE99" s="31"/>
      <c r="AF99" s="192">
        <f t="shared" si="73"/>
        <v>8</v>
      </c>
      <c r="AG99" s="27">
        <v>124</v>
      </c>
      <c r="AH99" s="27">
        <f t="shared" si="89"/>
        <v>6.8965517241379309E-2</v>
      </c>
      <c r="AI99" s="27">
        <f t="shared" si="90"/>
        <v>10.050634118119207</v>
      </c>
    </row>
    <row r="100" spans="1:37" x14ac:dyDescent="0.25">
      <c r="A100" s="18">
        <v>44003</v>
      </c>
      <c r="B100" s="44">
        <f t="shared" si="53"/>
        <v>93</v>
      </c>
      <c r="C100" s="49">
        <f>+C99-((Parámetros!$C$35*C99*D99)/Parámetros!$B$9)</f>
        <v>1902460.2383727187</v>
      </c>
      <c r="D100" s="50">
        <f>+D99+((Parámetros!$C$35*C99*D99)/Parámetros!$B$9)-Parámetros!$D$35*D99</f>
        <v>24.204467952408034</v>
      </c>
      <c r="E100" s="50">
        <f>+Parámetros!$D$35*D99+E99</f>
        <v>97.55715932823378</v>
      </c>
      <c r="F100" s="50">
        <f t="shared" si="92"/>
        <v>121.76162728064182</v>
      </c>
      <c r="G100" s="50">
        <f t="shared" si="93"/>
        <v>4.8228097124956548</v>
      </c>
      <c r="H100" s="106">
        <f>+'Internación x edad (optimista)'!X101</f>
        <v>1.6201845159120463</v>
      </c>
      <c r="I100" s="106">
        <f>+'Internación x edad (optimista)'!AJ101</f>
        <v>0.44137291663968919</v>
      </c>
      <c r="J100" s="106">
        <f>+Parámetros!$B$16*Parámetros!$B$18</f>
        <v>1911</v>
      </c>
      <c r="K100" s="106">
        <f>+Parámetros!$B$17*Parámetros!$B$19</f>
        <v>141.5</v>
      </c>
      <c r="L100" s="58">
        <f>+L99-((Parámetros!$F$35*L99*M99)/Parámetros!$B$9)</f>
        <v>1902460.2383727187</v>
      </c>
      <c r="M100" s="59">
        <f>+M99+((Parámetros!$F$35*L99*M99)/Parámetros!$B$9)-Parámetros!$D$35*M99</f>
        <v>24.204467952408034</v>
      </c>
      <c r="N100" s="59">
        <f>+Parámetros!$D$35*M99+N99</f>
        <v>97.55715932823378</v>
      </c>
      <c r="O100" s="59">
        <f t="shared" si="94"/>
        <v>4.8228097124956548</v>
      </c>
      <c r="P100" s="57">
        <f t="shared" si="95"/>
        <v>121.76162728064182</v>
      </c>
      <c r="Q100" s="57">
        <f>+'Internación x edad (moderado)'!X101</f>
        <v>1.6201845159120463</v>
      </c>
      <c r="R100" s="57">
        <f>+'Internación x edad (moderado)'!AJ101</f>
        <v>0.44137291663968919</v>
      </c>
      <c r="S100" s="57">
        <f>+Parámetros!$B$16*Parámetros!$B$18</f>
        <v>1911</v>
      </c>
      <c r="T100" s="57">
        <f>+Parámetros!$B$17*Parámetros!$B$19</f>
        <v>141.5</v>
      </c>
      <c r="U100" s="80">
        <f>+U99-((Parámetros!$I$35*U99*V99)/Parámetros!$B$9)</f>
        <v>1902460.2383727187</v>
      </c>
      <c r="V100" s="81">
        <f>+V99+((Parámetros!$I$35*U99*V99)/Parámetros!$B$9)-Parámetros!$D$24*V99</f>
        <v>24.204467952408034</v>
      </c>
      <c r="W100" s="81">
        <f>+Parámetros!$D$35*V99+W99</f>
        <v>97.55715932823378</v>
      </c>
      <c r="X100" s="81">
        <f t="shared" si="96"/>
        <v>4.8228097124956548</v>
      </c>
      <c r="Y100" s="79">
        <f t="shared" si="97"/>
        <v>121.76162728064182</v>
      </c>
      <c r="Z100" s="79">
        <f>+'Internación x edad (pesimista)'!X101</f>
        <v>1.6201845159120463</v>
      </c>
      <c r="AA100" s="79">
        <f>+'Internación x edad (pesimista)'!AJ101</f>
        <v>0.44137291663968919</v>
      </c>
      <c r="AB100" s="79">
        <f>+Parámetros!$B$16*Parámetros!$B$18</f>
        <v>1911</v>
      </c>
      <c r="AC100" s="79">
        <f>+Parámetros!$B$17*Parámetros!$B$19</f>
        <v>141.5</v>
      </c>
      <c r="AD100" s="74">
        <v>44003</v>
      </c>
      <c r="AE100" s="31"/>
      <c r="AF100" s="192">
        <f t="shared" si="73"/>
        <v>1</v>
      </c>
      <c r="AG100" s="27">
        <v>125</v>
      </c>
      <c r="AH100" s="27">
        <f t="shared" si="89"/>
        <v>8.0645161290322578E-3</v>
      </c>
      <c r="AI100" s="27">
        <f t="shared" si="90"/>
        <v>85.950250389433222</v>
      </c>
      <c r="AK100" s="27"/>
    </row>
    <row r="101" spans="1:37" x14ac:dyDescent="0.25">
      <c r="A101" s="18">
        <v>44004</v>
      </c>
      <c r="B101" s="44">
        <f t="shared" si="53"/>
        <v>94</v>
      </c>
      <c r="C101" s="49">
        <f>+C100-((Parámetros!$C$35*C100*D100)/Parámetros!$B$9)</f>
        <v>1902454.6457058387</v>
      </c>
      <c r="D101" s="50">
        <f>+D100+((Parámetros!$C$35*C100*D100)/Parámetros!$B$9)-Parámetros!$D$35*D100</f>
        <v>28.068244264287195</v>
      </c>
      <c r="E101" s="50">
        <f>+Parámetros!$D$35*D100+E100</f>
        <v>99.286049896262924</v>
      </c>
      <c r="F101" s="50">
        <f t="shared" si="92"/>
        <v>127.35429416055013</v>
      </c>
      <c r="G101" s="50">
        <f t="shared" si="93"/>
        <v>5.5926668799947947</v>
      </c>
      <c r="H101" s="106">
        <f>+'Internación x edad (optimista)'!X102</f>
        <v>1.9216476845303256</v>
      </c>
      <c r="I101" s="106">
        <f>+'Internación x edad (optimista)'!AJ102</f>
        <v>0.52349793183747384</v>
      </c>
      <c r="J101" s="106">
        <f>+Parámetros!$B$16*Parámetros!$B$18</f>
        <v>1911</v>
      </c>
      <c r="K101" s="106">
        <f>+Parámetros!$B$17*Parámetros!$B$19</f>
        <v>141.5</v>
      </c>
      <c r="L101" s="58">
        <f>+L100-((Parámetros!$F$35*L100*M100)/Parámetros!$B$9)</f>
        <v>1902454.6457058387</v>
      </c>
      <c r="M101" s="59">
        <f>+M100+((Parámetros!$F$35*L100*M100)/Parámetros!$B$9)-Parámetros!$D$35*M100</f>
        <v>28.068244264287195</v>
      </c>
      <c r="N101" s="59">
        <f>+Parámetros!$D$35*M100+N100</f>
        <v>99.286049896262924</v>
      </c>
      <c r="O101" s="59">
        <f t="shared" si="94"/>
        <v>5.5926668799947947</v>
      </c>
      <c r="P101" s="57">
        <f t="shared" si="95"/>
        <v>127.35429416055013</v>
      </c>
      <c r="Q101" s="57">
        <f>+'Internación x edad (moderado)'!X102</f>
        <v>1.9216476845303256</v>
      </c>
      <c r="R101" s="57">
        <f>+'Internación x edad (moderado)'!AJ102</f>
        <v>0.52349793183747384</v>
      </c>
      <c r="S101" s="57">
        <f>+Parámetros!$B$16*Parámetros!$B$18</f>
        <v>1911</v>
      </c>
      <c r="T101" s="57">
        <f>+Parámetros!$B$17*Parámetros!$B$19</f>
        <v>141.5</v>
      </c>
      <c r="U101" s="80">
        <f>+U100-((Parámetros!$I$35*U100*V100)/Parámetros!$B$9)</f>
        <v>1902454.6457058387</v>
      </c>
      <c r="V101" s="81">
        <f>+V100+((Parámetros!$I$35*U100*V100)/Parámetros!$B$9)-Parámetros!$D$24*V100</f>
        <v>28.068244264287195</v>
      </c>
      <c r="W101" s="81">
        <f>+Parámetros!$D$35*V100+W100</f>
        <v>99.286049896262924</v>
      </c>
      <c r="X101" s="81">
        <f t="shared" si="96"/>
        <v>5.5926668799947947</v>
      </c>
      <c r="Y101" s="79">
        <f t="shared" si="97"/>
        <v>127.35429416055013</v>
      </c>
      <c r="Z101" s="79">
        <f>+'Internación x edad (pesimista)'!X102</f>
        <v>1.9216476845303256</v>
      </c>
      <c r="AA101" s="79">
        <f>+'Internación x edad (pesimista)'!AJ102</f>
        <v>0.52349793183747384</v>
      </c>
      <c r="AB101" s="79">
        <f>+Parámetros!$B$16*Parámetros!$B$18</f>
        <v>1911</v>
      </c>
      <c r="AC101" s="79">
        <f>+Parámetros!$B$17*Parámetros!$B$19</f>
        <v>141.5</v>
      </c>
      <c r="AD101" s="74">
        <v>44004</v>
      </c>
      <c r="AE101" s="31"/>
      <c r="AF101" s="192">
        <f t="shared" si="73"/>
        <v>2</v>
      </c>
      <c r="AG101" s="27">
        <v>127</v>
      </c>
      <c r="AH101" s="27">
        <f t="shared" ref="AH101:AH104" si="98">+(AG101-AG100)/AG100</f>
        <v>1.6E-2</v>
      </c>
      <c r="AI101" s="27">
        <f t="shared" ref="AI101:AI104" si="99">+LN(2)/AH101</f>
        <v>43.321698784996578</v>
      </c>
      <c r="AJ101">
        <f>+(AG101/AG95)^(1/6)-1</f>
        <v>2.5800415174043412E-2</v>
      </c>
      <c r="AK101" s="27">
        <f t="shared" ref="AK101" si="100">+LN(2)/LN(1+AJ101)</f>
        <v>27.210839681657859</v>
      </c>
    </row>
    <row r="102" spans="1:37" x14ac:dyDescent="0.25">
      <c r="A102" s="18">
        <v>44005</v>
      </c>
      <c r="B102" s="44">
        <f t="shared" si="53"/>
        <v>95</v>
      </c>
      <c r="C102" s="49">
        <f>+C101-((Parámetros!$C$36*C101*D101)/Parámetros!$B$9)</f>
        <v>1902450.8502099561</v>
      </c>
      <c r="D102" s="50">
        <f>+D101+((Parámetros!$C$36*C101*D101)/Parámetros!$B$9)-Parámetros!$D$36*D101</f>
        <v>29.858865556724894</v>
      </c>
      <c r="E102" s="50">
        <f>+Parámetros!$D$36*D101+E101</f>
        <v>101.29092448656915</v>
      </c>
      <c r="F102" s="50">
        <f t="shared" si="92"/>
        <v>131.14979004329405</v>
      </c>
      <c r="G102" s="50">
        <f t="shared" si="93"/>
        <v>3.7954958826303482</v>
      </c>
      <c r="H102" s="106">
        <f>+'Internación x edad (optimista)'!X103</f>
        <v>2.1088856322214706</v>
      </c>
      <c r="I102" s="106">
        <f>+'Internación x edad (optimista)'!AJ103</f>
        <v>0.57450555366476219</v>
      </c>
      <c r="J102" s="106">
        <f>+Parámetros!$B$16*Parámetros!$B$18</f>
        <v>1911</v>
      </c>
      <c r="K102" s="106">
        <f>+Parámetros!$B$17*Parámetros!$B$19</f>
        <v>141.5</v>
      </c>
      <c r="L102" s="58">
        <f>+L101-((Parámetros!$F$36*L101*M101)/Parámetros!$B$9)</f>
        <v>1902450.8502099561</v>
      </c>
      <c r="M102" s="59">
        <f>+M101+((Parámetros!$F$36*L101*M101)/Parámetros!$B$9)-Parámetros!$D$36*M101</f>
        <v>29.858865556724894</v>
      </c>
      <c r="N102" s="59">
        <f>+Parámetros!$D$36*M101+N101</f>
        <v>101.29092448656915</v>
      </c>
      <c r="O102" s="59">
        <f t="shared" si="94"/>
        <v>3.7954958826303482</v>
      </c>
      <c r="P102" s="57">
        <f t="shared" si="95"/>
        <v>131.14979004329405</v>
      </c>
      <c r="Q102" s="57">
        <f>+'Internación x edad (moderado)'!X103</f>
        <v>2.1088856322214706</v>
      </c>
      <c r="R102" s="57">
        <f>+'Internación x edad (moderado)'!AJ103</f>
        <v>0.57450555366476219</v>
      </c>
      <c r="S102" s="57">
        <f>+Parámetros!$B$16*Parámetros!$B$18</f>
        <v>1911</v>
      </c>
      <c r="T102" s="57">
        <f>+Parámetros!$B$17*Parámetros!$B$19</f>
        <v>141.5</v>
      </c>
      <c r="U102" s="80">
        <f>+U101-((Parámetros!$I$36*U101*V101)/Parámetros!$B$9)</f>
        <v>1902450.8502099561</v>
      </c>
      <c r="V102" s="81">
        <f>+V101+((Parámetros!$I$36*U101*V101)/Parámetros!$B$9)-Parámetros!$D$24*V101</f>
        <v>29.858865556724894</v>
      </c>
      <c r="W102" s="81">
        <f>+Parámetros!$D$36*V101+W101</f>
        <v>101.29092448656915</v>
      </c>
      <c r="X102" s="81">
        <f t="shared" si="96"/>
        <v>3.7954958826303482</v>
      </c>
      <c r="Y102" s="79">
        <f t="shared" si="97"/>
        <v>131.14979004329405</v>
      </c>
      <c r="Z102" s="79">
        <f>+'Internación x edad (pesimista)'!X103</f>
        <v>2.1088856322214706</v>
      </c>
      <c r="AA102" s="79">
        <f>+'Internación x edad (pesimista)'!AJ103</f>
        <v>0.57450555366476219</v>
      </c>
      <c r="AB102" s="79">
        <f>+Parámetros!$B$16*Parámetros!$B$18</f>
        <v>1911</v>
      </c>
      <c r="AC102" s="79">
        <f>+Parámetros!$B$17*Parámetros!$B$19</f>
        <v>141.5</v>
      </c>
      <c r="AD102" s="74">
        <v>44005</v>
      </c>
      <c r="AE102" s="31"/>
      <c r="AF102" s="192">
        <f t="shared" si="73"/>
        <v>10</v>
      </c>
      <c r="AG102" s="27">
        <v>137</v>
      </c>
      <c r="AH102" s="27">
        <f t="shared" si="98"/>
        <v>7.874015748031496E-2</v>
      </c>
      <c r="AI102" s="27">
        <f t="shared" si="99"/>
        <v>8.8029691931113057</v>
      </c>
      <c r="AK102" s="27"/>
    </row>
    <row r="103" spans="1:37" x14ac:dyDescent="0.25">
      <c r="A103" s="18">
        <v>44006</v>
      </c>
      <c r="B103" s="44">
        <f t="shared" si="53"/>
        <v>96</v>
      </c>
      <c r="C103" s="49">
        <f>+C102-((Parámetros!$C$36*C102*D102)/Parámetros!$B$9)</f>
        <v>1902446.8125874344</v>
      </c>
      <c r="D103" s="50">
        <f>+D102+((Parámetros!$C$36*C102*D102)/Parámetros!$B$9)-Parámetros!$D$36*D102</f>
        <v>31.763711967238994</v>
      </c>
      <c r="E103" s="50">
        <f>+Parámetros!$D$36*D102+E102</f>
        <v>103.42370059776378</v>
      </c>
      <c r="F103" s="50">
        <f t="shared" ref="F103:F107" si="101">+D103+E103</f>
        <v>135.18741256500277</v>
      </c>
      <c r="G103" s="50">
        <f t="shared" ref="G103:G107" si="102">+IF(C102-C103&gt;0,C102-C103,0)</f>
        <v>4.0376225216314197</v>
      </c>
      <c r="H103" s="106">
        <f>+'Internación x edad (optimista)'!X104</f>
        <v>2.3103489381018329</v>
      </c>
      <c r="I103" s="106">
        <f>+'Internación x edad (optimista)'!AJ104</f>
        <v>0.62938846733230425</v>
      </c>
      <c r="J103" s="106">
        <f>+Parámetros!$B$16*Parámetros!$B$18</f>
        <v>1911</v>
      </c>
      <c r="K103" s="106">
        <f>+Parámetros!$B$17*Parámetros!$B$19</f>
        <v>141.5</v>
      </c>
      <c r="L103" s="58">
        <f>+L102-((Parámetros!$F$36*L102*M102)/Parámetros!$B$9)</f>
        <v>1902446.8125874344</v>
      </c>
      <c r="M103" s="59">
        <f>+M102+((Parámetros!$F$36*L102*M102)/Parámetros!$B$9)-Parámetros!$D$36*M102</f>
        <v>31.763711967238994</v>
      </c>
      <c r="N103" s="59">
        <f>+Parámetros!$D$36*M102+N102</f>
        <v>103.42370059776378</v>
      </c>
      <c r="O103" s="59">
        <f t="shared" ref="O103:O107" si="103">+L102-L103</f>
        <v>4.0376225216314197</v>
      </c>
      <c r="P103" s="57">
        <f t="shared" ref="P103:P107" si="104">+N103+M103</f>
        <v>135.18741256500277</v>
      </c>
      <c r="Q103" s="57">
        <f>+'Internación x edad (moderado)'!X104</f>
        <v>2.3103489381018329</v>
      </c>
      <c r="R103" s="57">
        <f>+'Internación x edad (moderado)'!AJ104</f>
        <v>0.62938846733230425</v>
      </c>
      <c r="S103" s="57">
        <f>+Parámetros!$B$16*Parámetros!$B$18</f>
        <v>1911</v>
      </c>
      <c r="T103" s="57">
        <f>+Parámetros!$B$17*Parámetros!$B$19</f>
        <v>141.5</v>
      </c>
      <c r="U103" s="80">
        <f>+U102-((Parámetros!$I$36*U102*V102)/Parámetros!$B$9)</f>
        <v>1902446.8125874344</v>
      </c>
      <c r="V103" s="81">
        <f>+V102+((Parámetros!$I$36*U102*V102)/Parámetros!$B$9)-Parámetros!$D$24*V102</f>
        <v>31.763711967238994</v>
      </c>
      <c r="W103" s="81">
        <f>+Parámetros!$D$36*V102+W102</f>
        <v>103.42370059776378</v>
      </c>
      <c r="X103" s="81">
        <f t="shared" ref="X103:X107" si="105">+U102-U103</f>
        <v>4.0376225216314197</v>
      </c>
      <c r="Y103" s="79">
        <f t="shared" ref="Y103:Y107" si="106">+W103+V103</f>
        <v>135.18741256500277</v>
      </c>
      <c r="Z103" s="79">
        <f>+'Internación x edad (pesimista)'!X104</f>
        <v>2.3103489381018329</v>
      </c>
      <c r="AA103" s="79">
        <f>+'Internación x edad (pesimista)'!AJ104</f>
        <v>0.62938846733230425</v>
      </c>
      <c r="AB103" s="79">
        <f>+Parámetros!$B$16*Parámetros!$B$18</f>
        <v>1911</v>
      </c>
      <c r="AC103" s="79">
        <f>+Parámetros!$B$17*Parámetros!$B$19</f>
        <v>141.5</v>
      </c>
      <c r="AD103" s="74">
        <v>44006</v>
      </c>
      <c r="AE103" s="31"/>
      <c r="AF103" s="192">
        <f t="shared" si="73"/>
        <v>5</v>
      </c>
      <c r="AG103" s="27">
        <v>142</v>
      </c>
      <c r="AH103" s="27">
        <f t="shared" si="98"/>
        <v>3.6496350364963501E-2</v>
      </c>
      <c r="AI103" s="27">
        <f t="shared" si="99"/>
        <v>18.992232747342502</v>
      </c>
      <c r="AK103" s="27"/>
    </row>
    <row r="104" spans="1:37" x14ac:dyDescent="0.25">
      <c r="A104" s="18">
        <v>44007</v>
      </c>
      <c r="B104" s="44">
        <f t="shared" si="53"/>
        <v>97</v>
      </c>
      <c r="C104" s="49">
        <f>+C103-((Parámetros!$C$36*C103*D103)/Parámetros!$B$9)</f>
        <v>1902442.5173938887</v>
      </c>
      <c r="D104" s="50">
        <f>+D103+((Parámetros!$C$36*C103*D103)/Parámetros!$B$9)-Parámetros!$D$36*D103</f>
        <v>33.790068943939687</v>
      </c>
      <c r="E104" s="50">
        <f>+Parámetros!$D$36*D103+E103</f>
        <v>105.69253716685228</v>
      </c>
      <c r="F104" s="50">
        <f t="shared" si="101"/>
        <v>139.48260611079195</v>
      </c>
      <c r="G104" s="50">
        <f t="shared" si="102"/>
        <v>4.2951935457531363</v>
      </c>
      <c r="H104" s="106">
        <f>+'Internación x edad (optimista)'!X105</f>
        <v>2.5269901872830385</v>
      </c>
      <c r="I104" s="106">
        <f>+'Internación x edad (optimista)'!AJ105</f>
        <v>0.68840617739957233</v>
      </c>
      <c r="J104" s="106">
        <f>+Parámetros!$B$16*Parámetros!$B$18</f>
        <v>1911</v>
      </c>
      <c r="K104" s="106">
        <f>+Parámetros!$B$17*Parámetros!$B$19</f>
        <v>141.5</v>
      </c>
      <c r="L104" s="58">
        <f>+L103-((Parámetros!$F$36*L103*M103)/Parámetros!$B$9)</f>
        <v>1902442.5173938887</v>
      </c>
      <c r="M104" s="59">
        <f>+M103+((Parámetros!$F$36*L103*M103)/Parámetros!$B$9)-Parámetros!$D$36*M103</f>
        <v>33.790068943939687</v>
      </c>
      <c r="N104" s="59">
        <f>+Parámetros!$D$36*M103+N103</f>
        <v>105.69253716685228</v>
      </c>
      <c r="O104" s="59">
        <f t="shared" si="103"/>
        <v>4.2951935457531363</v>
      </c>
      <c r="P104" s="57">
        <f t="shared" si="104"/>
        <v>139.48260611079195</v>
      </c>
      <c r="Q104" s="57">
        <f>+'Internación x edad (moderado)'!X105</f>
        <v>2.5269901872830385</v>
      </c>
      <c r="R104" s="57">
        <f>+'Internación x edad (moderado)'!AJ105</f>
        <v>0.68840617739957233</v>
      </c>
      <c r="S104" s="57">
        <f>+Parámetros!$B$16*Parámetros!$B$18</f>
        <v>1911</v>
      </c>
      <c r="T104" s="57">
        <f>+Parámetros!$B$17*Parámetros!$B$19</f>
        <v>141.5</v>
      </c>
      <c r="U104" s="80">
        <f>+U103-((Parámetros!$I$36*U103*V103)/Parámetros!$B$9)</f>
        <v>1902442.5173938887</v>
      </c>
      <c r="V104" s="81">
        <f>+V103+((Parámetros!$I$36*U103*V103)/Parámetros!$B$9)-Parámetros!$D$24*V103</f>
        <v>33.790068943939687</v>
      </c>
      <c r="W104" s="81">
        <f>+Parámetros!$D$36*V103+W103</f>
        <v>105.69253716685228</v>
      </c>
      <c r="X104" s="81">
        <f t="shared" si="105"/>
        <v>4.2951935457531363</v>
      </c>
      <c r="Y104" s="79">
        <f t="shared" si="106"/>
        <v>139.48260611079195</v>
      </c>
      <c r="Z104" s="79">
        <f>+'Internación x edad (pesimista)'!X105</f>
        <v>2.5269901872830385</v>
      </c>
      <c r="AA104" s="79">
        <f>+'Internación x edad (pesimista)'!AJ105</f>
        <v>0.68840617739957233</v>
      </c>
      <c r="AB104" s="79">
        <f>+Parámetros!$B$16*Parámetros!$B$18</f>
        <v>1911</v>
      </c>
      <c r="AC104" s="79">
        <f>+Parámetros!$B$17*Parámetros!$B$19</f>
        <v>141.5</v>
      </c>
      <c r="AD104" s="74">
        <v>44007</v>
      </c>
      <c r="AE104" s="31"/>
      <c r="AF104" s="192">
        <f t="shared" si="73"/>
        <v>2</v>
      </c>
      <c r="AG104" s="27">
        <v>144</v>
      </c>
      <c r="AH104" s="27">
        <f t="shared" si="98"/>
        <v>1.4084507042253521E-2</v>
      </c>
      <c r="AI104" s="27">
        <f t="shared" si="99"/>
        <v>49.213449819756114</v>
      </c>
    </row>
    <row r="105" spans="1:37" x14ac:dyDescent="0.25">
      <c r="A105" s="18">
        <v>44008</v>
      </c>
      <c r="B105" s="44">
        <f t="shared" si="53"/>
        <v>98</v>
      </c>
      <c r="C105" s="49">
        <f>+C104-((Parámetros!$C$36*C104*D104)/Parámetros!$B$9)</f>
        <v>1902437.9482000074</v>
      </c>
      <c r="D105" s="50">
        <f>+D104+((Parámetros!$C$36*C104*D104)/Parámetros!$B$9)-Parámetros!$D$36*D104</f>
        <v>35.945686472027511</v>
      </c>
      <c r="E105" s="50">
        <f>+Parámetros!$D$36*D104+E104</f>
        <v>108.10611351999083</v>
      </c>
      <c r="F105" s="50">
        <f t="shared" si="101"/>
        <v>144.05179999201835</v>
      </c>
      <c r="G105" s="50">
        <f t="shared" si="102"/>
        <v>4.5691938812378794</v>
      </c>
      <c r="H105" s="106">
        <f>+'Internación x edad (optimista)'!X106</f>
        <v>2.7598236090790338</v>
      </c>
      <c r="I105" s="106">
        <f>+'Internación x edad (optimista)'!AJ106</f>
        <v>0.75183498162527329</v>
      </c>
      <c r="J105" s="106">
        <f>+Parámetros!$B$16*Parámetros!$B$18</f>
        <v>1911</v>
      </c>
      <c r="K105" s="106">
        <f>+Parámetros!$B$17*Parámetros!$B$19</f>
        <v>141.5</v>
      </c>
      <c r="L105" s="58">
        <f>+L104-((Parámetros!$F$36*L104*M104)/Parámetros!$B$9)</f>
        <v>1902437.9482000074</v>
      </c>
      <c r="M105" s="59">
        <f>+M104+((Parámetros!$F$36*L104*M104)/Parámetros!$B$9)-Parámetros!$D$36*M104</f>
        <v>35.945686472027511</v>
      </c>
      <c r="N105" s="59">
        <f>+Parámetros!$D$36*M104+N104</f>
        <v>108.10611351999083</v>
      </c>
      <c r="O105" s="59">
        <f t="shared" si="103"/>
        <v>4.5691938812378794</v>
      </c>
      <c r="P105" s="57">
        <f t="shared" si="104"/>
        <v>144.05179999201835</v>
      </c>
      <c r="Q105" s="57">
        <f>+'Internación x edad (moderado)'!X106</f>
        <v>2.7598236090790338</v>
      </c>
      <c r="R105" s="57">
        <f>+'Internación x edad (moderado)'!AJ106</f>
        <v>0.75183498162527329</v>
      </c>
      <c r="S105" s="57">
        <f>+Parámetros!$B$16*Parámetros!$B$18</f>
        <v>1911</v>
      </c>
      <c r="T105" s="57">
        <f>+Parámetros!$B$17*Parámetros!$B$19</f>
        <v>141.5</v>
      </c>
      <c r="U105" s="80">
        <f>+U104-((Parámetros!$I$36*U104*V104)/Parámetros!$B$9)</f>
        <v>1902437.9482000074</v>
      </c>
      <c r="V105" s="81">
        <f>+V104+((Parámetros!$I$36*U104*V104)/Parámetros!$B$9)-Parámetros!$D$24*V104</f>
        <v>35.945686472027511</v>
      </c>
      <c r="W105" s="81">
        <f>+Parámetros!$D$36*V104+W104</f>
        <v>108.10611351999083</v>
      </c>
      <c r="X105" s="81">
        <f t="shared" si="105"/>
        <v>4.5691938812378794</v>
      </c>
      <c r="Y105" s="79">
        <f t="shared" si="106"/>
        <v>144.05179999201835</v>
      </c>
      <c r="Z105" s="79">
        <f>+'Internación x edad (pesimista)'!X106</f>
        <v>2.7598236090790338</v>
      </c>
      <c r="AA105" s="79">
        <f>+'Internación x edad (pesimista)'!AJ106</f>
        <v>0.75183498162527329</v>
      </c>
      <c r="AB105" s="79">
        <f>+Parámetros!$B$16*Parámetros!$B$18</f>
        <v>1911</v>
      </c>
      <c r="AC105" s="79">
        <f>+Parámetros!$B$17*Parámetros!$B$19</f>
        <v>141.5</v>
      </c>
      <c r="AD105" s="74">
        <v>44008</v>
      </c>
      <c r="AE105" s="31"/>
      <c r="AF105" s="192">
        <f t="shared" si="73"/>
        <v>4</v>
      </c>
      <c r="AG105" s="27">
        <v>148</v>
      </c>
      <c r="AH105" s="27">
        <f t="shared" ref="AH105" si="107">+(AG105-AG104)/AG104</f>
        <v>2.7777777777777776E-2</v>
      </c>
      <c r="AI105" s="27">
        <f t="shared" ref="AI105" si="108">+LN(2)/AH105</f>
        <v>24.953298500158031</v>
      </c>
    </row>
    <row r="106" spans="1:37" x14ac:dyDescent="0.25">
      <c r="A106" s="18">
        <v>44009</v>
      </c>
      <c r="B106" s="44">
        <f t="shared" si="53"/>
        <v>99</v>
      </c>
      <c r="C106" s="49">
        <f>+C105-((Parámetros!$C$36*C105*D105)/Parámetros!$B$9)</f>
        <v>1902433.0875287703</v>
      </c>
      <c r="D106" s="50">
        <f>+D105+((Parámetros!$C$36*C105*D105)/Parámetros!$B$9)-Parámetros!$D$36*D105</f>
        <v>38.238808675371132</v>
      </c>
      <c r="E106" s="50">
        <f>+Parámetros!$D$36*D105+E105</f>
        <v>110.67366255370708</v>
      </c>
      <c r="F106" s="50">
        <f t="shared" si="101"/>
        <v>148.91247122907822</v>
      </c>
      <c r="G106" s="50">
        <f t="shared" si="102"/>
        <v>4.8606712371110916</v>
      </c>
      <c r="H106" s="106">
        <f>+'Internación x edad (optimista)'!X107</f>
        <v>3.0099290242408778</v>
      </c>
      <c r="I106" s="106">
        <f>+'Internación x edad (optimista)'!AJ107</f>
        <v>0.81996904627853395</v>
      </c>
      <c r="J106" s="106">
        <f>+Parámetros!$B$16*Parámetros!$B$18</f>
        <v>1911</v>
      </c>
      <c r="K106" s="106">
        <f>+Parámetros!$B$17*Parámetros!$B$19</f>
        <v>141.5</v>
      </c>
      <c r="L106" s="58">
        <f>+L105-((Parámetros!$F$36*L105*M105)/Parámetros!$B$9)</f>
        <v>1902433.0875287703</v>
      </c>
      <c r="M106" s="59">
        <f>+M105+((Parámetros!$F$36*L105*M105)/Parámetros!$B$9)-Parámetros!$D$36*M105</f>
        <v>38.238808675371132</v>
      </c>
      <c r="N106" s="59">
        <f>+Parámetros!$D$36*M105+N105</f>
        <v>110.67366255370708</v>
      </c>
      <c r="O106" s="59">
        <f t="shared" si="103"/>
        <v>4.8606712371110916</v>
      </c>
      <c r="P106" s="57">
        <f t="shared" si="104"/>
        <v>148.91247122907822</v>
      </c>
      <c r="Q106" s="57">
        <f>+'Internación x edad (moderado)'!X107</f>
        <v>3.0099290242408778</v>
      </c>
      <c r="R106" s="57">
        <f>+'Internación x edad (moderado)'!AJ107</f>
        <v>0.81996904627853395</v>
      </c>
      <c r="S106" s="57">
        <f>+Parámetros!$B$16*Parámetros!$B$18</f>
        <v>1911</v>
      </c>
      <c r="T106" s="57">
        <f>+Parámetros!$B$17*Parámetros!$B$19</f>
        <v>141.5</v>
      </c>
      <c r="U106" s="80">
        <f>+U105-((Parámetros!$I$36*U105*V105)/Parámetros!$B$9)</f>
        <v>1902433.0875287703</v>
      </c>
      <c r="V106" s="81">
        <f>+V105+((Parámetros!$I$36*U105*V105)/Parámetros!$B$9)-Parámetros!$D$24*V105</f>
        <v>38.238808675371132</v>
      </c>
      <c r="W106" s="81">
        <f>+Parámetros!$D$36*V105+W105</f>
        <v>110.67366255370708</v>
      </c>
      <c r="X106" s="81">
        <f t="shared" si="105"/>
        <v>4.8606712371110916</v>
      </c>
      <c r="Y106" s="79">
        <f t="shared" si="106"/>
        <v>148.91247122907822</v>
      </c>
      <c r="Z106" s="79">
        <f>+'Internación x edad (pesimista)'!X107</f>
        <v>3.0099290242408778</v>
      </c>
      <c r="AA106" s="79">
        <f>+'Internación x edad (pesimista)'!AJ107</f>
        <v>0.81996904627853395</v>
      </c>
      <c r="AB106" s="79">
        <f>+Parámetros!$B$16*Parámetros!$B$18</f>
        <v>1911</v>
      </c>
      <c r="AC106" s="79">
        <f>+Parámetros!$B$17*Parámetros!$B$19</f>
        <v>141.5</v>
      </c>
      <c r="AD106" s="74">
        <v>44009</v>
      </c>
      <c r="AE106" s="31"/>
      <c r="AF106" s="192">
        <f t="shared" si="73"/>
        <v>7</v>
      </c>
      <c r="AG106" s="27">
        <v>155</v>
      </c>
      <c r="AH106" s="27">
        <f t="shared" ref="AH106:AH107" si="109">+(AG106-AG105)/AG105</f>
        <v>4.72972972972973E-2</v>
      </c>
      <c r="AI106" s="27">
        <f t="shared" ref="AI106:AI107" si="110">+LN(2)/AH106</f>
        <v>14.655111817553129</v>
      </c>
    </row>
    <row r="107" spans="1:37" x14ac:dyDescent="0.25">
      <c r="A107" s="18">
        <v>44010</v>
      </c>
      <c r="B107" s="44">
        <f t="shared" si="53"/>
        <v>100</v>
      </c>
      <c r="C107" s="49">
        <f>+C106-((Parámetros!$C$36*C106*D106)/Parámetros!$B$9)</f>
        <v>1902427.916788667</v>
      </c>
      <c r="D107" s="50">
        <f>+D106+((Parámetros!$C$36*C106*D106)/Parámetros!$B$9)-Parámetros!$D$36*D106</f>
        <v>40.678205301957711</v>
      </c>
      <c r="E107" s="50">
        <f>+Parámetros!$D$36*D106+E106</f>
        <v>113.4050060305193</v>
      </c>
      <c r="F107" s="50">
        <f t="shared" si="101"/>
        <v>154.08321133247702</v>
      </c>
      <c r="G107" s="50">
        <f t="shared" si="102"/>
        <v>5.1707401033490896</v>
      </c>
      <c r="H107" s="106">
        <f>+'Internación x edad (optimista)'!X108</f>
        <v>3.1907870435491228</v>
      </c>
      <c r="I107" s="106">
        <f>+'Internación x edad (optimista)'!AJ108</f>
        <v>0.86923863915254129</v>
      </c>
      <c r="J107" s="106">
        <f>+Parámetros!$B$16*Parámetros!$B$18</f>
        <v>1911</v>
      </c>
      <c r="K107" s="106">
        <f>+Parámetros!$B$17*Parámetros!$B$19</f>
        <v>141.5</v>
      </c>
      <c r="L107" s="58">
        <f>+L106-((Parámetros!$F$36*L106*M106)/Parámetros!$B$9)</f>
        <v>1902427.916788667</v>
      </c>
      <c r="M107" s="59">
        <f>+M106+((Parámetros!$F$36*L106*M106)/Parámetros!$B$9)-Parámetros!$D$36*M106</f>
        <v>40.678205301957711</v>
      </c>
      <c r="N107" s="59">
        <f>+Parámetros!$D$36*M106+N106</f>
        <v>113.4050060305193</v>
      </c>
      <c r="O107" s="59">
        <f t="shared" si="103"/>
        <v>5.1707401033490896</v>
      </c>
      <c r="P107" s="57">
        <f t="shared" si="104"/>
        <v>154.08321133247702</v>
      </c>
      <c r="Q107" s="57">
        <f>+'Internación x edad (moderado)'!X108</f>
        <v>3.1907870435491228</v>
      </c>
      <c r="R107" s="57">
        <f>+'Internación x edad (moderado)'!AJ108</f>
        <v>0.86923863915254129</v>
      </c>
      <c r="S107" s="57">
        <f>+Parámetros!$B$16*Parámetros!$B$18</f>
        <v>1911</v>
      </c>
      <c r="T107" s="57">
        <f>+Parámetros!$B$17*Parámetros!$B$19</f>
        <v>141.5</v>
      </c>
      <c r="U107" s="80">
        <f>+U106-((Parámetros!$I$36*U106*V106)/Parámetros!$B$9)</f>
        <v>1902427.916788667</v>
      </c>
      <c r="V107" s="81">
        <f>+V106+((Parámetros!$I$36*U106*V106)/Parámetros!$B$9)-Parámetros!$D$24*V106</f>
        <v>40.678205301957711</v>
      </c>
      <c r="W107" s="81">
        <f>+Parámetros!$D$36*V106+W106</f>
        <v>113.4050060305193</v>
      </c>
      <c r="X107" s="81">
        <f t="shared" si="105"/>
        <v>5.1707401033490896</v>
      </c>
      <c r="Y107" s="79">
        <f t="shared" si="106"/>
        <v>154.08321133247702</v>
      </c>
      <c r="Z107" s="79">
        <f>+'Internación x edad (pesimista)'!X108</f>
        <v>3.1907870435491228</v>
      </c>
      <c r="AA107" s="79">
        <f>+'Internación x edad (pesimista)'!AJ108</f>
        <v>0.86923863915254129</v>
      </c>
      <c r="AB107" s="79">
        <f>+Parámetros!$B$16*Parámetros!$B$18</f>
        <v>1911</v>
      </c>
      <c r="AC107" s="79">
        <f>+Parámetros!$B$17*Parámetros!$B$19</f>
        <v>141.5</v>
      </c>
      <c r="AD107" s="74">
        <v>44010</v>
      </c>
      <c r="AE107" s="31"/>
      <c r="AF107" s="192">
        <f t="shared" si="73"/>
        <v>2</v>
      </c>
      <c r="AG107" s="27">
        <v>157</v>
      </c>
      <c r="AH107" s="27">
        <f t="shared" si="109"/>
        <v>1.2903225806451613E-2</v>
      </c>
      <c r="AI107" s="27">
        <f t="shared" si="110"/>
        <v>53.718906493395757</v>
      </c>
      <c r="AJ107">
        <f>+(AG107/AG102)^(1/5)-1</f>
        <v>2.7627734939073889E-2</v>
      </c>
      <c r="AK107" s="27">
        <f t="shared" ref="AK107" si="111">+LN(2)/LN(1+AJ107)</f>
        <v>25.433816218847475</v>
      </c>
    </row>
    <row r="108" spans="1:37" x14ac:dyDescent="0.25">
      <c r="A108" s="18">
        <v>44011</v>
      </c>
      <c r="B108" s="44">
        <f t="shared" si="53"/>
        <v>101</v>
      </c>
      <c r="C108" s="49">
        <f>+C107-((Parámetros!$C$37*C107*D107)/Parámetros!$B$9)</f>
        <v>1902421.7014938598</v>
      </c>
      <c r="D108" s="50">
        <f>+D107+((Parámetros!$C$37*C107*D107)/Parámetros!$B$9)-Parámetros!$D$37*D107</f>
        <v>43.987914016084581</v>
      </c>
      <c r="E108" s="50">
        <f>+Parámetros!$D$37*D107+E107</f>
        <v>116.31059212351629</v>
      </c>
      <c r="F108" s="50">
        <f t="shared" si="92"/>
        <v>160.29850613960087</v>
      </c>
      <c r="G108" s="50">
        <f t="shared" si="93"/>
        <v>6.2152948072180152</v>
      </c>
      <c r="H108" s="106">
        <f>+'Internación x edad (optimista)'!X109</f>
        <v>3.4143210239847401</v>
      </c>
      <c r="I108" s="106">
        <f>+'Internación x edad (optimista)'!AJ109</f>
        <v>0.93013407664375081</v>
      </c>
      <c r="J108" s="106">
        <f>+Parámetros!$B$16*Parámetros!$B$18</f>
        <v>1911</v>
      </c>
      <c r="K108" s="106">
        <f>+Parámetros!$B$17*Parámetros!$B$19</f>
        <v>141.5</v>
      </c>
      <c r="L108" s="58">
        <f>+L107-((Parámetros!$F$37*L107*M107)/Parámetros!$B$9)</f>
        <v>1902421.7014938598</v>
      </c>
      <c r="M108" s="59">
        <f>+M107+((Parámetros!$F$37*L107*M107)/Parámetros!$B$9)-Parámetros!$D$37*M107</f>
        <v>43.987914016084581</v>
      </c>
      <c r="N108" s="59">
        <f>+Parámetros!$D$37*M107+N107</f>
        <v>116.31059212351629</v>
      </c>
      <c r="O108" s="59">
        <f t="shared" si="94"/>
        <v>6.2152948072180152</v>
      </c>
      <c r="P108" s="57">
        <f t="shared" si="95"/>
        <v>160.29850613960087</v>
      </c>
      <c r="Q108" s="57">
        <f>+'Internación x edad (moderado)'!X109</f>
        <v>3.4143210239847401</v>
      </c>
      <c r="R108" s="57">
        <f>+'Internación x edad (moderado)'!AJ109</f>
        <v>0.93013407664375081</v>
      </c>
      <c r="S108" s="57">
        <f>+Parámetros!$B$16*Parámetros!$B$18</f>
        <v>1911</v>
      </c>
      <c r="T108" s="57">
        <f>+Parámetros!$B$17*Parámetros!$B$19</f>
        <v>141.5</v>
      </c>
      <c r="U108" s="80">
        <f>+U107-((Parámetros!$I$37*U107*V107)/Parámetros!$B$9)</f>
        <v>1902421.7014938598</v>
      </c>
      <c r="V108" s="81">
        <f>+V107+((Parámetros!$I$37*U107*V107)/Parámetros!$B$9)-Parámetros!$D$24*V107</f>
        <v>43.987914016084581</v>
      </c>
      <c r="W108" s="81">
        <f>+Parámetros!$D$37*V107+W107</f>
        <v>116.31059212351629</v>
      </c>
      <c r="X108" s="81">
        <f t="shared" si="96"/>
        <v>6.2152948072180152</v>
      </c>
      <c r="Y108" s="79">
        <f t="shared" si="97"/>
        <v>160.29850613960087</v>
      </c>
      <c r="Z108" s="79">
        <f>+'Internación x edad (pesimista)'!X109</f>
        <v>3.4143210239847401</v>
      </c>
      <c r="AA108" s="79">
        <f>+'Internación x edad (pesimista)'!AJ109</f>
        <v>0.93013407664375081</v>
      </c>
      <c r="AB108" s="79">
        <f>+Parámetros!$B$16*Parámetros!$B$18</f>
        <v>1911</v>
      </c>
      <c r="AC108" s="79">
        <f>+Parámetros!$B$17*Parámetros!$B$19</f>
        <v>141.5</v>
      </c>
      <c r="AD108" s="74">
        <v>44011</v>
      </c>
      <c r="AE108" s="31"/>
      <c r="AF108" s="192">
        <v>1</v>
      </c>
      <c r="AG108" s="27">
        <f>+AG107+AF108</f>
        <v>158</v>
      </c>
      <c r="AH108" s="27">
        <f t="shared" ref="AH108:AH114" si="112">+(AG108-AG107)/AG107</f>
        <v>6.369426751592357E-3</v>
      </c>
      <c r="AI108" s="27">
        <f t="shared" ref="AI108:AI114" si="113">+LN(2)/AH108</f>
        <v>108.82410734791141</v>
      </c>
    </row>
    <row r="109" spans="1:37" x14ac:dyDescent="0.25">
      <c r="A109" s="18">
        <v>44012</v>
      </c>
      <c r="B109" s="44">
        <f t="shared" si="53"/>
        <v>102</v>
      </c>
      <c r="C109" s="49">
        <f>+C108-((Parámetros!$C$37*C108*D108)/Parámetros!$B$9)</f>
        <v>1902414.9805247725</v>
      </c>
      <c r="D109" s="50">
        <f>+D108+((Parámetros!$C$37*C108*D108)/Parámetros!$B$9)-Parámetros!$D$37*D108</f>
        <v>47.566889245074805</v>
      </c>
      <c r="E109" s="50">
        <f>+Parámetros!$D$37*D108+E108</f>
        <v>119.45258598180804</v>
      </c>
      <c r="F109" s="50">
        <f t="shared" ref="F109:F114" si="114">+D109+E109</f>
        <v>167.01947522688283</v>
      </c>
      <c r="G109" s="50">
        <f t="shared" ref="G109:G114" si="115">+IF(C108-C109&gt;0,C108-C109,0)</f>
        <v>6.7209690872114152</v>
      </c>
      <c r="H109" s="106">
        <f>+'Internación x edad (optimista)'!X110</f>
        <v>3.642890940191915</v>
      </c>
      <c r="I109" s="106">
        <f>+'Internación x edad (optimista)'!AJ110</f>
        <v>0.99240141075393984</v>
      </c>
      <c r="J109" s="106">
        <f>+Parámetros!$B$16*Parámetros!$B$18</f>
        <v>1911</v>
      </c>
      <c r="K109" s="106">
        <f>+Parámetros!$B$17*Parámetros!$B$19</f>
        <v>141.5</v>
      </c>
      <c r="L109" s="58">
        <f>+L108-((Parámetros!$F$37*L108*M108)/Parámetros!$B$9)</f>
        <v>1902414.9805247725</v>
      </c>
      <c r="M109" s="59">
        <f>+M108+((Parámetros!$F$37*L108*M108)/Parámetros!$B$9)-Parámetros!$D$37*M108</f>
        <v>47.566889245074805</v>
      </c>
      <c r="N109" s="59">
        <f>+Parámetros!$D$37*M108+N108</f>
        <v>119.45258598180804</v>
      </c>
      <c r="O109" s="59">
        <f t="shared" ref="O109:O114" si="116">+L108-L109</f>
        <v>6.7209690872114152</v>
      </c>
      <c r="P109" s="57">
        <f t="shared" ref="P109:P114" si="117">+N109+M109</f>
        <v>167.01947522688283</v>
      </c>
      <c r="Q109" s="57">
        <f>+'Internación x edad (moderado)'!X110</f>
        <v>3.642890940191915</v>
      </c>
      <c r="R109" s="57">
        <f>+'Internación x edad (moderado)'!AJ110</f>
        <v>0.99240141075393984</v>
      </c>
      <c r="S109" s="57">
        <f>+Parámetros!$B$16*Parámetros!$B$18</f>
        <v>1911</v>
      </c>
      <c r="T109" s="57">
        <f>+Parámetros!$B$17*Parámetros!$B$19</f>
        <v>141.5</v>
      </c>
      <c r="U109" s="80">
        <f>+U108-((Parámetros!$I$37*U108*V108)/Parámetros!$B$9)</f>
        <v>1902414.9805247725</v>
      </c>
      <c r="V109" s="81">
        <f>+V108+((Parámetros!$I$37*U108*V108)/Parámetros!$B$9)-Parámetros!$D$24*V108</f>
        <v>47.566889245074805</v>
      </c>
      <c r="W109" s="81">
        <f>+Parámetros!$D$37*V108+W108</f>
        <v>119.45258598180804</v>
      </c>
      <c r="X109" s="81">
        <f t="shared" ref="X109:X114" si="118">+U108-U109</f>
        <v>6.7209690872114152</v>
      </c>
      <c r="Y109" s="79">
        <f t="shared" ref="Y109:Y114" si="119">+W109+V109</f>
        <v>167.01947522688283</v>
      </c>
      <c r="Z109" s="79">
        <f>+'Internación x edad (pesimista)'!X110</f>
        <v>3.642890940191915</v>
      </c>
      <c r="AA109" s="79">
        <f>+'Internación x edad (pesimista)'!AJ110</f>
        <v>0.99240141075393984</v>
      </c>
      <c r="AB109" s="79">
        <f>+Parámetros!$B$16*Parámetros!$B$18</f>
        <v>1911</v>
      </c>
      <c r="AC109" s="79">
        <f>+Parámetros!$B$17*Parámetros!$B$19</f>
        <v>141.5</v>
      </c>
      <c r="AD109" s="74">
        <v>44012</v>
      </c>
      <c r="AE109" s="31"/>
      <c r="AF109" s="192">
        <v>4</v>
      </c>
      <c r="AG109" s="27">
        <f t="shared" ref="AG109:AG172" si="120">+AG108+AF109</f>
        <v>162</v>
      </c>
      <c r="AH109" s="27">
        <f t="shared" si="112"/>
        <v>2.5316455696202531E-2</v>
      </c>
      <c r="AI109" s="27">
        <f t="shared" si="113"/>
        <v>27.379313632117839</v>
      </c>
    </row>
    <row r="110" spans="1:37" x14ac:dyDescent="0.25">
      <c r="A110" s="18">
        <v>44013</v>
      </c>
      <c r="B110" s="44">
        <f t="shared" si="53"/>
        <v>103</v>
      </c>
      <c r="C110" s="49">
        <f>+C109-((Parámetros!$C$37*C109*D109)/Parámetros!$B$9)</f>
        <v>1902407.7127452039</v>
      </c>
      <c r="D110" s="50">
        <f>+D109+((Parámetros!$C$37*C109*D109)/Parámetros!$B$9)-Parámetros!$D$37*D109</f>
        <v>51.437033867746855</v>
      </c>
      <c r="E110" s="50">
        <f>+Parámetros!$D$37*D109+E109</f>
        <v>122.85022092788482</v>
      </c>
      <c r="F110" s="50">
        <f t="shared" si="114"/>
        <v>174.28725479563167</v>
      </c>
      <c r="G110" s="50">
        <f t="shared" si="115"/>
        <v>7.2677795686759055</v>
      </c>
      <c r="H110" s="106">
        <f>+'Internación x edad (optimista)'!X111</f>
        <v>3.8748070292868309</v>
      </c>
      <c r="I110" s="106">
        <f>+'Internación x edad (optimista)'!AJ111</f>
        <v>1.0555803139308233</v>
      </c>
      <c r="J110" s="106">
        <f>+Parámetros!$B$16*Parámetros!$B$18</f>
        <v>1911</v>
      </c>
      <c r="K110" s="106">
        <f>+Parámetros!$B$17*Parámetros!$B$19</f>
        <v>141.5</v>
      </c>
      <c r="L110" s="58">
        <f>+L109-((Parámetros!$F$37*L109*M109)/Parámetros!$B$9)</f>
        <v>1902407.7127452039</v>
      </c>
      <c r="M110" s="59">
        <f>+M109+((Parámetros!$F$37*L109*M109)/Parámetros!$B$9)-Parámetros!$D$37*M109</f>
        <v>51.437033867746855</v>
      </c>
      <c r="N110" s="59">
        <f>+Parámetros!$D$37*M109+N109</f>
        <v>122.85022092788482</v>
      </c>
      <c r="O110" s="59">
        <f t="shared" si="116"/>
        <v>7.2677795686759055</v>
      </c>
      <c r="P110" s="57">
        <f t="shared" si="117"/>
        <v>174.28725479563167</v>
      </c>
      <c r="Q110" s="57">
        <f>+'Internación x edad (moderado)'!X111</f>
        <v>3.8748070292868309</v>
      </c>
      <c r="R110" s="57">
        <f>+'Internación x edad (moderado)'!AJ111</f>
        <v>1.0555803139308233</v>
      </c>
      <c r="S110" s="57">
        <f>+Parámetros!$B$16*Parámetros!$B$18</f>
        <v>1911</v>
      </c>
      <c r="T110" s="57">
        <f>+Parámetros!$B$17*Parámetros!$B$19</f>
        <v>141.5</v>
      </c>
      <c r="U110" s="80">
        <f>+U109-((Parámetros!$I$37*U109*V109)/Parámetros!$B$9)</f>
        <v>1902407.7127452039</v>
      </c>
      <c r="V110" s="81">
        <f>+V109+((Parámetros!$I$37*U109*V109)/Parámetros!$B$9)-Parámetros!$D$24*V109</f>
        <v>51.437033867746855</v>
      </c>
      <c r="W110" s="81">
        <f>+Parámetros!$D$37*V109+W109</f>
        <v>122.85022092788482</v>
      </c>
      <c r="X110" s="81">
        <f t="shared" si="118"/>
        <v>7.2677795686759055</v>
      </c>
      <c r="Y110" s="79">
        <f t="shared" si="119"/>
        <v>174.28725479563167</v>
      </c>
      <c r="Z110" s="79">
        <f>+'Internación x edad (pesimista)'!X111</f>
        <v>3.8748070292868309</v>
      </c>
      <c r="AA110" s="79">
        <f>+'Internación x edad (pesimista)'!AJ111</f>
        <v>1.0555803139308233</v>
      </c>
      <c r="AB110" s="79">
        <f>+Parámetros!$B$16*Parámetros!$B$18</f>
        <v>1911</v>
      </c>
      <c r="AC110" s="79">
        <f>+Parámetros!$B$17*Parámetros!$B$19</f>
        <v>141.5</v>
      </c>
      <c r="AD110" s="74">
        <v>44013</v>
      </c>
      <c r="AF110" s="192">
        <v>8</v>
      </c>
      <c r="AG110" s="27">
        <f t="shared" si="120"/>
        <v>170</v>
      </c>
      <c r="AH110" s="27">
        <f t="shared" si="112"/>
        <v>4.9382716049382713E-2</v>
      </c>
      <c r="AI110" s="27">
        <f t="shared" si="113"/>
        <v>14.036230406338893</v>
      </c>
    </row>
    <row r="111" spans="1:37" x14ac:dyDescent="0.25">
      <c r="A111" s="18">
        <v>44014</v>
      </c>
      <c r="B111" s="44">
        <f t="shared" si="53"/>
        <v>104</v>
      </c>
      <c r="C111" s="49">
        <f>+C110-((Parámetros!$C$37*C110*D110)/Parámetros!$B$9)</f>
        <v>1902399.8536734504</v>
      </c>
      <c r="D111" s="50">
        <f>+D110+((Parámetros!$C$37*C110*D110)/Parámetros!$B$9)-Parámetros!$D$37*D110</f>
        <v>55.622031773595623</v>
      </c>
      <c r="E111" s="50">
        <f>+Parámetros!$D$37*D110+E110</f>
        <v>126.52429477558103</v>
      </c>
      <c r="F111" s="50">
        <f t="shared" si="114"/>
        <v>182.14632654917665</v>
      </c>
      <c r="G111" s="50">
        <f t="shared" si="115"/>
        <v>7.8590717534534633</v>
      </c>
      <c r="H111" s="106">
        <f>+'Internación x edad (optimista)'!X112</f>
        <v>4.1079069241057464</v>
      </c>
      <c r="I111" s="106">
        <f>+'Internación x edad (optimista)'!AJ112</f>
        <v>1.1190817111076217</v>
      </c>
      <c r="J111" s="106">
        <f>+Parámetros!$B$16*Parámetros!$B$18</f>
        <v>1911</v>
      </c>
      <c r="K111" s="106">
        <f>+Parámetros!$B$17*Parámetros!$B$19</f>
        <v>141.5</v>
      </c>
      <c r="L111" s="58">
        <f>+L110-((Parámetros!$F$37*L110*M110)/Parámetros!$B$9)</f>
        <v>1902399.8536734504</v>
      </c>
      <c r="M111" s="59">
        <f>+M110+((Parámetros!$F$37*L110*M110)/Parámetros!$B$9)-Parámetros!$D$37*M110</f>
        <v>55.622031773595623</v>
      </c>
      <c r="N111" s="59">
        <f>+Parámetros!$D$37*M110+N110</f>
        <v>126.52429477558103</v>
      </c>
      <c r="O111" s="59">
        <f t="shared" si="116"/>
        <v>7.8590717534534633</v>
      </c>
      <c r="P111" s="57">
        <f t="shared" si="117"/>
        <v>182.14632654917665</v>
      </c>
      <c r="Q111" s="57">
        <f>+'Internación x edad (moderado)'!X112</f>
        <v>4.1079069241057464</v>
      </c>
      <c r="R111" s="57">
        <f>+'Internación x edad (moderado)'!AJ112</f>
        <v>1.1190817111076217</v>
      </c>
      <c r="S111" s="57">
        <f>+Parámetros!$B$16*Parámetros!$B$18</f>
        <v>1911</v>
      </c>
      <c r="T111" s="57">
        <f>+Parámetros!$B$17*Parámetros!$B$19</f>
        <v>141.5</v>
      </c>
      <c r="U111" s="80">
        <f>+U110-((Parámetros!$I$37*U110*V110)/Parámetros!$B$9)</f>
        <v>1902399.8536734504</v>
      </c>
      <c r="V111" s="81">
        <f>+V110+((Parámetros!$I$37*U110*V110)/Parámetros!$B$9)-Parámetros!$D$24*V110</f>
        <v>55.622031773595623</v>
      </c>
      <c r="W111" s="81">
        <f>+Parámetros!$D$37*V110+W110</f>
        <v>126.52429477558103</v>
      </c>
      <c r="X111" s="81">
        <f t="shared" si="118"/>
        <v>7.8590717534534633</v>
      </c>
      <c r="Y111" s="79">
        <f t="shared" si="119"/>
        <v>182.14632654917665</v>
      </c>
      <c r="Z111" s="79">
        <f>+'Internación x edad (pesimista)'!X112</f>
        <v>4.1079069241057464</v>
      </c>
      <c r="AA111" s="79">
        <f>+'Internación x edad (pesimista)'!AJ112</f>
        <v>1.1190817111076217</v>
      </c>
      <c r="AB111" s="79">
        <f>+Parámetros!$B$16*Parámetros!$B$18</f>
        <v>1911</v>
      </c>
      <c r="AC111" s="79">
        <f>+Parámetros!$B$17*Parámetros!$B$19</f>
        <v>141.5</v>
      </c>
      <c r="AD111" s="74">
        <v>44014</v>
      </c>
      <c r="AF111" s="192">
        <v>4</v>
      </c>
      <c r="AG111" s="27">
        <f t="shared" si="120"/>
        <v>174</v>
      </c>
      <c r="AH111" s="27">
        <f t="shared" si="112"/>
        <v>2.3529411764705882E-2</v>
      </c>
      <c r="AI111" s="27">
        <f t="shared" si="113"/>
        <v>29.458755173797677</v>
      </c>
    </row>
    <row r="112" spans="1:37" x14ac:dyDescent="0.25">
      <c r="A112" s="18">
        <v>44015</v>
      </c>
      <c r="B112" s="44">
        <f t="shared" si="53"/>
        <v>105</v>
      </c>
      <c r="C112" s="49">
        <f>+C111-((Parámetros!$C$37*C111*D111)/Parámetros!$B$9)</f>
        <v>1902391.3552103771</v>
      </c>
      <c r="D112" s="50">
        <f>+D111+((Parámetros!$C$37*C111*D111)/Parámetros!$B$9)-Parámetros!$D$37*D111</f>
        <v>60.147492577246766</v>
      </c>
      <c r="E112" s="50">
        <f>+Parámetros!$D$37*D111+E111</f>
        <v>130.49729704512356</v>
      </c>
      <c r="F112" s="50">
        <f t="shared" si="114"/>
        <v>190.64478962237033</v>
      </c>
      <c r="G112" s="50">
        <f t="shared" si="115"/>
        <v>8.4984630732797086</v>
      </c>
      <c r="H112" s="106">
        <f>+'Internación x edad (optimista)'!X113</f>
        <v>4.3394637206678111</v>
      </c>
      <c r="I112" s="106">
        <f>+'Internación x edad (optimista)'!AJ113</f>
        <v>1.1821627353135644</v>
      </c>
      <c r="J112" s="106">
        <f>+Parámetros!$B$16*Parámetros!$B$18</f>
        <v>1911</v>
      </c>
      <c r="K112" s="106">
        <f>+Parámetros!$B$17*Parámetros!$B$19</f>
        <v>141.5</v>
      </c>
      <c r="L112" s="58">
        <f>+L111-((Parámetros!$F$37*L111*M111)/Parámetros!$B$9)</f>
        <v>1902391.3552103771</v>
      </c>
      <c r="M112" s="59">
        <f>+M111+((Parámetros!$F$37*L111*M111)/Parámetros!$B$9)-Parámetros!$D$37*M111</f>
        <v>60.147492577246766</v>
      </c>
      <c r="N112" s="59">
        <f>+Parámetros!$D$37*M111+N111</f>
        <v>130.49729704512356</v>
      </c>
      <c r="O112" s="59">
        <f t="shared" si="116"/>
        <v>8.4984630732797086</v>
      </c>
      <c r="P112" s="57">
        <f t="shared" si="117"/>
        <v>190.64478962237033</v>
      </c>
      <c r="Q112" s="57">
        <f>+'Internación x edad (moderado)'!X113</f>
        <v>4.3394637206678111</v>
      </c>
      <c r="R112" s="57">
        <f>+'Internación x edad (moderado)'!AJ113</f>
        <v>1.1821627353135644</v>
      </c>
      <c r="S112" s="57">
        <f>+Parámetros!$B$16*Parámetros!$B$18</f>
        <v>1911</v>
      </c>
      <c r="T112" s="57">
        <f>+Parámetros!$B$17*Parámetros!$B$19</f>
        <v>141.5</v>
      </c>
      <c r="U112" s="80">
        <f>+U111-((Parámetros!$I$37*U111*V111)/Parámetros!$B$9)</f>
        <v>1902391.3552103771</v>
      </c>
      <c r="V112" s="81">
        <f>+V111+((Parámetros!$I$37*U111*V111)/Parámetros!$B$9)-Parámetros!$D$24*V111</f>
        <v>60.147492577246766</v>
      </c>
      <c r="W112" s="81">
        <f>+Parámetros!$D$37*V111+W111</f>
        <v>130.49729704512356</v>
      </c>
      <c r="X112" s="81">
        <f t="shared" si="118"/>
        <v>8.4984630732797086</v>
      </c>
      <c r="Y112" s="79">
        <f t="shared" si="119"/>
        <v>190.64478962237033</v>
      </c>
      <c r="Z112" s="79">
        <f>+'Internación x edad (pesimista)'!X113</f>
        <v>4.3394637206678111</v>
      </c>
      <c r="AA112" s="79">
        <f>+'Internación x edad (pesimista)'!AJ113</f>
        <v>1.1821627353135644</v>
      </c>
      <c r="AB112" s="79">
        <f>+Parámetros!$B$16*Parámetros!$B$18</f>
        <v>1911</v>
      </c>
      <c r="AC112" s="79">
        <f>+Parámetros!$B$17*Parámetros!$B$19</f>
        <v>141.5</v>
      </c>
      <c r="AD112" s="74">
        <v>44015</v>
      </c>
      <c r="AF112" s="192">
        <v>2</v>
      </c>
      <c r="AG112" s="27">
        <f t="shared" si="120"/>
        <v>176</v>
      </c>
      <c r="AH112" s="27">
        <f t="shared" si="112"/>
        <v>1.1494252873563218E-2</v>
      </c>
      <c r="AI112" s="27">
        <f t="shared" si="113"/>
        <v>60.303804708715241</v>
      </c>
    </row>
    <row r="113" spans="1:37" x14ac:dyDescent="0.25">
      <c r="A113" s="18">
        <v>44016</v>
      </c>
      <c r="B113" s="44">
        <f t="shared" si="53"/>
        <v>106</v>
      </c>
      <c r="C113" s="49">
        <f>+C112-((Parámetros!$C$37*C112*D112)/Parámetros!$B$9)</f>
        <v>1902382.165345411</v>
      </c>
      <c r="D113" s="50">
        <f>+D112+((Parámetros!$C$37*C112*D112)/Parámetros!$B$9)-Parámetros!$D$37*D112</f>
        <v>65.041108073492452</v>
      </c>
      <c r="E113" s="50">
        <f>+Parámetros!$D$37*D112+E112</f>
        <v>134.7935465149269</v>
      </c>
      <c r="F113" s="50">
        <f t="shared" si="114"/>
        <v>199.83465458841937</v>
      </c>
      <c r="G113" s="50">
        <f t="shared" si="115"/>
        <v>9.1898649660870433</v>
      </c>
      <c r="H113" s="106">
        <f>+'Internación x edad (optimista)'!X114</f>
        <v>4.5660780348198484</v>
      </c>
      <c r="I113" s="106">
        <f>+'Internación x edad (optimista)'!AJ114</f>
        <v>1.2438973215951046</v>
      </c>
      <c r="J113" s="106">
        <f>+Parámetros!$B$16*Parámetros!$B$18</f>
        <v>1911</v>
      </c>
      <c r="K113" s="106">
        <f>+Parámetros!$B$17*Parámetros!$B$19</f>
        <v>141.5</v>
      </c>
      <c r="L113" s="58">
        <f>+L112-((Parámetros!$F$37*L112*M112)/Parámetros!$B$9)</f>
        <v>1902382.165345411</v>
      </c>
      <c r="M113" s="59">
        <f>+M112+((Parámetros!$F$37*L112*M112)/Parámetros!$B$9)-Parámetros!$D$37*M112</f>
        <v>65.041108073492452</v>
      </c>
      <c r="N113" s="59">
        <f>+Parámetros!$D$37*M112+N112</f>
        <v>134.7935465149269</v>
      </c>
      <c r="O113" s="59">
        <f t="shared" si="116"/>
        <v>9.1898649660870433</v>
      </c>
      <c r="P113" s="57">
        <f t="shared" si="117"/>
        <v>199.83465458841937</v>
      </c>
      <c r="Q113" s="57">
        <f>+'Internación x edad (moderado)'!X114</f>
        <v>4.5660780348198484</v>
      </c>
      <c r="R113" s="57">
        <f>+'Internación x edad (moderado)'!AJ114</f>
        <v>1.2438973215951046</v>
      </c>
      <c r="S113" s="57">
        <f>+Parámetros!$B$16*Parámetros!$B$18</f>
        <v>1911</v>
      </c>
      <c r="T113" s="57">
        <f>+Parámetros!$B$17*Parámetros!$B$19</f>
        <v>141.5</v>
      </c>
      <c r="U113" s="80">
        <f>+U112-((Parámetros!$I$37*U112*V112)/Parámetros!$B$9)</f>
        <v>1902382.165345411</v>
      </c>
      <c r="V113" s="81">
        <f>+V112+((Parámetros!$I$37*U112*V112)/Parámetros!$B$9)-Parámetros!$D$24*V112</f>
        <v>65.041108073492452</v>
      </c>
      <c r="W113" s="81">
        <f>+Parámetros!$D$37*V112+W112</f>
        <v>134.7935465149269</v>
      </c>
      <c r="X113" s="81">
        <f t="shared" si="118"/>
        <v>9.1898649660870433</v>
      </c>
      <c r="Y113" s="79">
        <f t="shared" si="119"/>
        <v>199.83465458841937</v>
      </c>
      <c r="Z113" s="79">
        <f>+'Internación x edad (pesimista)'!X114</f>
        <v>4.5660780348198484</v>
      </c>
      <c r="AA113" s="79">
        <f>+'Internación x edad (pesimista)'!AJ114</f>
        <v>1.2438973215951046</v>
      </c>
      <c r="AB113" s="79">
        <f>+Parámetros!$B$16*Parámetros!$B$18</f>
        <v>1911</v>
      </c>
      <c r="AC113" s="79">
        <f>+Parámetros!$B$17*Parámetros!$B$19</f>
        <v>141.5</v>
      </c>
      <c r="AD113" s="74">
        <v>44016</v>
      </c>
      <c r="AF113" s="192">
        <v>4</v>
      </c>
      <c r="AG113" s="27">
        <f t="shared" si="120"/>
        <v>180</v>
      </c>
      <c r="AH113" s="27">
        <f t="shared" si="112"/>
        <v>2.2727272727272728E-2</v>
      </c>
      <c r="AI113" s="27">
        <f t="shared" si="113"/>
        <v>30.49847594463759</v>
      </c>
    </row>
    <row r="114" spans="1:37" x14ac:dyDescent="0.25">
      <c r="A114" s="18">
        <v>44017</v>
      </c>
      <c r="B114" s="44">
        <f t="shared" si="53"/>
        <v>107</v>
      </c>
      <c r="C114" s="49">
        <f>+C113-((Parámetros!$C$37*C113*D113)/Parámetros!$B$9)</f>
        <v>1902372.2278386683</v>
      </c>
      <c r="D114" s="50">
        <f>+D113+((Parámetros!$C$37*C113*D113)/Parámetros!$B$9)-Parámetros!$D$37*D113</f>
        <v>70.33282138235262</v>
      </c>
      <c r="E114" s="50">
        <f>+Parámetros!$D$37*D113+E113</f>
        <v>139.4393399487478</v>
      </c>
      <c r="F114" s="50">
        <f t="shared" si="114"/>
        <v>209.77216133110042</v>
      </c>
      <c r="G114" s="50">
        <f t="shared" si="115"/>
        <v>9.9375067427754402</v>
      </c>
      <c r="H114" s="106">
        <f>+'Internación x edad (optimista)'!X115</f>
        <v>4.9530090698294265</v>
      </c>
      <c r="I114" s="106">
        <f>+'Internación x edad (optimista)'!AJ115</f>
        <v>1.3493056116900473</v>
      </c>
      <c r="J114" s="106">
        <f>+Parámetros!$B$16*Parámetros!$B$18</f>
        <v>1911</v>
      </c>
      <c r="K114" s="106">
        <f>+Parámetros!$B$17*Parámetros!$B$19</f>
        <v>141.5</v>
      </c>
      <c r="L114" s="58">
        <f>+L113-((Parámetros!$F$37*L113*M113)/Parámetros!$B$9)</f>
        <v>1902372.2278386683</v>
      </c>
      <c r="M114" s="59">
        <f>+M113+((Parámetros!$F$37*L113*M113)/Parámetros!$B$9)-Parámetros!$D$37*M113</f>
        <v>70.33282138235262</v>
      </c>
      <c r="N114" s="59">
        <f>+Parámetros!$D$37*M113+N113</f>
        <v>139.4393399487478</v>
      </c>
      <c r="O114" s="59">
        <f t="shared" si="116"/>
        <v>9.9375067427754402</v>
      </c>
      <c r="P114" s="57">
        <f t="shared" si="117"/>
        <v>209.77216133110042</v>
      </c>
      <c r="Q114" s="57">
        <f>+'Internación x edad (moderado)'!X115</f>
        <v>4.9530090698294265</v>
      </c>
      <c r="R114" s="57">
        <f>+'Internación x edad (moderado)'!AJ115</f>
        <v>1.3493056116900473</v>
      </c>
      <c r="S114" s="57">
        <f>+Parámetros!$B$16*Parámetros!$B$18</f>
        <v>1911</v>
      </c>
      <c r="T114" s="57">
        <f>+Parámetros!$B$17*Parámetros!$B$19</f>
        <v>141.5</v>
      </c>
      <c r="U114" s="80">
        <f>+U113-((Parámetros!$I$37*U113*V113)/Parámetros!$B$9)</f>
        <v>1902372.2278386683</v>
      </c>
      <c r="V114" s="81">
        <f>+V113+((Parámetros!$I$37*U113*V113)/Parámetros!$B$9)-Parámetros!$D$24*V113</f>
        <v>70.33282138235262</v>
      </c>
      <c r="W114" s="81">
        <f>+Parámetros!$D$37*V113+W113</f>
        <v>139.4393399487478</v>
      </c>
      <c r="X114" s="81">
        <f t="shared" si="118"/>
        <v>9.9375067427754402</v>
      </c>
      <c r="Y114" s="79">
        <f t="shared" si="119"/>
        <v>209.77216133110042</v>
      </c>
      <c r="Z114" s="79">
        <f>+'Internación x edad (pesimista)'!X115</f>
        <v>4.9530090698294265</v>
      </c>
      <c r="AA114" s="79">
        <f>+'Internación x edad (pesimista)'!AJ115</f>
        <v>1.3493056116900473</v>
      </c>
      <c r="AB114" s="79">
        <f>+Parámetros!$B$16*Parámetros!$B$18</f>
        <v>1911</v>
      </c>
      <c r="AC114" s="79">
        <f>+Parámetros!$B$17*Parámetros!$B$19</f>
        <v>141.5</v>
      </c>
      <c r="AD114" s="74">
        <v>44017</v>
      </c>
      <c r="AF114" s="192">
        <v>9</v>
      </c>
      <c r="AG114" s="27">
        <f t="shared" si="120"/>
        <v>189</v>
      </c>
      <c r="AH114" s="27">
        <f t="shared" si="112"/>
        <v>0.05</v>
      </c>
      <c r="AI114" s="27">
        <f t="shared" si="113"/>
        <v>13.862943611198904</v>
      </c>
      <c r="AJ114">
        <f>+(AG114/AG108)^(1/6)-1</f>
        <v>3.0308903585306135E-2</v>
      </c>
      <c r="AK114" s="27">
        <f t="shared" ref="AK114" si="121">+LN(2)/LN(1+AJ114)</f>
        <v>23.214273357026702</v>
      </c>
    </row>
    <row r="115" spans="1:37" x14ac:dyDescent="0.25">
      <c r="A115" s="18">
        <v>44018</v>
      </c>
      <c r="B115" s="44">
        <f t="shared" si="53"/>
        <v>108</v>
      </c>
      <c r="C115" s="49">
        <f>+C114-((Parámetros!$C$38*C114*D114)/Parámetros!$B$9)</f>
        <v>1902360.2461783455</v>
      </c>
      <c r="D115" s="50">
        <f>+D114+((Parámetros!$C$38*C114*D114)/Parámetros!$B$9)-Parámetros!$D$38*D114</f>
        <v>77.290708749165887</v>
      </c>
      <c r="E115" s="50">
        <f>+Parámetros!$D$38*D114+E114</f>
        <v>144.46311290463012</v>
      </c>
      <c r="F115" s="50">
        <f t="shared" ref="F115:F150" si="122">+D115+E115</f>
        <v>221.75382165379602</v>
      </c>
      <c r="G115" s="50">
        <f t="shared" ref="G115:G150" si="123">+IF(C114-C115&gt;0,C114-C115,0)</f>
        <v>11.98166032275185</v>
      </c>
      <c r="H115" s="106">
        <f>+'Internación x edad (optimista)'!X116</f>
        <v>5.4534632107506509</v>
      </c>
      <c r="I115" s="106">
        <f>+'Internación x edad (optimista)'!AJ116</f>
        <v>1.4856400240075649</v>
      </c>
      <c r="J115" s="106">
        <f>+Parámetros!$B$16*Parámetros!$B$18</f>
        <v>1911</v>
      </c>
      <c r="K115" s="106">
        <f>+Parámetros!$B$17*Parámetros!$B$19</f>
        <v>141.5</v>
      </c>
      <c r="L115" s="58">
        <f>+L114-((Parámetros!$F$38*L114*M114)/Parámetros!$B$9)</f>
        <v>1902360.2461783455</v>
      </c>
      <c r="M115" s="59">
        <f>+M114+((Parámetros!$F$38*L114*M114)/Parámetros!$B$9)-Parámetros!$D$38*M114</f>
        <v>77.290708749165887</v>
      </c>
      <c r="N115" s="59">
        <f>+Parámetros!$D$38*M114+N114</f>
        <v>144.46311290463012</v>
      </c>
      <c r="O115" s="59">
        <f t="shared" ref="O115:O150" si="124">+L114-L115</f>
        <v>11.98166032275185</v>
      </c>
      <c r="P115" s="57">
        <f t="shared" ref="P115:P150" si="125">+N115+M115</f>
        <v>221.75382165379602</v>
      </c>
      <c r="Q115" s="57">
        <f>+'Internación x edad (moderado)'!X116</f>
        <v>5.4534632107506509</v>
      </c>
      <c r="R115" s="57">
        <f>+'Internación x edad (moderado)'!AJ116</f>
        <v>1.4856400240075649</v>
      </c>
      <c r="S115" s="57">
        <f>+Parámetros!$B$16*Parámetros!$B$18</f>
        <v>1911</v>
      </c>
      <c r="T115" s="57">
        <f>+Parámetros!$B$17*Parámetros!$B$19</f>
        <v>141.5</v>
      </c>
      <c r="U115" s="80">
        <f>+U114-((Parámetros!$I$38*U114*V114)/Parámetros!$B$9)</f>
        <v>1902360.2461783455</v>
      </c>
      <c r="V115" s="81">
        <f>+V114+((Parámetros!$I$38*U114*V114)/Parámetros!$B$9)-Parámetros!$D$24*V114</f>
        <v>77.290708749165887</v>
      </c>
      <c r="W115" s="81">
        <f>+Parámetros!$D$38*V114+W114</f>
        <v>144.46311290463012</v>
      </c>
      <c r="X115" s="81">
        <f t="shared" ref="X115:X150" si="126">+U114-U115</f>
        <v>11.98166032275185</v>
      </c>
      <c r="Y115" s="79">
        <f t="shared" ref="Y115:Y150" si="127">+W115+V115</f>
        <v>221.75382165379602</v>
      </c>
      <c r="Z115" s="79">
        <f>+'Internación x edad (pesimista)'!X116</f>
        <v>5.4534632107506509</v>
      </c>
      <c r="AA115" s="79">
        <f>+'Internación x edad (pesimista)'!AJ116</f>
        <v>1.4856400240075649</v>
      </c>
      <c r="AB115" s="79">
        <f>+Parámetros!$B$16*Parámetros!$B$18</f>
        <v>1911</v>
      </c>
      <c r="AC115" s="79">
        <f>+Parámetros!$B$17*Parámetros!$B$19</f>
        <v>141.5</v>
      </c>
      <c r="AD115" s="74">
        <v>44018</v>
      </c>
      <c r="AF115" s="192">
        <v>14</v>
      </c>
      <c r="AG115" s="27">
        <f>+AG114+AF115</f>
        <v>203</v>
      </c>
    </row>
    <row r="116" spans="1:37" x14ac:dyDescent="0.25">
      <c r="A116" s="18">
        <v>44019</v>
      </c>
      <c r="B116" s="44">
        <f t="shared" si="53"/>
        <v>109</v>
      </c>
      <c r="C116" s="49">
        <f>+C115-((Parámetros!$C$38*C115*D115)/Parámetros!$B$9)</f>
        <v>1902347.0792789168</v>
      </c>
      <c r="D116" s="50">
        <f>+D115+((Parámetros!$C$38*C115*D115)/Parámetros!$B$9)-Parámetros!$D$38*D115</f>
        <v>84.936843267301057</v>
      </c>
      <c r="E116" s="50">
        <f>+Parámetros!$D$38*D115+E115</f>
        <v>149.98387781528484</v>
      </c>
      <c r="F116" s="50">
        <f t="shared" ref="F116:F121" si="128">+D116+E116</f>
        <v>234.92072108258589</v>
      </c>
      <c r="G116" s="50">
        <f t="shared" ref="G116:G121" si="129">+IF(C115-C116&gt;0,C115-C116,0)</f>
        <v>13.166899428702891</v>
      </c>
      <c r="H116" s="106">
        <f>+'Internación x edad (optimista)'!X117</f>
        <v>6.0123580772291554</v>
      </c>
      <c r="I116" s="106">
        <f>+'Internación x edad (optimista)'!AJ117</f>
        <v>1.637894939969222</v>
      </c>
      <c r="J116" s="106">
        <f>+Parámetros!$B$16*Parámetros!$B$18</f>
        <v>1911</v>
      </c>
      <c r="K116" s="106">
        <f>+Parámetros!$B$17*Parámetros!$B$19</f>
        <v>141.5</v>
      </c>
      <c r="L116" s="58">
        <f>+L115-((Parámetros!$F$38*L115*M115)/Parámetros!$B$9)</f>
        <v>1902347.0792789168</v>
      </c>
      <c r="M116" s="59">
        <f>+M115+((Parámetros!$F$38*L115*M115)/Parámetros!$B$9)-Parámetros!$D$38*M115</f>
        <v>84.936843267301057</v>
      </c>
      <c r="N116" s="59">
        <f>+Parámetros!$D$38*M115+N115</f>
        <v>149.98387781528484</v>
      </c>
      <c r="O116" s="59">
        <f t="shared" ref="O116:O121" si="130">+L115-L116</f>
        <v>13.166899428702891</v>
      </c>
      <c r="P116" s="57">
        <f t="shared" ref="P116:P121" si="131">+N116+M116</f>
        <v>234.92072108258589</v>
      </c>
      <c r="Q116" s="57">
        <f>+'Internación x edad (moderado)'!X117</f>
        <v>6.0123580772291554</v>
      </c>
      <c r="R116" s="57">
        <f>+'Internación x edad (moderado)'!AJ117</f>
        <v>1.637894939969222</v>
      </c>
      <c r="S116" s="57">
        <f>+Parámetros!$B$16*Parámetros!$B$18</f>
        <v>1911</v>
      </c>
      <c r="T116" s="57">
        <f>+Parámetros!$B$17*Parámetros!$B$19</f>
        <v>141.5</v>
      </c>
      <c r="U116" s="80">
        <f>+U115-((Parámetros!$I$38*U115*V115)/Parámetros!$B$9)</f>
        <v>1902347.0792789168</v>
      </c>
      <c r="V116" s="81">
        <f>+V115+((Parámetros!$I$38*U115*V115)/Parámetros!$B$9)-Parámetros!$D$24*V115</f>
        <v>84.936843267301057</v>
      </c>
      <c r="W116" s="81">
        <f>+Parámetros!$D$38*V115+W115</f>
        <v>149.98387781528484</v>
      </c>
      <c r="X116" s="81">
        <f t="shared" ref="X116:X121" si="132">+U115-U116</f>
        <v>13.166899428702891</v>
      </c>
      <c r="Y116" s="79">
        <f t="shared" ref="Y116:Y121" si="133">+W116+V116</f>
        <v>234.92072108258589</v>
      </c>
      <c r="Z116" s="79">
        <f>+'Internación x edad (pesimista)'!X117</f>
        <v>6.0123580772291554</v>
      </c>
      <c r="AA116" s="79">
        <f>+'Internación x edad (pesimista)'!AJ117</f>
        <v>1.637894939969222</v>
      </c>
      <c r="AB116" s="79">
        <f>+Parámetros!$B$16*Parámetros!$B$18</f>
        <v>1911</v>
      </c>
      <c r="AC116" s="79">
        <f>+Parámetros!$B$17*Parámetros!$B$19</f>
        <v>141.5</v>
      </c>
      <c r="AD116" s="74">
        <v>44019</v>
      </c>
      <c r="AF116" s="192">
        <v>19</v>
      </c>
      <c r="AG116" s="27">
        <f t="shared" si="120"/>
        <v>222</v>
      </c>
    </row>
    <row r="117" spans="1:37" x14ac:dyDescent="0.25">
      <c r="A117" s="18">
        <v>44020</v>
      </c>
      <c r="B117" s="44">
        <f t="shared" si="53"/>
        <v>110</v>
      </c>
      <c r="C117" s="49">
        <f>+C116-((Parámetros!$C$38*C116*D116)/Parámetros!$B$9)</f>
        <v>1902332.6099183601</v>
      </c>
      <c r="D117" s="50">
        <f>+D116+((Parámetros!$C$38*C116*D116)/Parámetros!$B$9)-Parámetros!$D$38*D116</f>
        <v>93.339286447769766</v>
      </c>
      <c r="E117" s="50">
        <f>+Parámetros!$D$38*D116+E116</f>
        <v>156.05079519152062</v>
      </c>
      <c r="F117" s="50">
        <f t="shared" si="128"/>
        <v>249.39008163929037</v>
      </c>
      <c r="G117" s="50">
        <f t="shared" si="129"/>
        <v>14.469360556686297</v>
      </c>
      <c r="H117" s="106">
        <f>+'Internación x edad (optimista)'!X118</f>
        <v>6.63604335322818</v>
      </c>
      <c r="I117" s="106">
        <f>+'Internación x edad (optimista)'!AJ118</f>
        <v>1.8078001493014795</v>
      </c>
      <c r="J117" s="106">
        <f>+Parámetros!$B$16*Parámetros!$B$18</f>
        <v>1911</v>
      </c>
      <c r="K117" s="106">
        <f>+Parámetros!$B$17*Parámetros!$B$19</f>
        <v>141.5</v>
      </c>
      <c r="L117" s="58">
        <f>+L116-((Parámetros!$F$38*L116*M116)/Parámetros!$B$9)</f>
        <v>1902332.6099183601</v>
      </c>
      <c r="M117" s="59">
        <f>+M116+((Parámetros!$F$38*L116*M116)/Parámetros!$B$9)-Parámetros!$D$38*M116</f>
        <v>93.339286447769766</v>
      </c>
      <c r="N117" s="59">
        <f>+Parámetros!$D$38*M116+N116</f>
        <v>156.05079519152062</v>
      </c>
      <c r="O117" s="59">
        <f t="shared" si="130"/>
        <v>14.469360556686297</v>
      </c>
      <c r="P117" s="57">
        <f t="shared" si="131"/>
        <v>249.39008163929037</v>
      </c>
      <c r="Q117" s="57">
        <f>+'Internación x edad (moderado)'!X118</f>
        <v>6.63604335322818</v>
      </c>
      <c r="R117" s="57">
        <f>+'Internación x edad (moderado)'!AJ118</f>
        <v>1.8078001493014795</v>
      </c>
      <c r="S117" s="57">
        <f>+Parámetros!$B$16*Parámetros!$B$18</f>
        <v>1911</v>
      </c>
      <c r="T117" s="57">
        <f>+Parámetros!$B$17*Parámetros!$B$19</f>
        <v>141.5</v>
      </c>
      <c r="U117" s="80">
        <f>+U116-((Parámetros!$I$38*U116*V116)/Parámetros!$B$9)</f>
        <v>1902332.6099183601</v>
      </c>
      <c r="V117" s="81">
        <f>+V116+((Parámetros!$I$38*U116*V116)/Parámetros!$B$9)-Parámetros!$D$24*V116</f>
        <v>93.339286447769766</v>
      </c>
      <c r="W117" s="81">
        <f>+Parámetros!$D$38*V116+W116</f>
        <v>156.05079519152062</v>
      </c>
      <c r="X117" s="81">
        <f t="shared" si="132"/>
        <v>14.469360556686297</v>
      </c>
      <c r="Y117" s="79">
        <f t="shared" si="133"/>
        <v>249.39008163929037</v>
      </c>
      <c r="Z117" s="79">
        <f>+'Internación x edad (pesimista)'!X118</f>
        <v>6.63604335322818</v>
      </c>
      <c r="AA117" s="79">
        <f>+'Internación x edad (pesimista)'!AJ118</f>
        <v>1.8078001493014795</v>
      </c>
      <c r="AB117" s="79">
        <f>+Parámetros!$B$16*Parámetros!$B$18</f>
        <v>1911</v>
      </c>
      <c r="AC117" s="79">
        <f>+Parámetros!$B$17*Parámetros!$B$19</f>
        <v>141.5</v>
      </c>
      <c r="AD117" s="74">
        <v>44020</v>
      </c>
      <c r="AF117" s="192">
        <v>17</v>
      </c>
      <c r="AG117" s="27">
        <f t="shared" si="120"/>
        <v>239</v>
      </c>
    </row>
    <row r="118" spans="1:37" x14ac:dyDescent="0.25">
      <c r="A118" s="18">
        <v>44021</v>
      </c>
      <c r="B118" s="44">
        <f t="shared" si="53"/>
        <v>111</v>
      </c>
      <c r="C118" s="49">
        <f>+C117-((Parámetros!$C$38*C117*D117)/Parámetros!$B$9)</f>
        <v>1902316.7092860157</v>
      </c>
      <c r="D118" s="50">
        <f>+D117+((Parámetros!$C$38*C117*D117)/Parámetros!$B$9)-Parámetros!$D$38*D117</f>
        <v>102.57282690299758</v>
      </c>
      <c r="E118" s="50">
        <f>+Parámetros!$D$38*D117+E117</f>
        <v>162.71788708064705</v>
      </c>
      <c r="F118" s="50">
        <f t="shared" si="128"/>
        <v>265.29071398364465</v>
      </c>
      <c r="G118" s="50">
        <f t="shared" si="129"/>
        <v>15.900632344419137</v>
      </c>
      <c r="H118" s="106">
        <f>+'Internación x edad (optimista)'!X119</f>
        <v>7.3315327743613894</v>
      </c>
      <c r="I118" s="106">
        <f>+'Internación x edad (optimista)'!AJ119</f>
        <v>1.9972663436039297</v>
      </c>
      <c r="J118" s="106">
        <f>+Parámetros!$B$16*Parámetros!$B$18</f>
        <v>1911</v>
      </c>
      <c r="K118" s="106">
        <f>+Parámetros!$B$17*Parámetros!$B$19</f>
        <v>141.5</v>
      </c>
      <c r="L118" s="58">
        <f>+L117-((Parámetros!$F$38*L117*M117)/Parámetros!$B$9)</f>
        <v>1902316.7092860157</v>
      </c>
      <c r="M118" s="59">
        <f>+M117+((Parámetros!$F$38*L117*M117)/Parámetros!$B$9)-Parámetros!$D$38*M117</f>
        <v>102.57282690299758</v>
      </c>
      <c r="N118" s="59">
        <f>+Parámetros!$D$38*M117+N117</f>
        <v>162.71788708064705</v>
      </c>
      <c r="O118" s="59">
        <f t="shared" si="130"/>
        <v>15.900632344419137</v>
      </c>
      <c r="P118" s="57">
        <f t="shared" si="131"/>
        <v>265.29071398364465</v>
      </c>
      <c r="Q118" s="57">
        <f>+'Internación x edad (moderado)'!X119</f>
        <v>7.3315327743613894</v>
      </c>
      <c r="R118" s="57">
        <f>+'Internación x edad (moderado)'!AJ119</f>
        <v>1.9972663436039297</v>
      </c>
      <c r="S118" s="57">
        <f>+Parámetros!$B$16*Parámetros!$B$18</f>
        <v>1911</v>
      </c>
      <c r="T118" s="57">
        <f>+Parámetros!$B$17*Parámetros!$B$19</f>
        <v>141.5</v>
      </c>
      <c r="U118" s="80">
        <f>+U117-((Parámetros!$I$38*U117*V117)/Parámetros!$B$9)</f>
        <v>1902316.7092860157</v>
      </c>
      <c r="V118" s="81">
        <f>+V117+((Parámetros!$I$38*U117*V117)/Parámetros!$B$9)-Parámetros!$D$24*V117</f>
        <v>102.57282690299758</v>
      </c>
      <c r="W118" s="81">
        <f>+Parámetros!$D$38*V117+W117</f>
        <v>162.71788708064705</v>
      </c>
      <c r="X118" s="81">
        <f t="shared" si="132"/>
        <v>15.900632344419137</v>
      </c>
      <c r="Y118" s="79">
        <f t="shared" si="133"/>
        <v>265.29071398364465</v>
      </c>
      <c r="Z118" s="79">
        <f>+'Internación x edad (pesimista)'!X119</f>
        <v>7.3315327743613894</v>
      </c>
      <c r="AA118" s="79">
        <f>+'Internación x edad (pesimista)'!AJ119</f>
        <v>1.9972663436039297</v>
      </c>
      <c r="AB118" s="79">
        <f>+Parámetros!$B$16*Parámetros!$B$18</f>
        <v>1911</v>
      </c>
      <c r="AC118" s="79">
        <f>+Parámetros!$B$17*Parámetros!$B$19</f>
        <v>141.5</v>
      </c>
      <c r="AD118" s="74">
        <v>44021</v>
      </c>
      <c r="AF118" s="192">
        <v>10</v>
      </c>
      <c r="AG118" s="27">
        <f t="shared" si="120"/>
        <v>249</v>
      </c>
    </row>
    <row r="119" spans="1:37" x14ac:dyDescent="0.25">
      <c r="A119" s="18">
        <v>44022</v>
      </c>
      <c r="B119" s="44">
        <f t="shared" si="53"/>
        <v>112</v>
      </c>
      <c r="C119" s="49">
        <f>+C118-((Parámetros!$C$38*C118*D118)/Parámetros!$B$9)</f>
        <v>1902299.2358379243</v>
      </c>
      <c r="D119" s="50">
        <f>+D118+((Parámetros!$C$38*C118*D118)/Parámetros!$B$9)-Parámetros!$D$38*D118</f>
        <v>112.7196445013121</v>
      </c>
      <c r="E119" s="50">
        <f>+Parámetros!$D$38*D118+E118</f>
        <v>170.04451757371831</v>
      </c>
      <c r="F119" s="50">
        <f t="shared" si="128"/>
        <v>282.76416207503041</v>
      </c>
      <c r="G119" s="50">
        <f t="shared" si="129"/>
        <v>17.473448091419414</v>
      </c>
      <c r="H119" s="106">
        <f>+'Internación x edad (optimista)'!X120</f>
        <v>8.1065720316401055</v>
      </c>
      <c r="I119" s="106">
        <f>+'Internación x edad (optimista)'!AJ120</f>
        <v>2.2084036147824522</v>
      </c>
      <c r="J119" s="106">
        <f>+Parámetros!$B$16*Parámetros!$B$18</f>
        <v>1911</v>
      </c>
      <c r="K119" s="106">
        <f>+Parámetros!$B$17*Parámetros!$B$19</f>
        <v>141.5</v>
      </c>
      <c r="L119" s="58">
        <f>+L118-((Parámetros!$F$38*L118*M118)/Parámetros!$B$9)</f>
        <v>1902299.2358379243</v>
      </c>
      <c r="M119" s="59">
        <f>+M118+((Parámetros!$F$38*L118*M118)/Parámetros!$B$9)-Parámetros!$D$38*M118</f>
        <v>112.7196445013121</v>
      </c>
      <c r="N119" s="59">
        <f>+Parámetros!$D$38*M118+N118</f>
        <v>170.04451757371831</v>
      </c>
      <c r="O119" s="59">
        <f t="shared" si="130"/>
        <v>17.473448091419414</v>
      </c>
      <c r="P119" s="57">
        <f t="shared" si="131"/>
        <v>282.76416207503041</v>
      </c>
      <c r="Q119" s="57">
        <f>+'Internación x edad (moderado)'!X120</f>
        <v>8.1065720316401055</v>
      </c>
      <c r="R119" s="57">
        <f>+'Internación x edad (moderado)'!AJ120</f>
        <v>2.2084036147824522</v>
      </c>
      <c r="S119" s="57">
        <f>+Parámetros!$B$16*Parámetros!$B$18</f>
        <v>1911</v>
      </c>
      <c r="T119" s="57">
        <f>+Parámetros!$B$17*Parámetros!$B$19</f>
        <v>141.5</v>
      </c>
      <c r="U119" s="80">
        <f>+U118-((Parámetros!$I$38*U118*V118)/Parámetros!$B$9)</f>
        <v>1902299.2358379243</v>
      </c>
      <c r="V119" s="81">
        <f>+V118+((Parámetros!$I$38*U118*V118)/Parámetros!$B$9)-Parámetros!$D$24*V118</f>
        <v>112.7196445013121</v>
      </c>
      <c r="W119" s="81">
        <f>+Parámetros!$D$38*V118+W118</f>
        <v>170.04451757371831</v>
      </c>
      <c r="X119" s="81">
        <f t="shared" si="132"/>
        <v>17.473448091419414</v>
      </c>
      <c r="Y119" s="79">
        <f t="shared" si="133"/>
        <v>282.76416207503041</v>
      </c>
      <c r="Z119" s="79">
        <f>+'Internación x edad (pesimista)'!X120</f>
        <v>8.1065720316401055</v>
      </c>
      <c r="AA119" s="79">
        <f>+'Internación x edad (pesimista)'!AJ120</f>
        <v>2.2084036147824522</v>
      </c>
      <c r="AB119" s="79">
        <f>+Parámetros!$B$16*Parámetros!$B$18</f>
        <v>1911</v>
      </c>
      <c r="AC119" s="79">
        <f>+Parámetros!$B$17*Parámetros!$B$19</f>
        <v>141.5</v>
      </c>
      <c r="AD119" s="74">
        <v>44022</v>
      </c>
      <c r="AF119" s="192">
        <v>14</v>
      </c>
      <c r="AG119" s="27">
        <f t="shared" si="120"/>
        <v>263</v>
      </c>
    </row>
    <row r="120" spans="1:37" x14ac:dyDescent="0.25">
      <c r="A120" s="18">
        <v>44023</v>
      </c>
      <c r="B120" s="44">
        <f t="shared" ref="B120:B183" si="134">+B119+1</f>
        <v>113</v>
      </c>
      <c r="C120" s="49">
        <f>+C119-((Parámetros!$C$38*C119*D119)/Parámetros!$B$9)</f>
        <v>1902280.034039309</v>
      </c>
      <c r="D120" s="50">
        <f>+D119+((Parámetros!$C$38*C119*D119)/Parámetros!$B$9)-Parámetros!$D$38*D119</f>
        <v>123.87003993797713</v>
      </c>
      <c r="E120" s="50">
        <f>+Parámetros!$D$38*D119+E119</f>
        <v>178.09592075238345</v>
      </c>
      <c r="F120" s="50">
        <f t="shared" si="128"/>
        <v>301.96596069036059</v>
      </c>
      <c r="G120" s="50">
        <f t="shared" si="129"/>
        <v>19.201798615278676</v>
      </c>
      <c r="H120" s="106">
        <f>+'Internación x edad (optimista)'!X121</f>
        <v>8.9246886833403991</v>
      </c>
      <c r="I120" s="106">
        <f>+'Internación x edad (optimista)'!AJ121</f>
        <v>2.4312760895938688</v>
      </c>
      <c r="J120" s="106">
        <f>+Parámetros!$B$16*Parámetros!$B$18</f>
        <v>1911</v>
      </c>
      <c r="K120" s="106">
        <f>+Parámetros!$B$17*Parámetros!$B$19</f>
        <v>141.5</v>
      </c>
      <c r="L120" s="58">
        <f>+L119-((Parámetros!$F$38*L119*M119)/Parámetros!$B$9)</f>
        <v>1902280.034039309</v>
      </c>
      <c r="M120" s="59">
        <f>+M119+((Parámetros!$F$38*L119*M119)/Parámetros!$B$9)-Parámetros!$D$38*M119</f>
        <v>123.87003993797713</v>
      </c>
      <c r="N120" s="59">
        <f>+Parámetros!$D$38*M119+N119</f>
        <v>178.09592075238345</v>
      </c>
      <c r="O120" s="59">
        <f t="shared" si="130"/>
        <v>19.201798615278676</v>
      </c>
      <c r="P120" s="57">
        <f t="shared" si="131"/>
        <v>301.96596069036059</v>
      </c>
      <c r="Q120" s="57">
        <f>+'Internación x edad (moderado)'!X121</f>
        <v>8.9246886833403991</v>
      </c>
      <c r="R120" s="57">
        <f>+'Internación x edad (moderado)'!AJ121</f>
        <v>2.4312760895938688</v>
      </c>
      <c r="S120" s="57">
        <f>+Parámetros!$B$16*Parámetros!$B$18</f>
        <v>1911</v>
      </c>
      <c r="T120" s="57">
        <f>+Parámetros!$B$17*Parámetros!$B$19</f>
        <v>141.5</v>
      </c>
      <c r="U120" s="80">
        <f>+U119-((Parámetros!$I$38*U119*V119)/Parámetros!$B$9)</f>
        <v>1902280.034039309</v>
      </c>
      <c r="V120" s="81">
        <f>+V119+((Parámetros!$I$38*U119*V119)/Parámetros!$B$9)-Parámetros!$D$24*V119</f>
        <v>123.87003993797713</v>
      </c>
      <c r="W120" s="81">
        <f>+Parámetros!$D$38*V119+W119</f>
        <v>178.09592075238345</v>
      </c>
      <c r="X120" s="81">
        <f t="shared" si="132"/>
        <v>19.201798615278676</v>
      </c>
      <c r="Y120" s="79">
        <f t="shared" si="133"/>
        <v>301.96596069036059</v>
      </c>
      <c r="Z120" s="79">
        <f>+'Internación x edad (pesimista)'!X121</f>
        <v>8.9246886833403991</v>
      </c>
      <c r="AA120" s="79">
        <f>+'Internación x edad (pesimista)'!AJ121</f>
        <v>2.4312760895938688</v>
      </c>
      <c r="AB120" s="79">
        <f>+Parámetros!$B$16*Parámetros!$B$18</f>
        <v>1911</v>
      </c>
      <c r="AC120" s="79">
        <f>+Parámetros!$B$17*Parámetros!$B$19</f>
        <v>141.5</v>
      </c>
      <c r="AD120" s="74">
        <v>44023</v>
      </c>
      <c r="AF120" s="192">
        <v>16</v>
      </c>
      <c r="AG120" s="27">
        <f t="shared" si="120"/>
        <v>279</v>
      </c>
    </row>
    <row r="121" spans="1:37" x14ac:dyDescent="0.25">
      <c r="A121" s="18">
        <v>44024</v>
      </c>
      <c r="B121" s="44">
        <f t="shared" si="134"/>
        <v>114</v>
      </c>
      <c r="C121" s="49">
        <f>+C120-((Parámetros!$C$38*C120*D120)/Parámetros!$B$9)</f>
        <v>1902258.9329831174</v>
      </c>
      <c r="D121" s="50">
        <f>+D120+((Parámetros!$C$38*C120*D120)/Parámetros!$B$9)-Parámetros!$D$38*D120</f>
        <v>136.12323613398709</v>
      </c>
      <c r="E121" s="50">
        <f>+Parámetros!$D$38*D120+E120</f>
        <v>186.94378074795324</v>
      </c>
      <c r="F121" s="50">
        <f t="shared" si="128"/>
        <v>323.06701688194033</v>
      </c>
      <c r="G121" s="50">
        <f t="shared" si="129"/>
        <v>21.101056191604584</v>
      </c>
      <c r="H121" s="106">
        <f>+'Internación x edad (optimista)'!X122</f>
        <v>9.8305975320100849</v>
      </c>
      <c r="I121" s="106">
        <f>+'Internación x edad (optimista)'!AJ122</f>
        <v>2.6780650366675656</v>
      </c>
      <c r="J121" s="106">
        <f>+Parámetros!$B$16*Parámetros!$B$18</f>
        <v>1911</v>
      </c>
      <c r="K121" s="106">
        <f>+Parámetros!$B$17*Parámetros!$B$19</f>
        <v>141.5</v>
      </c>
      <c r="L121" s="58">
        <f>+L120-((Parámetros!$F$38*L120*M120)/Parámetros!$B$9)</f>
        <v>1902258.9329831174</v>
      </c>
      <c r="M121" s="59">
        <f>+M120+((Parámetros!$F$38*L120*M120)/Parámetros!$B$9)-Parámetros!$D$38*M120</f>
        <v>136.12323613398709</v>
      </c>
      <c r="N121" s="59">
        <f>+Parámetros!$D$38*M120+N120</f>
        <v>186.94378074795324</v>
      </c>
      <c r="O121" s="59">
        <f t="shared" si="130"/>
        <v>21.101056191604584</v>
      </c>
      <c r="P121" s="57">
        <f t="shared" si="131"/>
        <v>323.06701688194033</v>
      </c>
      <c r="Q121" s="57">
        <f>+'Internación x edad (moderado)'!X122</f>
        <v>9.8305975320100849</v>
      </c>
      <c r="R121" s="57">
        <f>+'Internación x edad (moderado)'!AJ122</f>
        <v>2.6780650366675656</v>
      </c>
      <c r="S121" s="57">
        <f>+Parámetros!$B$16*Parámetros!$B$18</f>
        <v>1911</v>
      </c>
      <c r="T121" s="57">
        <f>+Parámetros!$B$17*Parámetros!$B$19</f>
        <v>141.5</v>
      </c>
      <c r="U121" s="80">
        <f>+U120-((Parámetros!$I$38*U120*V120)/Parámetros!$B$9)</f>
        <v>1902258.9329831174</v>
      </c>
      <c r="V121" s="81">
        <f>+V120+((Parámetros!$I$38*U120*V120)/Parámetros!$B$9)-Parámetros!$D$24*V120</f>
        <v>136.12323613398709</v>
      </c>
      <c r="W121" s="81">
        <f>+Parámetros!$D$38*V120+W120</f>
        <v>186.94378074795324</v>
      </c>
      <c r="X121" s="81">
        <f t="shared" si="132"/>
        <v>21.101056191604584</v>
      </c>
      <c r="Y121" s="79">
        <f t="shared" si="133"/>
        <v>323.06701688194033</v>
      </c>
      <c r="Z121" s="79">
        <f>+'Internación x edad (pesimista)'!X122</f>
        <v>9.8305975320100849</v>
      </c>
      <c r="AA121" s="79">
        <f>+'Internación x edad (pesimista)'!AJ122</f>
        <v>2.6780650366675656</v>
      </c>
      <c r="AB121" s="79">
        <f>+Parámetros!$B$16*Parámetros!$B$18</f>
        <v>1911</v>
      </c>
      <c r="AC121" s="79">
        <f>+Parámetros!$B$17*Parámetros!$B$19</f>
        <v>141.5</v>
      </c>
      <c r="AD121" s="74">
        <v>44024</v>
      </c>
      <c r="AF121" s="192">
        <v>12</v>
      </c>
      <c r="AG121" s="27">
        <f t="shared" si="120"/>
        <v>291</v>
      </c>
      <c r="AJ121">
        <f>+(AG121/AG115)^(1/6)-1</f>
        <v>6.185730355200425E-2</v>
      </c>
      <c r="AK121" s="27">
        <f t="shared" ref="AK121" si="135">+LN(2)/LN(1+AJ121)</f>
        <v>11.548690441825585</v>
      </c>
    </row>
    <row r="122" spans="1:37" x14ac:dyDescent="0.25">
      <c r="A122" s="18">
        <v>44025</v>
      </c>
      <c r="B122" s="44">
        <f t="shared" si="134"/>
        <v>115</v>
      </c>
      <c r="C122" s="49">
        <f>+C121-((Parámetros!$C$39*C121*D121)/Parámetros!$B$9)</f>
        <v>1902236.2017179786</v>
      </c>
      <c r="D122" s="50">
        <f>+D121+((Parámetros!$C$39*C121*D121)/Parámetros!$B$9)-Parámetros!$D$39*D121</f>
        <v>149.13141297745139</v>
      </c>
      <c r="E122" s="50">
        <f>+Parámetros!$D$39*D121+E121</f>
        <v>196.66686904323802</v>
      </c>
      <c r="F122" s="50">
        <f t="shared" si="122"/>
        <v>345.79828202068938</v>
      </c>
      <c r="G122" s="50">
        <f t="shared" si="123"/>
        <v>22.731265138834715</v>
      </c>
      <c r="H122" s="106">
        <f>+'Internación x edad (optimista)'!X123</f>
        <v>10.804757723640858</v>
      </c>
      <c r="I122" s="106">
        <f>+'Internación x edad (optimista)'!AJ123</f>
        <v>2.9434471094077881</v>
      </c>
      <c r="J122" s="106">
        <f>+Parámetros!$B$16*Parámetros!$B$18</f>
        <v>1911</v>
      </c>
      <c r="K122" s="106">
        <f>+Parámetros!$B$17*Parámetros!$B$19</f>
        <v>141.5</v>
      </c>
      <c r="L122" s="58">
        <f>+L121-((Parámetros!$F$39*L121*M121)/Parámetros!$B$9)</f>
        <v>1902236.2017179786</v>
      </c>
      <c r="M122" s="59">
        <f>+M121+((Parámetros!$F$39*L121*M121)/Parámetros!$B$9)-Parámetros!$D$39*M121</f>
        <v>149.13141297745139</v>
      </c>
      <c r="N122" s="59">
        <f>+Parámetros!$D$39*M121+N121</f>
        <v>196.66686904323802</v>
      </c>
      <c r="O122" s="59">
        <f t="shared" si="124"/>
        <v>22.731265138834715</v>
      </c>
      <c r="P122" s="57">
        <f t="shared" si="125"/>
        <v>345.79828202068938</v>
      </c>
      <c r="Q122" s="57">
        <f>+'Internación x edad (moderado)'!X123</f>
        <v>10.804757723640858</v>
      </c>
      <c r="R122" s="57">
        <f>+'Internación x edad (moderado)'!AJ123</f>
        <v>2.9434471094077881</v>
      </c>
      <c r="S122" s="57">
        <f>+Parámetros!$B$16*Parámetros!$B$18</f>
        <v>1911</v>
      </c>
      <c r="T122" s="57">
        <f>+Parámetros!$B$17*Parámetros!$B$19</f>
        <v>141.5</v>
      </c>
      <c r="U122" s="80">
        <f>+U121-((Parámetros!$I$39*U121*V121)/Parámetros!$B$9)</f>
        <v>1902236.2017179786</v>
      </c>
      <c r="V122" s="81">
        <f>+V121+((Parámetros!$I$39*U121*V121)/Parámetros!$B$9)-Parámetros!$D$24*V121</f>
        <v>149.13141297745139</v>
      </c>
      <c r="W122" s="81">
        <f>+Parámetros!$D$39*V121+W121</f>
        <v>196.66686904323802</v>
      </c>
      <c r="X122" s="81">
        <f t="shared" si="126"/>
        <v>22.731265138834715</v>
      </c>
      <c r="Y122" s="79">
        <f t="shared" si="127"/>
        <v>345.79828202068938</v>
      </c>
      <c r="Z122" s="79">
        <f>+'Internación x edad (pesimista)'!X123</f>
        <v>10.804757723640858</v>
      </c>
      <c r="AA122" s="79">
        <f>+'Internación x edad (pesimista)'!AJ123</f>
        <v>2.9434471094077881</v>
      </c>
      <c r="AB122" s="79">
        <f>+Parámetros!$B$16*Parámetros!$B$18</f>
        <v>1911</v>
      </c>
      <c r="AC122" s="79">
        <f>+Parámetros!$B$17*Parámetros!$B$19</f>
        <v>141.5</v>
      </c>
      <c r="AD122" s="74">
        <v>44025</v>
      </c>
      <c r="AF122" s="203">
        <v>12</v>
      </c>
      <c r="AG122" s="27">
        <f t="shared" si="120"/>
        <v>303</v>
      </c>
    </row>
    <row r="123" spans="1:37" x14ac:dyDescent="0.25">
      <c r="A123" s="18">
        <v>44026</v>
      </c>
      <c r="B123" s="44">
        <f t="shared" si="134"/>
        <v>116</v>
      </c>
      <c r="C123" s="49">
        <f>+C122-((Parámetros!$C$39*C122*D122)/Parámetros!$B$9)</f>
        <v>1902211.2985105864</v>
      </c>
      <c r="D123" s="50">
        <f>+D122+((Parámetros!$C$39*C122*D122)/Parámetros!$B$9)-Parámetros!$D$39*D122</f>
        <v>163.38237658564304</v>
      </c>
      <c r="E123" s="50">
        <f>+Parámetros!$D$39*D122+E122</f>
        <v>207.31911282734168</v>
      </c>
      <c r="F123" s="50">
        <f t="shared" ref="F123:F128" si="136">+D123+E123</f>
        <v>370.70148941298476</v>
      </c>
      <c r="G123" s="50">
        <f t="shared" ref="G123:G128" si="137">+IF(C122-C123&gt;0,C122-C123,0)</f>
        <v>24.903207392198965</v>
      </c>
      <c r="H123" s="106">
        <f>+'Internación x edad (optimista)'!X124</f>
        <v>11.878494842267127</v>
      </c>
      <c r="I123" s="106">
        <f>+'Internación x edad (optimista)'!AJ124</f>
        <v>3.2359560669357457</v>
      </c>
      <c r="J123" s="106">
        <f>+Parámetros!$B$16*Parámetros!$B$18</f>
        <v>1911</v>
      </c>
      <c r="K123" s="106">
        <f>+Parámetros!$B$17*Parámetros!$B$19</f>
        <v>141.5</v>
      </c>
      <c r="L123" s="58">
        <f>+L122-((Parámetros!$F$39*L122*M122)/Parámetros!$B$9)</f>
        <v>1902211.2985105864</v>
      </c>
      <c r="M123" s="59">
        <f>+M122+((Parámetros!$F$39*L122*M122)/Parámetros!$B$9)-Parámetros!$D$39*M122</f>
        <v>163.38237658564304</v>
      </c>
      <c r="N123" s="59">
        <f>+Parámetros!$D$39*M122+N122</f>
        <v>207.31911282734168</v>
      </c>
      <c r="O123" s="59">
        <f t="shared" ref="O123:O128" si="138">+L122-L123</f>
        <v>24.903207392198965</v>
      </c>
      <c r="P123" s="57">
        <f t="shared" ref="P123:P128" si="139">+N123+M123</f>
        <v>370.70148941298476</v>
      </c>
      <c r="Q123" s="57">
        <f>+'Internación x edad (moderado)'!X124</f>
        <v>11.878494842267127</v>
      </c>
      <c r="R123" s="57">
        <f>+'Internación x edad (moderado)'!AJ124</f>
        <v>3.2359560669357457</v>
      </c>
      <c r="S123" s="57">
        <f>+Parámetros!$B$16*Parámetros!$B$18</f>
        <v>1911</v>
      </c>
      <c r="T123" s="57">
        <f>+Parámetros!$B$17*Parámetros!$B$19</f>
        <v>141.5</v>
      </c>
      <c r="U123" s="80">
        <f>+U122-((Parámetros!$I$39*U122*V122)/Parámetros!$B$9)</f>
        <v>1902211.2985105864</v>
      </c>
      <c r="V123" s="81">
        <f>+V122+((Parámetros!$I$39*U122*V122)/Parámetros!$B$9)-Parámetros!$D$24*V122</f>
        <v>163.38237658564304</v>
      </c>
      <c r="W123" s="81">
        <f>+Parámetros!$D$39*V122+W122</f>
        <v>207.31911282734168</v>
      </c>
      <c r="X123" s="81">
        <f t="shared" ref="X123:X128" si="140">+U122-U123</f>
        <v>24.903207392198965</v>
      </c>
      <c r="Y123" s="79">
        <f t="shared" ref="Y123:Y128" si="141">+W123+V123</f>
        <v>370.70148941298476</v>
      </c>
      <c r="Z123" s="79">
        <f>+'Internación x edad (pesimista)'!X124</f>
        <v>11.878494842267127</v>
      </c>
      <c r="AA123" s="79">
        <f>+'Internación x edad (pesimista)'!AJ124</f>
        <v>3.2359560669357457</v>
      </c>
      <c r="AB123" s="79">
        <f>+Parámetros!$B$16*Parámetros!$B$18</f>
        <v>1911</v>
      </c>
      <c r="AC123" s="79">
        <f>+Parámetros!$B$17*Parámetros!$B$19</f>
        <v>141.5</v>
      </c>
      <c r="AD123" s="74">
        <v>44026</v>
      </c>
      <c r="AF123" s="203">
        <v>44</v>
      </c>
      <c r="AG123" s="27">
        <f t="shared" si="120"/>
        <v>347</v>
      </c>
    </row>
    <row r="124" spans="1:37" x14ac:dyDescent="0.25">
      <c r="A124" s="18">
        <v>44027</v>
      </c>
      <c r="B124" s="44">
        <f t="shared" si="134"/>
        <v>117</v>
      </c>
      <c r="C124" s="49">
        <f>+C123-((Parámetros!$C$39*C123*D123)/Parámetros!$B$9)</f>
        <v>1902184.0159155852</v>
      </c>
      <c r="D124" s="50">
        <f>+D123+((Parámetros!$C$39*C123*D123)/Parámetros!$B$9)-Parámetros!$D$39*D123</f>
        <v>178.99480183061996</v>
      </c>
      <c r="E124" s="50">
        <f>+Parámetros!$D$39*D123+E123</f>
        <v>218.98928258345904</v>
      </c>
      <c r="F124" s="50">
        <f t="shared" si="136"/>
        <v>397.98408441407901</v>
      </c>
      <c r="G124" s="50">
        <f t="shared" si="137"/>
        <v>27.282595001161098</v>
      </c>
      <c r="H124" s="106">
        <f>+'Internación x edad (optimista)'!X125</f>
        <v>13.061847293786551</v>
      </c>
      <c r="I124" s="106">
        <f>+'Internación x edad (optimista)'!AJ125</f>
        <v>3.5583265857317707</v>
      </c>
      <c r="J124" s="106">
        <f>+Parámetros!$B$16*Parámetros!$B$18</f>
        <v>1911</v>
      </c>
      <c r="K124" s="106">
        <f>+Parámetros!$B$17*Parámetros!$B$19</f>
        <v>141.5</v>
      </c>
      <c r="L124" s="58">
        <f>+L123-((Parámetros!$F$39*L123*M123)/Parámetros!$B$9)</f>
        <v>1902184.0159155852</v>
      </c>
      <c r="M124" s="59">
        <f>+M123+((Parámetros!$F$39*L123*M123)/Parámetros!$B$9)-Parámetros!$D$39*M123</f>
        <v>178.99480183061996</v>
      </c>
      <c r="N124" s="59">
        <f>+Parámetros!$D$39*M123+N123</f>
        <v>218.98928258345904</v>
      </c>
      <c r="O124" s="59">
        <f t="shared" si="138"/>
        <v>27.282595001161098</v>
      </c>
      <c r="P124" s="57">
        <f t="shared" si="139"/>
        <v>397.98408441407901</v>
      </c>
      <c r="Q124" s="57">
        <f>+'Internación x edad (moderado)'!X125</f>
        <v>13.061847293786551</v>
      </c>
      <c r="R124" s="57">
        <f>+'Internación x edad (moderado)'!AJ125</f>
        <v>3.5583265857317707</v>
      </c>
      <c r="S124" s="57">
        <f>+Parámetros!$B$16*Parámetros!$B$18</f>
        <v>1911</v>
      </c>
      <c r="T124" s="57">
        <f>+Parámetros!$B$17*Parámetros!$B$19</f>
        <v>141.5</v>
      </c>
      <c r="U124" s="80">
        <f>+U123-((Parámetros!$I$39*U123*V123)/Parámetros!$B$9)</f>
        <v>1902184.0159155852</v>
      </c>
      <c r="V124" s="81">
        <f>+V123+((Parámetros!$I$39*U123*V123)/Parámetros!$B$9)-Parámetros!$D$24*V123</f>
        <v>178.99480183061996</v>
      </c>
      <c r="W124" s="81">
        <f>+Parámetros!$D$39*V123+W123</f>
        <v>218.98928258345904</v>
      </c>
      <c r="X124" s="81">
        <f t="shared" si="140"/>
        <v>27.282595001161098</v>
      </c>
      <c r="Y124" s="79">
        <f t="shared" si="141"/>
        <v>397.98408441407901</v>
      </c>
      <c r="Z124" s="79">
        <f>+'Internación x edad (pesimista)'!X125</f>
        <v>13.061847293786551</v>
      </c>
      <c r="AA124" s="79">
        <f>+'Internación x edad (pesimista)'!AJ125</f>
        <v>3.5583265857317707</v>
      </c>
      <c r="AB124" s="79">
        <f>+Parámetros!$B$16*Parámetros!$B$18</f>
        <v>1911</v>
      </c>
      <c r="AC124" s="79">
        <f>+Parámetros!$B$17*Parámetros!$B$19</f>
        <v>141.5</v>
      </c>
      <c r="AD124" s="74">
        <v>44027</v>
      </c>
      <c r="AF124" s="203">
        <v>16</v>
      </c>
      <c r="AG124" s="27">
        <f t="shared" si="120"/>
        <v>363</v>
      </c>
    </row>
    <row r="125" spans="1:37" x14ac:dyDescent="0.25">
      <c r="A125" s="18">
        <v>44028</v>
      </c>
      <c r="B125" s="44">
        <f t="shared" si="134"/>
        <v>118</v>
      </c>
      <c r="C125" s="49">
        <f>+C124-((Parámetros!$C$39*C124*D124)/Parámetros!$B$9)</f>
        <v>1902154.1266904033</v>
      </c>
      <c r="D125" s="50">
        <f>+D124+((Parámetros!$C$39*C124*D124)/Parámetros!$B$9)-Parámetros!$D$39*D124</f>
        <v>196.09868402470792</v>
      </c>
      <c r="E125" s="50">
        <f>+Parámetros!$D$39*D124+E124</f>
        <v>231.77462557136047</v>
      </c>
      <c r="F125" s="50">
        <f t="shared" si="136"/>
        <v>427.8733095960684</v>
      </c>
      <c r="G125" s="50">
        <f t="shared" si="137"/>
        <v>29.889225181890652</v>
      </c>
      <c r="H125" s="106">
        <f>+'Internación x edad (optimista)'!X126</f>
        <v>14.365854247650482</v>
      </c>
      <c r="I125" s="106">
        <f>+'Internación x edad (optimista)'!AJ126</f>
        <v>3.9135659716737869</v>
      </c>
      <c r="J125" s="106">
        <f>+Parámetros!$B$16*Parámetros!$B$18</f>
        <v>1911</v>
      </c>
      <c r="K125" s="106">
        <f>+Parámetros!$B$17*Parámetros!$B$19</f>
        <v>141.5</v>
      </c>
      <c r="L125" s="58">
        <f>+L124-((Parámetros!$F$39*L124*M124)/Parámetros!$B$9)</f>
        <v>1902154.1266904033</v>
      </c>
      <c r="M125" s="59">
        <f>+M124+((Parámetros!$F$39*L124*M124)/Parámetros!$B$9)-Parámetros!$D$39*M124</f>
        <v>196.09868402470792</v>
      </c>
      <c r="N125" s="59">
        <f>+Parámetros!$D$39*M124+N124</f>
        <v>231.77462557136047</v>
      </c>
      <c r="O125" s="59">
        <f t="shared" si="138"/>
        <v>29.889225181890652</v>
      </c>
      <c r="P125" s="57">
        <f t="shared" si="139"/>
        <v>427.8733095960684</v>
      </c>
      <c r="Q125" s="57">
        <f>+'Internación x edad (moderado)'!X126</f>
        <v>14.365854247650482</v>
      </c>
      <c r="R125" s="57">
        <f>+'Internación x edad (moderado)'!AJ126</f>
        <v>3.9135659716737869</v>
      </c>
      <c r="S125" s="57">
        <f>+Parámetros!$B$16*Parámetros!$B$18</f>
        <v>1911</v>
      </c>
      <c r="T125" s="57">
        <f>+Parámetros!$B$17*Parámetros!$B$19</f>
        <v>141.5</v>
      </c>
      <c r="U125" s="80">
        <f>+U124-((Parámetros!$I$39*U124*V124)/Parámetros!$B$9)</f>
        <v>1902154.1266904033</v>
      </c>
      <c r="V125" s="81">
        <f>+V124+((Parámetros!$I$39*U124*V124)/Parámetros!$B$9)-Parámetros!$D$24*V124</f>
        <v>196.09868402470792</v>
      </c>
      <c r="W125" s="81">
        <f>+Parámetros!$D$39*V124+W124</f>
        <v>231.77462557136047</v>
      </c>
      <c r="X125" s="81">
        <f t="shared" si="140"/>
        <v>29.889225181890652</v>
      </c>
      <c r="Y125" s="79">
        <f t="shared" si="141"/>
        <v>427.8733095960684</v>
      </c>
      <c r="Z125" s="79">
        <f>+'Internación x edad (pesimista)'!X126</f>
        <v>14.365854247650482</v>
      </c>
      <c r="AA125" s="79">
        <f>+'Internación x edad (pesimista)'!AJ126</f>
        <v>3.9135659716737869</v>
      </c>
      <c r="AB125" s="79">
        <f>+Parámetros!$B$16*Parámetros!$B$18</f>
        <v>1911</v>
      </c>
      <c r="AC125" s="79">
        <f>+Parámetros!$B$17*Parámetros!$B$19</f>
        <v>141.5</v>
      </c>
      <c r="AD125" s="74">
        <v>44028</v>
      </c>
      <c r="AF125" s="203">
        <v>19</v>
      </c>
      <c r="AG125" s="27">
        <f t="shared" si="120"/>
        <v>382</v>
      </c>
    </row>
    <row r="126" spans="1:37" x14ac:dyDescent="0.25">
      <c r="A126" s="18">
        <v>44029</v>
      </c>
      <c r="B126" s="44">
        <f t="shared" si="134"/>
        <v>119</v>
      </c>
      <c r="C126" s="49">
        <f>+C125-((Parámetros!$C$39*C125*D125)/Parámetros!$B$9)</f>
        <v>1902121.3819091779</v>
      </c>
      <c r="D126" s="50">
        <f>+D125+((Parámetros!$C$39*C125*D125)/Parámetros!$B$9)-Parámetros!$D$39*D125</f>
        <v>214.8364163912579</v>
      </c>
      <c r="E126" s="50">
        <f>+Parámetros!$D$39*D125+E125</f>
        <v>245.7816744302682</v>
      </c>
      <c r="F126" s="50">
        <f t="shared" si="136"/>
        <v>460.6180908215261</v>
      </c>
      <c r="G126" s="50">
        <f t="shared" si="137"/>
        <v>32.744781225454062</v>
      </c>
      <c r="H126" s="106">
        <f>+'Internación x edad (optimista)'!X127</f>
        <v>15.802654429589907</v>
      </c>
      <c r="I126" s="106">
        <f>+'Internación x edad (optimista)'!AJ127</f>
        <v>4.3049810732889577</v>
      </c>
      <c r="J126" s="106">
        <f>+Parámetros!$B$16*Parámetros!$B$18</f>
        <v>1911</v>
      </c>
      <c r="K126" s="106">
        <f>+Parámetros!$B$17*Parámetros!$B$19</f>
        <v>141.5</v>
      </c>
      <c r="L126" s="58">
        <f>+L125-((Parámetros!$F$39*L125*M125)/Parámetros!$B$9)</f>
        <v>1902121.3819091779</v>
      </c>
      <c r="M126" s="59">
        <f>+M125+((Parámetros!$F$39*L125*M125)/Parámetros!$B$9)-Parámetros!$D$39*M125</f>
        <v>214.8364163912579</v>
      </c>
      <c r="N126" s="59">
        <f>+Parámetros!$D$39*M125+N125</f>
        <v>245.7816744302682</v>
      </c>
      <c r="O126" s="59">
        <f t="shared" si="138"/>
        <v>32.744781225454062</v>
      </c>
      <c r="P126" s="57">
        <f t="shared" si="139"/>
        <v>460.6180908215261</v>
      </c>
      <c r="Q126" s="57">
        <f>+'Internación x edad (moderado)'!X127</f>
        <v>15.802654429589907</v>
      </c>
      <c r="R126" s="57">
        <f>+'Internación x edad (moderado)'!AJ127</f>
        <v>4.3049810732889577</v>
      </c>
      <c r="S126" s="57">
        <f>+Parámetros!$B$16*Parámetros!$B$18</f>
        <v>1911</v>
      </c>
      <c r="T126" s="57">
        <f>+Parámetros!$B$17*Parámetros!$B$19</f>
        <v>141.5</v>
      </c>
      <c r="U126" s="80">
        <f>+U125-((Parámetros!$I$39*U125*V125)/Parámetros!$B$9)</f>
        <v>1902121.3819091779</v>
      </c>
      <c r="V126" s="81">
        <f>+V125+((Parámetros!$I$39*U125*V125)/Parámetros!$B$9)-Parámetros!$D$24*V125</f>
        <v>214.8364163912579</v>
      </c>
      <c r="W126" s="81">
        <f>+Parámetros!$D$39*V125+W125</f>
        <v>245.7816744302682</v>
      </c>
      <c r="X126" s="81">
        <f t="shared" si="140"/>
        <v>32.744781225454062</v>
      </c>
      <c r="Y126" s="79">
        <f t="shared" si="141"/>
        <v>460.6180908215261</v>
      </c>
      <c r="Z126" s="79">
        <f>+'Internación x edad (pesimista)'!X127</f>
        <v>15.802654429589907</v>
      </c>
      <c r="AA126" s="79">
        <f>+'Internación x edad (pesimista)'!AJ127</f>
        <v>4.3049810732889577</v>
      </c>
      <c r="AB126" s="79">
        <f>+Parámetros!$B$16*Parámetros!$B$18</f>
        <v>1911</v>
      </c>
      <c r="AC126" s="79">
        <f>+Parámetros!$B$17*Parámetros!$B$19</f>
        <v>141.5</v>
      </c>
      <c r="AD126" s="74">
        <v>44029</v>
      </c>
      <c r="AF126" s="203">
        <v>62</v>
      </c>
      <c r="AG126" s="27">
        <f t="shared" si="120"/>
        <v>444</v>
      </c>
    </row>
    <row r="127" spans="1:37" x14ac:dyDescent="0.25">
      <c r="A127" s="18">
        <v>44030</v>
      </c>
      <c r="B127" s="44">
        <f t="shared" si="134"/>
        <v>120</v>
      </c>
      <c r="C127" s="49">
        <f>+C126-((Parámetros!$C$39*C126*D126)/Parámetros!$B$9)</f>
        <v>1902085.5088976461</v>
      </c>
      <c r="D127" s="50">
        <f>+D126+((Parámetros!$C$39*C126*D126)/Parámetros!$B$9)-Parámetros!$D$39*D126</f>
        <v>235.36396960929275</v>
      </c>
      <c r="E127" s="50">
        <f>+Parámetros!$D$39*D126+E126</f>
        <v>261.12713274392945</v>
      </c>
      <c r="F127" s="50">
        <f t="shared" si="136"/>
        <v>496.49110235322223</v>
      </c>
      <c r="G127" s="50">
        <f t="shared" si="137"/>
        <v>35.873011531773955</v>
      </c>
      <c r="H127" s="106">
        <f>+'Internación x edad (optimista)'!X128</f>
        <v>17.307748683178691</v>
      </c>
      <c r="I127" s="106">
        <f>+'Internación x edad (optimista)'!AJ128</f>
        <v>4.7150009407792712</v>
      </c>
      <c r="J127" s="106">
        <f>+Parámetros!$B$16*Parámetros!$B$18</f>
        <v>1911</v>
      </c>
      <c r="K127" s="106">
        <f>+Parámetros!$B$17*Parámetros!$B$19</f>
        <v>141.5</v>
      </c>
      <c r="L127" s="58">
        <f>+L126-((Parámetros!$F$39*L126*M126)/Parámetros!$B$9)</f>
        <v>1902085.5088976461</v>
      </c>
      <c r="M127" s="59">
        <f>+M126+((Parámetros!$F$39*L126*M126)/Parámetros!$B$9)-Parámetros!$D$39*M126</f>
        <v>235.36396960929275</v>
      </c>
      <c r="N127" s="59">
        <f>+Parámetros!$D$39*M126+N126</f>
        <v>261.12713274392945</v>
      </c>
      <c r="O127" s="59">
        <f t="shared" si="138"/>
        <v>35.873011531773955</v>
      </c>
      <c r="P127" s="57">
        <f t="shared" si="139"/>
        <v>496.49110235322223</v>
      </c>
      <c r="Q127" s="57">
        <f>+'Internación x edad (moderado)'!X128</f>
        <v>17.307748683178691</v>
      </c>
      <c r="R127" s="57">
        <f>+'Internación x edad (moderado)'!AJ128</f>
        <v>4.7150009407792712</v>
      </c>
      <c r="S127" s="57">
        <f>+Parámetros!$B$16*Parámetros!$B$18</f>
        <v>1911</v>
      </c>
      <c r="T127" s="57">
        <f>+Parámetros!$B$17*Parámetros!$B$19</f>
        <v>141.5</v>
      </c>
      <c r="U127" s="80">
        <f>+U126-((Parámetros!$I$39*U126*V126)/Parámetros!$B$9)</f>
        <v>1902085.5088976461</v>
      </c>
      <c r="V127" s="81">
        <f>+V126+((Parámetros!$I$39*U126*V126)/Parámetros!$B$9)-Parámetros!$D$24*V126</f>
        <v>235.36396960929275</v>
      </c>
      <c r="W127" s="81">
        <f>+Parámetros!$D$39*V126+W126</f>
        <v>261.12713274392945</v>
      </c>
      <c r="X127" s="81">
        <f t="shared" si="140"/>
        <v>35.873011531773955</v>
      </c>
      <c r="Y127" s="79">
        <f t="shared" si="141"/>
        <v>496.49110235322223</v>
      </c>
      <c r="Z127" s="79">
        <f>+'Internación x edad (pesimista)'!X128</f>
        <v>17.307748683178691</v>
      </c>
      <c r="AA127" s="79">
        <f>+'Internación x edad (pesimista)'!AJ128</f>
        <v>4.7150009407792712</v>
      </c>
      <c r="AB127" s="79">
        <f>+Parámetros!$B$16*Parámetros!$B$18</f>
        <v>1911</v>
      </c>
      <c r="AC127" s="79">
        <f>+Parámetros!$B$17*Parámetros!$B$19</f>
        <v>141.5</v>
      </c>
      <c r="AD127" s="74">
        <v>44030</v>
      </c>
      <c r="AF127" s="203">
        <v>46</v>
      </c>
      <c r="AG127" s="27">
        <f t="shared" si="120"/>
        <v>490</v>
      </c>
    </row>
    <row r="128" spans="1:37" x14ac:dyDescent="0.25">
      <c r="A128" s="18">
        <v>44031</v>
      </c>
      <c r="B128" s="44">
        <f t="shared" si="134"/>
        <v>121</v>
      </c>
      <c r="C128" s="49">
        <f>+C127-((Parámetros!$C$39*C127*D127)/Parámetros!$B$9)</f>
        <v>1902046.2089721346</v>
      </c>
      <c r="D128" s="50">
        <f>+D127+((Parámetros!$C$39*C127*D127)/Parámetros!$B$9)-Parámetros!$D$39*D127</f>
        <v>257.8521830058952</v>
      </c>
      <c r="E128" s="50">
        <f>+Parámetros!$D$39*D127+E127</f>
        <v>277.93884485887895</v>
      </c>
      <c r="F128" s="50">
        <f t="shared" si="136"/>
        <v>535.79102786477415</v>
      </c>
      <c r="G128" s="50">
        <f t="shared" si="137"/>
        <v>39.299925511470065</v>
      </c>
      <c r="H128" s="106">
        <f>+'Internación x edad (optimista)'!X129</f>
        <v>18.954062742268217</v>
      </c>
      <c r="I128" s="106">
        <f>+'Internación x edad (optimista)'!AJ129</f>
        <v>5.1634921038714108</v>
      </c>
      <c r="J128" s="106">
        <f>+Parámetros!$B$16*Parámetros!$B$18</f>
        <v>1911</v>
      </c>
      <c r="K128" s="106">
        <f>+Parámetros!$B$17*Parámetros!$B$19</f>
        <v>141.5</v>
      </c>
      <c r="L128" s="58">
        <f>+L127-((Parámetros!$F$39*L127*M127)/Parámetros!$B$9)</f>
        <v>1902046.2089721346</v>
      </c>
      <c r="M128" s="59">
        <f>+M127+((Parámetros!$F$39*L127*M127)/Parámetros!$B$9)-Parámetros!$D$39*M127</f>
        <v>257.8521830058952</v>
      </c>
      <c r="N128" s="59">
        <f>+Parámetros!$D$39*M127+N127</f>
        <v>277.93884485887895</v>
      </c>
      <c r="O128" s="59">
        <f t="shared" si="138"/>
        <v>39.299925511470065</v>
      </c>
      <c r="P128" s="57">
        <f t="shared" si="139"/>
        <v>535.79102786477415</v>
      </c>
      <c r="Q128" s="57">
        <f>+'Internación x edad (moderado)'!X129</f>
        <v>18.954062742268217</v>
      </c>
      <c r="R128" s="57">
        <f>+'Internación x edad (moderado)'!AJ129</f>
        <v>5.1634921038714108</v>
      </c>
      <c r="S128" s="57">
        <f>+Parámetros!$B$16*Parámetros!$B$18</f>
        <v>1911</v>
      </c>
      <c r="T128" s="57">
        <f>+Parámetros!$B$17*Parámetros!$B$19</f>
        <v>141.5</v>
      </c>
      <c r="U128" s="80">
        <f>+U127-((Parámetros!$I$39*U127*V127)/Parámetros!$B$9)</f>
        <v>1902046.2089721346</v>
      </c>
      <c r="V128" s="81">
        <f>+V127+((Parámetros!$I$39*U127*V127)/Parámetros!$B$9)-Parámetros!$D$24*V127</f>
        <v>257.8521830058952</v>
      </c>
      <c r="W128" s="81">
        <f>+Parámetros!$D$39*V127+W127</f>
        <v>277.93884485887895</v>
      </c>
      <c r="X128" s="81">
        <f t="shared" si="140"/>
        <v>39.299925511470065</v>
      </c>
      <c r="Y128" s="79">
        <f t="shared" si="141"/>
        <v>535.79102786477415</v>
      </c>
      <c r="Z128" s="79">
        <f>+'Internación x edad (pesimista)'!X129</f>
        <v>18.954062742268217</v>
      </c>
      <c r="AA128" s="79">
        <f>+'Internación x edad (pesimista)'!AJ129</f>
        <v>5.1634921038714108</v>
      </c>
      <c r="AB128" s="79">
        <f>+Parámetros!$B$16*Parámetros!$B$18</f>
        <v>1911</v>
      </c>
      <c r="AC128" s="79">
        <f>+Parámetros!$B$17*Parámetros!$B$19</f>
        <v>141.5</v>
      </c>
      <c r="AD128" s="74">
        <v>44031</v>
      </c>
      <c r="AF128" s="203">
        <v>34</v>
      </c>
      <c r="AG128" s="27">
        <f t="shared" si="120"/>
        <v>524</v>
      </c>
      <c r="AJ128">
        <f>+(AG128/AG122)^(1/6)-1</f>
        <v>9.5590126565026079E-2</v>
      </c>
      <c r="AK128" s="27">
        <f t="shared" ref="AK128" si="142">+LN(2)/LN(1+AJ128)</f>
        <v>7.5925434424396734</v>
      </c>
    </row>
    <row r="129" spans="1:37" x14ac:dyDescent="0.25">
      <c r="A129" s="18">
        <v>44032</v>
      </c>
      <c r="B129" s="44">
        <f t="shared" si="134"/>
        <v>122</v>
      </c>
      <c r="C129" s="49">
        <f>+C128-((Parámetros!$C$40*C128*D128)/Parámetros!$B$9)</f>
        <v>1902006.6219810322</v>
      </c>
      <c r="D129" s="50">
        <f>+D128+((Parámetros!$C$40*C128*D128)/Parámetros!$B$9)-Parámetros!$D$40*D128</f>
        <v>279.02116103646978</v>
      </c>
      <c r="E129" s="50">
        <f>+Parámetros!$D$40*D128+E128</f>
        <v>296.35685793072861</v>
      </c>
      <c r="F129" s="50">
        <f t="shared" si="122"/>
        <v>575.37801896719839</v>
      </c>
      <c r="G129" s="50">
        <f t="shared" si="123"/>
        <v>39.586991102434695</v>
      </c>
      <c r="H129" s="106">
        <f>+'Internación x edad (optimista)'!X130</f>
        <v>20.536409469643594</v>
      </c>
      <c r="I129" s="106">
        <f>+'Internación x edad (optimista)'!AJ130</f>
        <v>5.59455719759241</v>
      </c>
      <c r="J129" s="106">
        <f>+Parámetros!$B$16*Parámetros!$B$18</f>
        <v>1911</v>
      </c>
      <c r="K129" s="106">
        <f>+Parámetros!$B$17*Parámetros!$B$19</f>
        <v>141.5</v>
      </c>
      <c r="L129" s="58">
        <f>+L128-((Parámetros!$F$40*L128*M128)/Parámetros!$B$9)</f>
        <v>1902006.6219810322</v>
      </c>
      <c r="M129" s="59">
        <f>+M128+((Parámetros!$F$40*L128*M128)/Parámetros!$B$9)-Parámetros!$D$40*M128</f>
        <v>279.02116103646978</v>
      </c>
      <c r="N129" s="59">
        <f>+Parámetros!$D$40*M128+N128</f>
        <v>296.35685793072861</v>
      </c>
      <c r="O129" s="59">
        <f t="shared" si="124"/>
        <v>39.586991102434695</v>
      </c>
      <c r="P129" s="57">
        <f t="shared" si="125"/>
        <v>575.37801896719839</v>
      </c>
      <c r="Q129" s="57">
        <f>+'Internación x edad (moderado)'!X130</f>
        <v>20.536409469643594</v>
      </c>
      <c r="R129" s="57">
        <f>+'Internación x edad (moderado)'!AJ130</f>
        <v>5.59455719759241</v>
      </c>
      <c r="S129" s="57">
        <f>+Parámetros!$B$16*Parámetros!$B$18</f>
        <v>1911</v>
      </c>
      <c r="T129" s="57">
        <f>+Parámetros!$B$17*Parámetros!$B$19</f>
        <v>141.5</v>
      </c>
      <c r="U129" s="80">
        <f>+U128-((Parámetros!$I$40*U128*V128)/Parámetros!$B$9)</f>
        <v>1902006.6219810322</v>
      </c>
      <c r="V129" s="81">
        <f>+V128+((Parámetros!$I$40*U128*V128)/Parámetros!$B$9)-Parámetros!$D$24*V128</f>
        <v>279.02116103646978</v>
      </c>
      <c r="W129" s="81">
        <f>+Parámetros!$D$40*V128+W128</f>
        <v>296.35685793072861</v>
      </c>
      <c r="X129" s="81">
        <f t="shared" si="126"/>
        <v>39.586991102434695</v>
      </c>
      <c r="Y129" s="79">
        <f t="shared" si="127"/>
        <v>575.37801896719839</v>
      </c>
      <c r="Z129" s="79">
        <f>+'Internación x edad (pesimista)'!X130</f>
        <v>20.536409469643594</v>
      </c>
      <c r="AA129" s="79">
        <f>+'Internación x edad (pesimista)'!AJ130</f>
        <v>5.59455719759241</v>
      </c>
      <c r="AB129" s="79">
        <f>+Parámetros!$B$16*Parámetros!$B$18</f>
        <v>1911</v>
      </c>
      <c r="AC129" s="79">
        <f>+Parámetros!$B$17*Parámetros!$B$19</f>
        <v>141.5</v>
      </c>
      <c r="AD129" s="74">
        <v>44032</v>
      </c>
      <c r="AF129" s="203">
        <v>24</v>
      </c>
      <c r="AG129" s="27">
        <f t="shared" si="120"/>
        <v>548</v>
      </c>
    </row>
    <row r="130" spans="1:37" x14ac:dyDescent="0.25">
      <c r="A130" s="18">
        <v>44033</v>
      </c>
      <c r="B130" s="44">
        <f t="shared" si="134"/>
        <v>123</v>
      </c>
      <c r="C130" s="49">
        <f>+C129-((Parámetros!$C$40*C129*D129)/Parámetros!$B$9)</f>
        <v>1901963.7858948682</v>
      </c>
      <c r="D130" s="50">
        <f>+D129+((Parámetros!$C$40*C129*D129)/Parámetros!$B$9)-Parámetros!$D$40*D129</f>
        <v>301.92716426929957</v>
      </c>
      <c r="E130" s="50">
        <f>+Parámetros!$D$40*D129+E129</f>
        <v>316.28694086190501</v>
      </c>
      <c r="F130" s="50">
        <f t="shared" ref="F130:F135" si="143">+D130+E130</f>
        <v>618.21410513120463</v>
      </c>
      <c r="G130" s="50">
        <f t="shared" ref="G130:G135" si="144">+IF(C129-C130&gt;0,C129-C130,0)</f>
        <v>42.836086163995788</v>
      </c>
      <c r="H130" s="106">
        <f>+'Internación x edad (optimista)'!X131</f>
        <v>22.233274431653005</v>
      </c>
      <c r="I130" s="106">
        <f>+'Internación x edad (optimista)'!AJ131</f>
        <v>6.0568195078850033</v>
      </c>
      <c r="J130" s="106">
        <f>+Parámetros!$B$16*Parámetros!$B$18</f>
        <v>1911</v>
      </c>
      <c r="K130" s="106">
        <f>+Parámetros!$B$17*Parámetros!$B$19</f>
        <v>141.5</v>
      </c>
      <c r="L130" s="58">
        <f>+L129-((Parámetros!$F$40*L129*M129)/Parámetros!$B$9)</f>
        <v>1901963.7858948682</v>
      </c>
      <c r="M130" s="59">
        <f>+M129+((Parámetros!$F$40*L129*M129)/Parámetros!$B$9)-Parámetros!$D$40*M129</f>
        <v>301.92716426929957</v>
      </c>
      <c r="N130" s="59">
        <f>+Parámetros!$D$40*M129+N129</f>
        <v>316.28694086190501</v>
      </c>
      <c r="O130" s="59">
        <f t="shared" ref="O130:O135" si="145">+L129-L130</f>
        <v>42.836086163995788</v>
      </c>
      <c r="P130" s="57">
        <f t="shared" ref="P130:P135" si="146">+N130+M130</f>
        <v>618.21410513120463</v>
      </c>
      <c r="Q130" s="57">
        <f>+'Internación x edad (moderado)'!X131</f>
        <v>22.233274431653005</v>
      </c>
      <c r="R130" s="57">
        <f>+'Internación x edad (moderado)'!AJ131</f>
        <v>6.0568195078850033</v>
      </c>
      <c r="S130" s="57">
        <f>+Parámetros!$B$16*Parámetros!$B$18</f>
        <v>1911</v>
      </c>
      <c r="T130" s="57">
        <f>+Parámetros!$B$17*Parámetros!$B$19</f>
        <v>141.5</v>
      </c>
      <c r="U130" s="80">
        <f>+U129-((Parámetros!$I$40*U129*V129)/Parámetros!$B$9)</f>
        <v>1901963.7858948682</v>
      </c>
      <c r="V130" s="81">
        <f>+V129+((Parámetros!$I$40*U129*V129)/Parámetros!$B$9)-Parámetros!$D$24*V129</f>
        <v>301.92716426929957</v>
      </c>
      <c r="W130" s="81">
        <f>+Parámetros!$D$40*V129+W129</f>
        <v>316.28694086190501</v>
      </c>
      <c r="X130" s="81">
        <f t="shared" ref="X130:X135" si="147">+U129-U130</f>
        <v>42.836086163995788</v>
      </c>
      <c r="Y130" s="79">
        <f t="shared" ref="Y130:Y135" si="148">+W130+V130</f>
        <v>618.21410513120463</v>
      </c>
      <c r="Z130" s="79">
        <f>+'Internación x edad (pesimista)'!X131</f>
        <v>22.233274431653005</v>
      </c>
      <c r="AA130" s="79">
        <f>+'Internación x edad (pesimista)'!AJ131</f>
        <v>6.0568195078850033</v>
      </c>
      <c r="AB130" s="79">
        <f>+Parámetros!$B$16*Parámetros!$B$18</f>
        <v>1911</v>
      </c>
      <c r="AC130" s="79">
        <f>+Parámetros!$B$17*Parámetros!$B$19</f>
        <v>141.5</v>
      </c>
      <c r="AD130" s="74">
        <v>44033</v>
      </c>
      <c r="AF130" s="203">
        <v>74</v>
      </c>
      <c r="AG130" s="27">
        <f t="shared" si="120"/>
        <v>622</v>
      </c>
    </row>
    <row r="131" spans="1:37" x14ac:dyDescent="0.25">
      <c r="A131" s="18">
        <v>44034</v>
      </c>
      <c r="B131" s="44">
        <f t="shared" si="134"/>
        <v>124</v>
      </c>
      <c r="C131" s="49">
        <f>+C130-((Parámetros!$C$40*C130*D130)/Parámetros!$B$9)</f>
        <v>1901917.4342608326</v>
      </c>
      <c r="D131" s="50">
        <f>+D130+((Parámetros!$C$40*C130*D130)/Parámetros!$B$9)-Parámetros!$D$40*D130</f>
        <v>326.71257228555839</v>
      </c>
      <c r="E131" s="50">
        <f>+Parámetros!$D$40*D130+E130</f>
        <v>337.85316688114068</v>
      </c>
      <c r="F131" s="50">
        <f t="shared" si="143"/>
        <v>664.56573916669913</v>
      </c>
      <c r="G131" s="50">
        <f t="shared" si="144"/>
        <v>46.351634035585448</v>
      </c>
      <c r="H131" s="106">
        <f>+'Internación x edad (optimista)'!X132</f>
        <v>24.052526567640154</v>
      </c>
      <c r="I131" s="106">
        <f>+'Internación x edad (optimista)'!AJ132</f>
        <v>6.5524227021369983</v>
      </c>
      <c r="J131" s="106">
        <f>+Parámetros!$B$16*Parámetros!$B$18</f>
        <v>1911</v>
      </c>
      <c r="K131" s="106">
        <f>+Parámetros!$B$17*Parámetros!$B$19</f>
        <v>141.5</v>
      </c>
      <c r="L131" s="58">
        <f>+L130-((Parámetros!$F$40*L130*M130)/Parámetros!$B$9)</f>
        <v>1901917.4342608326</v>
      </c>
      <c r="M131" s="59">
        <f>+M130+((Parámetros!$F$40*L130*M130)/Parámetros!$B$9)-Parámetros!$D$40*M130</f>
        <v>326.71257228555839</v>
      </c>
      <c r="N131" s="59">
        <f>+Parámetros!$D$40*M130+N130</f>
        <v>337.85316688114068</v>
      </c>
      <c r="O131" s="59">
        <f t="shared" si="145"/>
        <v>46.351634035585448</v>
      </c>
      <c r="P131" s="57">
        <f t="shared" si="146"/>
        <v>664.56573916669913</v>
      </c>
      <c r="Q131" s="57">
        <f>+'Internación x edad (moderado)'!X132</f>
        <v>24.052526567640154</v>
      </c>
      <c r="R131" s="57">
        <f>+'Internación x edad (moderado)'!AJ132</f>
        <v>6.5524227021369983</v>
      </c>
      <c r="S131" s="57">
        <f>+Parámetros!$B$16*Parámetros!$B$18</f>
        <v>1911</v>
      </c>
      <c r="T131" s="57">
        <f>+Parámetros!$B$17*Parámetros!$B$19</f>
        <v>141.5</v>
      </c>
      <c r="U131" s="80">
        <f>+U130-((Parámetros!$I$40*U130*V130)/Parámetros!$B$9)</f>
        <v>1901917.4342608326</v>
      </c>
      <c r="V131" s="81">
        <f>+V130+((Parámetros!$I$40*U130*V130)/Parámetros!$B$9)-Parámetros!$D$24*V130</f>
        <v>326.71257228555839</v>
      </c>
      <c r="W131" s="81">
        <f>+Parámetros!$D$40*V130+W130</f>
        <v>337.85316688114068</v>
      </c>
      <c r="X131" s="81">
        <f t="shared" si="147"/>
        <v>46.351634035585448</v>
      </c>
      <c r="Y131" s="79">
        <f t="shared" si="148"/>
        <v>664.56573916669913</v>
      </c>
      <c r="Z131" s="79">
        <f>+'Internación x edad (pesimista)'!X132</f>
        <v>24.052526567640154</v>
      </c>
      <c r="AA131" s="79">
        <f>+'Internación x edad (pesimista)'!AJ132</f>
        <v>6.5524227021369983</v>
      </c>
      <c r="AB131" s="79">
        <f>+Parámetros!$B$16*Parámetros!$B$18</f>
        <v>1911</v>
      </c>
      <c r="AC131" s="79">
        <f>+Parámetros!$B$17*Parámetros!$B$19</f>
        <v>141.5</v>
      </c>
      <c r="AD131" s="74">
        <v>44034</v>
      </c>
      <c r="AF131" s="203">
        <v>38</v>
      </c>
      <c r="AG131" s="27">
        <f t="shared" si="120"/>
        <v>660</v>
      </c>
    </row>
    <row r="132" spans="1:37" x14ac:dyDescent="0.25">
      <c r="A132" s="18">
        <v>44035</v>
      </c>
      <c r="B132" s="44">
        <f t="shared" si="134"/>
        <v>125</v>
      </c>
      <c r="C132" s="49">
        <f>+C131-((Parámetros!$C$40*C131*D131)/Parámetros!$B$9)</f>
        <v>1901867.2788117037</v>
      </c>
      <c r="D132" s="50">
        <f>+D131+((Parámetros!$C$40*C131*D131)/Parámetros!$B$9)-Parámetros!$D$40*D131</f>
        <v>353.53140910840455</v>
      </c>
      <c r="E132" s="50">
        <f>+Parámetros!$D$40*D131+E131</f>
        <v>361.18977918725199</v>
      </c>
      <c r="F132" s="50">
        <f t="shared" si="143"/>
        <v>714.72118829565648</v>
      </c>
      <c r="G132" s="50">
        <f t="shared" si="144"/>
        <v>50.155449128942564</v>
      </c>
      <c r="H132" s="106">
        <f>+'Internación x edad (optimista)'!X133</f>
        <v>26.002527683446356</v>
      </c>
      <c r="I132" s="106">
        <f>+'Internación x edad (optimista)'!AJ133</f>
        <v>7.0836447151121886</v>
      </c>
      <c r="J132" s="106">
        <f>+Parámetros!$B$16*Parámetros!$B$18</f>
        <v>1911</v>
      </c>
      <c r="K132" s="106">
        <f>+Parámetros!$B$17*Parámetros!$B$19</f>
        <v>141.5</v>
      </c>
      <c r="L132" s="58">
        <f>+L131-((Parámetros!$F$40*L131*M131)/Parámetros!$B$9)</f>
        <v>1901867.2788117037</v>
      </c>
      <c r="M132" s="59">
        <f>+M131+((Parámetros!$F$40*L131*M131)/Parámetros!$B$9)-Parámetros!$D$40*M131</f>
        <v>353.53140910840455</v>
      </c>
      <c r="N132" s="59">
        <f>+Parámetros!$D$40*M131+N131</f>
        <v>361.18977918725199</v>
      </c>
      <c r="O132" s="59">
        <f t="shared" si="145"/>
        <v>50.155449128942564</v>
      </c>
      <c r="P132" s="57">
        <f t="shared" si="146"/>
        <v>714.72118829565648</v>
      </c>
      <c r="Q132" s="57">
        <f>+'Internación x edad (moderado)'!X133</f>
        <v>26.002527683446356</v>
      </c>
      <c r="R132" s="57">
        <f>+'Internación x edad (moderado)'!AJ133</f>
        <v>7.0836447151121886</v>
      </c>
      <c r="S132" s="57">
        <f>+Parámetros!$B$16*Parámetros!$B$18</f>
        <v>1911</v>
      </c>
      <c r="T132" s="57">
        <f>+Parámetros!$B$17*Parámetros!$B$19</f>
        <v>141.5</v>
      </c>
      <c r="U132" s="80">
        <f>+U131-((Parámetros!$I$40*U131*V131)/Parámetros!$B$9)</f>
        <v>1901867.2788117037</v>
      </c>
      <c r="V132" s="81">
        <f>+V131+((Parámetros!$I$40*U131*V131)/Parámetros!$B$9)-Parámetros!$D$24*V131</f>
        <v>353.53140910840455</v>
      </c>
      <c r="W132" s="81">
        <f>+Parámetros!$D$40*V131+W131</f>
        <v>361.18977918725199</v>
      </c>
      <c r="X132" s="81">
        <f t="shared" si="147"/>
        <v>50.155449128942564</v>
      </c>
      <c r="Y132" s="79">
        <f t="shared" si="148"/>
        <v>714.72118829565648</v>
      </c>
      <c r="Z132" s="79">
        <f>+'Internación x edad (pesimista)'!X133</f>
        <v>26.002527683446356</v>
      </c>
      <c r="AA132" s="79">
        <f>+'Internación x edad (pesimista)'!AJ133</f>
        <v>7.0836447151121886</v>
      </c>
      <c r="AB132" s="79">
        <f>+Parámetros!$B$16*Parámetros!$B$18</f>
        <v>1911</v>
      </c>
      <c r="AC132" s="79">
        <f>+Parámetros!$B$17*Parámetros!$B$19</f>
        <v>141.5</v>
      </c>
      <c r="AD132" s="74">
        <v>44035</v>
      </c>
      <c r="AF132" s="203">
        <v>61</v>
      </c>
      <c r="AG132" s="27">
        <f t="shared" si="120"/>
        <v>721</v>
      </c>
    </row>
    <row r="133" spans="1:37" x14ac:dyDescent="0.25">
      <c r="A133" s="18">
        <v>44036</v>
      </c>
      <c r="B133" s="44">
        <f t="shared" si="134"/>
        <v>126</v>
      </c>
      <c r="C133" s="49">
        <f>+C132-((Parámetros!$C$40*C132*D132)/Parámetros!$B$9)</f>
        <v>1901813.0076862215</v>
      </c>
      <c r="D133" s="50">
        <f>+D132+((Parámetros!$C$40*C132*D132)/Parámetros!$B$9)-Parámetros!$D$40*D132</f>
        <v>382.55029108273908</v>
      </c>
      <c r="E133" s="50">
        <f>+Parámetros!$D$40*D132+E132</f>
        <v>386.44202269499516</v>
      </c>
      <c r="F133" s="50">
        <f t="shared" si="143"/>
        <v>768.99231377773424</v>
      </c>
      <c r="G133" s="50">
        <f t="shared" si="144"/>
        <v>54.271125482162461</v>
      </c>
      <c r="H133" s="106">
        <f>+'Internación x edad (optimista)'!X134</f>
        <v>28.09215753500149</v>
      </c>
      <c r="I133" s="106">
        <f>+'Internación x edad (optimista)'!AJ134</f>
        <v>7.6529045822570483</v>
      </c>
      <c r="J133" s="106">
        <f>+Parámetros!$B$16*Parámetros!$B$18</f>
        <v>1911</v>
      </c>
      <c r="K133" s="106">
        <f>+Parámetros!$B$17*Parámetros!$B$19</f>
        <v>141.5</v>
      </c>
      <c r="L133" s="58">
        <f>+L132-((Parámetros!$F$40*L132*M132)/Parámetros!$B$9)</f>
        <v>1901813.0076862215</v>
      </c>
      <c r="M133" s="59">
        <f>+M132+((Parámetros!$F$40*L132*M132)/Parámetros!$B$9)-Parámetros!$D$40*M132</f>
        <v>382.55029108273908</v>
      </c>
      <c r="N133" s="59">
        <f>+Parámetros!$D$40*M132+N132</f>
        <v>386.44202269499516</v>
      </c>
      <c r="O133" s="59">
        <f t="shared" si="145"/>
        <v>54.271125482162461</v>
      </c>
      <c r="P133" s="57">
        <f t="shared" si="146"/>
        <v>768.99231377773424</v>
      </c>
      <c r="Q133" s="57">
        <f>+'Internación x edad (moderado)'!X134</f>
        <v>28.09215753500149</v>
      </c>
      <c r="R133" s="57">
        <f>+'Internación x edad (moderado)'!AJ134</f>
        <v>7.6529045822570483</v>
      </c>
      <c r="S133" s="57">
        <f>+Parámetros!$B$16*Parámetros!$B$18</f>
        <v>1911</v>
      </c>
      <c r="T133" s="57">
        <f>+Parámetros!$B$17*Parámetros!$B$19</f>
        <v>141.5</v>
      </c>
      <c r="U133" s="80">
        <f>+U132-((Parámetros!$I$40*U132*V132)/Parámetros!$B$9)</f>
        <v>1901813.0076862215</v>
      </c>
      <c r="V133" s="81">
        <f>+V132+((Parámetros!$I$40*U132*V132)/Parámetros!$B$9)-Parámetros!$D$24*V132</f>
        <v>382.55029108273908</v>
      </c>
      <c r="W133" s="81">
        <f>+Parámetros!$D$40*V132+W132</f>
        <v>386.44202269499516</v>
      </c>
      <c r="X133" s="81">
        <f t="shared" si="147"/>
        <v>54.271125482162461</v>
      </c>
      <c r="Y133" s="79">
        <f t="shared" si="148"/>
        <v>768.99231377773424</v>
      </c>
      <c r="Z133" s="79">
        <f>+'Internación x edad (pesimista)'!X134</f>
        <v>28.09215753500149</v>
      </c>
      <c r="AA133" s="79">
        <f>+'Internación x edad (pesimista)'!AJ134</f>
        <v>7.6529045822570483</v>
      </c>
      <c r="AB133" s="79">
        <f>+Parámetros!$B$16*Parámetros!$B$18</f>
        <v>1911</v>
      </c>
      <c r="AC133" s="79">
        <f>+Parámetros!$B$17*Parámetros!$B$19</f>
        <v>141.5</v>
      </c>
      <c r="AD133" s="74">
        <v>44036</v>
      </c>
      <c r="AF133" s="203">
        <v>78</v>
      </c>
      <c r="AG133" s="27">
        <f t="shared" si="120"/>
        <v>799</v>
      </c>
    </row>
    <row r="134" spans="1:37" x14ac:dyDescent="0.25">
      <c r="A134" s="18">
        <v>44037</v>
      </c>
      <c r="B134" s="44">
        <f t="shared" si="134"/>
        <v>127</v>
      </c>
      <c r="C134" s="49">
        <f>+C133-((Parámetros!$C$40*C133*D133)/Parámetros!$B$9)</f>
        <v>1901754.2835053611</v>
      </c>
      <c r="D134" s="50">
        <f>+D133+((Parámetros!$C$40*C133*D133)/Parámetros!$B$9)-Parámetros!$D$40*D133</f>
        <v>413.94945115163375</v>
      </c>
      <c r="E134" s="50">
        <f>+Parámetros!$D$40*D133+E133</f>
        <v>413.7670434866194</v>
      </c>
      <c r="F134" s="50">
        <f t="shared" si="143"/>
        <v>827.71649463825315</v>
      </c>
      <c r="G134" s="50">
        <f t="shared" si="144"/>
        <v>58.724180860444903</v>
      </c>
      <c r="H134" s="106">
        <f>+'Internación x edad (optimista)'!X135</f>
        <v>30.359619519405435</v>
      </c>
      <c r="I134" s="106">
        <f>+'Internación x edad (optimista)'!AJ135</f>
        <v>8.2706097260829718</v>
      </c>
      <c r="J134" s="106">
        <f>+Parámetros!$B$16*Parámetros!$B$18</f>
        <v>1911</v>
      </c>
      <c r="K134" s="106">
        <f>+Parámetros!$B$17*Parámetros!$B$19</f>
        <v>141.5</v>
      </c>
      <c r="L134" s="58">
        <f>+L133-((Parámetros!$F$40*L133*M133)/Parámetros!$B$9)</f>
        <v>1901754.2835053611</v>
      </c>
      <c r="M134" s="59">
        <f>+M133+((Parámetros!$F$40*L133*M133)/Parámetros!$B$9)-Parámetros!$D$40*M133</f>
        <v>413.94945115163375</v>
      </c>
      <c r="N134" s="59">
        <f>+Parámetros!$D$40*M133+N133</f>
        <v>413.7670434866194</v>
      </c>
      <c r="O134" s="59">
        <f t="shared" si="145"/>
        <v>58.724180860444903</v>
      </c>
      <c r="P134" s="57">
        <f t="shared" si="146"/>
        <v>827.71649463825315</v>
      </c>
      <c r="Q134" s="57">
        <f>+'Internación x edad (moderado)'!X135</f>
        <v>30.359619519405435</v>
      </c>
      <c r="R134" s="57">
        <f>+'Internación x edad (moderado)'!AJ135</f>
        <v>8.2706097260829718</v>
      </c>
      <c r="S134" s="57">
        <f>+Parámetros!$B$16*Parámetros!$B$18</f>
        <v>1911</v>
      </c>
      <c r="T134" s="57">
        <f>+Parámetros!$B$17*Parámetros!$B$19</f>
        <v>141.5</v>
      </c>
      <c r="U134" s="80">
        <f>+U133-((Parámetros!$I$40*U133*V133)/Parámetros!$B$9)</f>
        <v>1901754.2835053611</v>
      </c>
      <c r="V134" s="81">
        <f>+V133+((Parámetros!$I$40*U133*V133)/Parámetros!$B$9)-Parámetros!$D$24*V133</f>
        <v>413.94945115163375</v>
      </c>
      <c r="W134" s="81">
        <f>+Parámetros!$D$40*V133+W133</f>
        <v>413.7670434866194</v>
      </c>
      <c r="X134" s="81">
        <f t="shared" si="147"/>
        <v>58.724180860444903</v>
      </c>
      <c r="Y134" s="79">
        <f t="shared" si="148"/>
        <v>827.71649463825315</v>
      </c>
      <c r="Z134" s="79">
        <f>+'Internación x edad (pesimista)'!X135</f>
        <v>30.359619519405435</v>
      </c>
      <c r="AA134" s="79">
        <f>+'Internación x edad (pesimista)'!AJ135</f>
        <v>8.2706097260829718</v>
      </c>
      <c r="AB134" s="79">
        <f>+Parámetros!$B$16*Parámetros!$B$18</f>
        <v>1911</v>
      </c>
      <c r="AC134" s="79">
        <f>+Parámetros!$B$17*Parámetros!$B$19</f>
        <v>141.5</v>
      </c>
      <c r="AD134" s="74">
        <v>44037</v>
      </c>
      <c r="AF134" s="203">
        <v>32</v>
      </c>
      <c r="AG134" s="27">
        <f t="shared" si="120"/>
        <v>831</v>
      </c>
    </row>
    <row r="135" spans="1:37" x14ac:dyDescent="0.25">
      <c r="A135" s="18">
        <v>44038</v>
      </c>
      <c r="B135" s="44">
        <f t="shared" si="134"/>
        <v>128</v>
      </c>
      <c r="C135" s="49">
        <f>+C134-((Parámetros!$C$40*C134*D134)/Parámetros!$B$9)</f>
        <v>1901690.7412930173</v>
      </c>
      <c r="D135" s="50">
        <f>+D134+((Parámetros!$C$40*C134*D134)/Parámetros!$B$9)-Parámetros!$D$40*D134</f>
        <v>447.92384555592059</v>
      </c>
      <c r="E135" s="50">
        <f>+Parámetros!$D$40*D134+E134</f>
        <v>443.3348614260218</v>
      </c>
      <c r="F135" s="50">
        <f t="shared" si="143"/>
        <v>891.2587069819424</v>
      </c>
      <c r="G135" s="50">
        <f t="shared" si="144"/>
        <v>63.542212343774736</v>
      </c>
      <c r="H135" s="106">
        <f>+'Internación x edad (optimista)'!X136</f>
        <v>32.793778383347963</v>
      </c>
      <c r="I135" s="106">
        <f>+'Internación x edad (optimista)'!AJ136</f>
        <v>8.9337266654137188</v>
      </c>
      <c r="J135" s="106">
        <f>+Parámetros!$B$16*Parámetros!$B$18</f>
        <v>1911</v>
      </c>
      <c r="K135" s="106">
        <f>+Parámetros!$B$17*Parámetros!$B$19</f>
        <v>141.5</v>
      </c>
      <c r="L135" s="58">
        <f>+L134-((Parámetros!$F$40*L134*M134)/Parámetros!$B$9)</f>
        <v>1901690.7412930173</v>
      </c>
      <c r="M135" s="59">
        <f>+M134+((Parámetros!$F$40*L134*M134)/Parámetros!$B$9)-Parámetros!$D$40*M134</f>
        <v>447.92384555592059</v>
      </c>
      <c r="N135" s="59">
        <f>+Parámetros!$D$40*M134+N134</f>
        <v>443.3348614260218</v>
      </c>
      <c r="O135" s="59">
        <f t="shared" si="145"/>
        <v>63.542212343774736</v>
      </c>
      <c r="P135" s="57">
        <f t="shared" si="146"/>
        <v>891.2587069819424</v>
      </c>
      <c r="Q135" s="57">
        <f>+'Internación x edad (moderado)'!X136</f>
        <v>32.793778383347963</v>
      </c>
      <c r="R135" s="57">
        <f>+'Internación x edad (moderado)'!AJ136</f>
        <v>8.9337266654137188</v>
      </c>
      <c r="S135" s="57">
        <f>+Parámetros!$B$16*Parámetros!$B$18</f>
        <v>1911</v>
      </c>
      <c r="T135" s="57">
        <f>+Parámetros!$B$17*Parámetros!$B$19</f>
        <v>141.5</v>
      </c>
      <c r="U135" s="80">
        <f>+U134-((Parámetros!$I$40*U134*V134)/Parámetros!$B$9)</f>
        <v>1901690.7412930173</v>
      </c>
      <c r="V135" s="81">
        <f>+V134+((Parámetros!$I$40*U134*V134)/Parámetros!$B$9)-Parámetros!$D$24*V134</f>
        <v>447.92384555592059</v>
      </c>
      <c r="W135" s="81">
        <f>+Parámetros!$D$40*V134+W134</f>
        <v>443.3348614260218</v>
      </c>
      <c r="X135" s="81">
        <f t="shared" si="147"/>
        <v>63.542212343774736</v>
      </c>
      <c r="Y135" s="79">
        <f t="shared" si="148"/>
        <v>891.2587069819424</v>
      </c>
      <c r="Z135" s="79">
        <f>+'Internación x edad (pesimista)'!X136</f>
        <v>32.793778383347963</v>
      </c>
      <c r="AA135" s="79">
        <f>+'Internación x edad (pesimista)'!AJ136</f>
        <v>8.9337266654137188</v>
      </c>
      <c r="AB135" s="79">
        <f>+Parámetros!$B$16*Parámetros!$B$18</f>
        <v>1911</v>
      </c>
      <c r="AC135" s="79">
        <f>+Parámetros!$B$17*Parámetros!$B$19</f>
        <v>141.5</v>
      </c>
      <c r="AD135" s="74">
        <v>44038</v>
      </c>
      <c r="AF135" s="203">
        <v>49</v>
      </c>
      <c r="AG135" s="27">
        <f t="shared" si="120"/>
        <v>880</v>
      </c>
      <c r="AJ135">
        <f>+(AG135/AG129)^(1/6)-1</f>
        <v>8.2140585814589828E-2</v>
      </c>
      <c r="AK135" s="27">
        <f t="shared" ref="AK135" si="149">+LN(2)/LN(1+AJ135)</f>
        <v>8.780561083190209</v>
      </c>
    </row>
    <row r="136" spans="1:37" x14ac:dyDescent="0.25">
      <c r="A136" s="18">
        <v>44039</v>
      </c>
      <c r="B136" s="44">
        <f t="shared" si="134"/>
        <v>129</v>
      </c>
      <c r="C136" s="49">
        <f>+C135-((Parámetros!$C$41*C135*D135)/Parámetros!$B$9)</f>
        <v>1901623.1688618076</v>
      </c>
      <c r="D136" s="50">
        <f>+D135+((Parámetros!$C$41*C135*D135)/Parámetros!$B$9)-Parámetros!$D$41*D135</f>
        <v>483.50171636889792</v>
      </c>
      <c r="E136" s="50">
        <f>+Parámetros!$D$41*D135+E135</f>
        <v>475.32942182287326</v>
      </c>
      <c r="F136" s="50">
        <f t="shared" si="122"/>
        <v>958.83113819177117</v>
      </c>
      <c r="G136" s="50">
        <f t="shared" si="123"/>
        <v>67.572431209729984</v>
      </c>
      <c r="H136" s="106">
        <f>+'Internación x edad (optimista)'!X137</f>
        <v>35.331935410341515</v>
      </c>
      <c r="I136" s="106">
        <f>+'Internación x edad (optimista)'!AJ137</f>
        <v>9.625174928800579</v>
      </c>
      <c r="J136" s="106">
        <f>+Parámetros!$B$16*Parámetros!$B$18</f>
        <v>1911</v>
      </c>
      <c r="K136" s="106">
        <f>+Parámetros!$B$17*Parámetros!$B$19</f>
        <v>141.5</v>
      </c>
      <c r="L136" s="58">
        <f>+L135-((Parámetros!$F$41*L135*M135)/Parámetros!$B$9)</f>
        <v>1901623.1688618076</v>
      </c>
      <c r="M136" s="59">
        <f>+M135+((Parámetros!$F$41*L135*M135)/Parámetros!$B$9)-Parámetros!$D$41*M135</f>
        <v>483.50171636889792</v>
      </c>
      <c r="N136" s="59">
        <f>+Parámetros!$D$41*M135+N135</f>
        <v>475.32942182287326</v>
      </c>
      <c r="O136" s="59">
        <f t="shared" si="124"/>
        <v>67.572431209729984</v>
      </c>
      <c r="P136" s="57">
        <f t="shared" si="125"/>
        <v>958.83113819177117</v>
      </c>
      <c r="Q136" s="57">
        <f>+'Internación x edad (moderado)'!X137</f>
        <v>35.331935410341515</v>
      </c>
      <c r="R136" s="57">
        <f>+'Internación x edad (moderado)'!AJ137</f>
        <v>9.625174928800579</v>
      </c>
      <c r="S136" s="57">
        <f>+Parámetros!$B$16*Parámetros!$B$18</f>
        <v>1911</v>
      </c>
      <c r="T136" s="57">
        <f>+Parámetros!$B$17*Parámetros!$B$19</f>
        <v>141.5</v>
      </c>
      <c r="U136" s="80">
        <f>+U135-((Parámetros!$I$41*U135*V135)/Parámetros!$B$9)</f>
        <v>1901623.1688618076</v>
      </c>
      <c r="V136" s="81">
        <f>+V135+((Parámetros!$I$41*U135*V135)/Parámetros!$B$9)-Parámetros!$D$24*V135</f>
        <v>483.50171636889792</v>
      </c>
      <c r="W136" s="81">
        <f>+Parámetros!$D$41*V135+W135</f>
        <v>475.32942182287326</v>
      </c>
      <c r="X136" s="81">
        <f t="shared" si="126"/>
        <v>67.572431209729984</v>
      </c>
      <c r="Y136" s="79">
        <f t="shared" si="127"/>
        <v>958.83113819177117</v>
      </c>
      <c r="Z136" s="79">
        <f>+'Internación x edad (pesimista)'!X137</f>
        <v>35.331935410341515</v>
      </c>
      <c r="AA136" s="79">
        <f>+'Internación x edad (pesimista)'!AJ137</f>
        <v>9.625174928800579</v>
      </c>
      <c r="AB136" s="79">
        <f>+Parámetros!$B$16*Parámetros!$B$18</f>
        <v>1911</v>
      </c>
      <c r="AC136" s="79">
        <f>+Parámetros!$B$17*Parámetros!$B$19</f>
        <v>141.5</v>
      </c>
      <c r="AD136" s="74">
        <v>44039</v>
      </c>
      <c r="AF136" s="203">
        <v>78</v>
      </c>
      <c r="AG136" s="27">
        <f t="shared" si="120"/>
        <v>958</v>
      </c>
    </row>
    <row r="137" spans="1:37" x14ac:dyDescent="0.25">
      <c r="A137" s="18">
        <v>44040</v>
      </c>
      <c r="B137" s="44">
        <f t="shared" si="134"/>
        <v>130</v>
      </c>
      <c r="C137" s="49">
        <f>+C136-((Parámetros!$C$41*C136*D136)/Parámetros!$B$9)</f>
        <v>1901550.2318527894</v>
      </c>
      <c r="D137" s="50">
        <f>+D136+((Parámetros!$C$41*C136*D136)/Parámetros!$B$9)-Parámetros!$D$41*D136</f>
        <v>521.90288850351533</v>
      </c>
      <c r="E137" s="50">
        <f>+Parámetros!$D$41*D136+E136</f>
        <v>509.86525870636598</v>
      </c>
      <c r="F137" s="50">
        <f t="shared" ref="F137:F142" si="150">+D137+E137</f>
        <v>1031.7681472098814</v>
      </c>
      <c r="G137" s="50">
        <f t="shared" ref="G137:G142" si="151">+IF(C136-C137&gt;0,C136-C137,0)</f>
        <v>72.937009018147364</v>
      </c>
      <c r="H137" s="106">
        <f>+'Internación x edad (optimista)'!X138</f>
        <v>38.043836110927046</v>
      </c>
      <c r="I137" s="106">
        <f>+'Internación x edad (optimista)'!AJ138</f>
        <v>10.363954685117932</v>
      </c>
      <c r="J137" s="106">
        <f>+Parámetros!$B$16*Parámetros!$B$18</f>
        <v>1911</v>
      </c>
      <c r="K137" s="106">
        <f>+Parámetros!$B$17*Parámetros!$B$19</f>
        <v>141.5</v>
      </c>
      <c r="L137" s="58">
        <f>+L136-((Parámetros!$F$41*L136*M136)/Parámetros!$B$9)</f>
        <v>1901550.2318527894</v>
      </c>
      <c r="M137" s="59">
        <f>+M136+((Parámetros!$F$41*L136*M136)/Parámetros!$B$9)-Parámetros!$D$41*M136</f>
        <v>521.90288850351533</v>
      </c>
      <c r="N137" s="59">
        <f>+Parámetros!$D$41*M136+N136</f>
        <v>509.86525870636598</v>
      </c>
      <c r="O137" s="59">
        <f t="shared" ref="O137:O142" si="152">+L136-L137</f>
        <v>72.937009018147364</v>
      </c>
      <c r="P137" s="57">
        <f t="shared" ref="P137:P142" si="153">+N137+M137</f>
        <v>1031.7681472098814</v>
      </c>
      <c r="Q137" s="57">
        <f>+'Internación x edad (moderado)'!X138</f>
        <v>38.043836110927046</v>
      </c>
      <c r="R137" s="57">
        <f>+'Internación x edad (moderado)'!AJ138</f>
        <v>10.363954685117932</v>
      </c>
      <c r="S137" s="57">
        <f>+Parámetros!$B$16*Parámetros!$B$18</f>
        <v>1911</v>
      </c>
      <c r="T137" s="57">
        <f>+Parámetros!$B$17*Parámetros!$B$19</f>
        <v>141.5</v>
      </c>
      <c r="U137" s="80">
        <f>+U136-((Parámetros!$I$41*U136*V136)/Parámetros!$B$9)</f>
        <v>1901550.2318527894</v>
      </c>
      <c r="V137" s="81">
        <f>+V136+((Parámetros!$I$41*U136*V136)/Parámetros!$B$9)-Parámetros!$D$24*V136</f>
        <v>521.90288850351533</v>
      </c>
      <c r="W137" s="81">
        <f>+Parámetros!$D$41*V136+W136</f>
        <v>509.86525870636598</v>
      </c>
      <c r="X137" s="81">
        <f t="shared" ref="X137:X142" si="154">+U136-U137</f>
        <v>72.937009018147364</v>
      </c>
      <c r="Y137" s="79">
        <f t="shared" ref="Y137:Y142" si="155">+W137+V137</f>
        <v>1031.7681472098814</v>
      </c>
      <c r="Z137" s="79">
        <f>+'Internación x edad (pesimista)'!X138</f>
        <v>38.043836110927046</v>
      </c>
      <c r="AA137" s="79">
        <f>+'Internación x edad (pesimista)'!AJ138</f>
        <v>10.363954685117932</v>
      </c>
      <c r="AB137" s="79">
        <f>+Parámetros!$B$16*Parámetros!$B$18</f>
        <v>1911</v>
      </c>
      <c r="AC137" s="79">
        <f>+Parámetros!$B$17*Parámetros!$B$19</f>
        <v>141.5</v>
      </c>
      <c r="AD137" s="74">
        <v>44040</v>
      </c>
      <c r="AF137" s="203">
        <v>61</v>
      </c>
      <c r="AG137" s="27">
        <f t="shared" si="120"/>
        <v>1019</v>
      </c>
    </row>
    <row r="138" spans="1:37" x14ac:dyDescent="0.25">
      <c r="A138" s="18">
        <v>44041</v>
      </c>
      <c r="B138" s="44">
        <f t="shared" si="134"/>
        <v>131</v>
      </c>
      <c r="C138" s="49">
        <f>+C137-((Parámetros!$C$41*C137*D137)/Parámetros!$B$9)</f>
        <v>1901471.5049850889</v>
      </c>
      <c r="D138" s="50">
        <f>+D137+((Parámetros!$C$41*C137*D137)/Parámetros!$B$9)-Parámetros!$D$41*D137</f>
        <v>563.35097845370024</v>
      </c>
      <c r="E138" s="50">
        <f>+Parámetros!$D$41*D137+E137</f>
        <v>547.14403645661707</v>
      </c>
      <c r="F138" s="50">
        <f t="shared" si="150"/>
        <v>1110.4950149103174</v>
      </c>
      <c r="G138" s="50">
        <f t="shared" si="151"/>
        <v>78.726867700461298</v>
      </c>
      <c r="H138" s="106">
        <f>+'Internación x edad (optimista)'!X139</f>
        <v>40.940590401468015</v>
      </c>
      <c r="I138" s="106">
        <f>+'Internación x edad (optimista)'!AJ139</f>
        <v>11.15309251321578</v>
      </c>
      <c r="J138" s="106">
        <f>+Parámetros!$B$16*Parámetros!$B$18</f>
        <v>1911</v>
      </c>
      <c r="K138" s="106">
        <f>+Parámetros!$B$17*Parámetros!$B$19</f>
        <v>141.5</v>
      </c>
      <c r="L138" s="58">
        <f>+L137-((Parámetros!$F$41*L137*M137)/Parámetros!$B$9)</f>
        <v>1901471.5049850889</v>
      </c>
      <c r="M138" s="59">
        <f>+M137+((Parámetros!$F$41*L137*M137)/Parámetros!$B$9)-Parámetros!$D$41*M137</f>
        <v>563.35097845370024</v>
      </c>
      <c r="N138" s="59">
        <f>+Parámetros!$D$41*M137+N137</f>
        <v>547.14403645661707</v>
      </c>
      <c r="O138" s="59">
        <f t="shared" si="152"/>
        <v>78.726867700461298</v>
      </c>
      <c r="P138" s="57">
        <f t="shared" si="153"/>
        <v>1110.4950149103174</v>
      </c>
      <c r="Q138" s="57">
        <f>+'Internación x edad (moderado)'!X139</f>
        <v>40.940590401468015</v>
      </c>
      <c r="R138" s="57">
        <f>+'Internación x edad (moderado)'!AJ139</f>
        <v>11.15309251321578</v>
      </c>
      <c r="S138" s="57">
        <f>+Parámetros!$B$16*Parámetros!$B$18</f>
        <v>1911</v>
      </c>
      <c r="T138" s="57">
        <f>+Parámetros!$B$17*Parámetros!$B$19</f>
        <v>141.5</v>
      </c>
      <c r="U138" s="80">
        <f>+U137-((Parámetros!$I$41*U137*V137)/Parámetros!$B$9)</f>
        <v>1901471.5049850889</v>
      </c>
      <c r="V138" s="81">
        <f>+V137+((Parámetros!$I$41*U137*V137)/Parámetros!$B$9)-Parámetros!$D$24*V137</f>
        <v>563.35097845370024</v>
      </c>
      <c r="W138" s="81">
        <f>+Parámetros!$D$41*V137+W137</f>
        <v>547.14403645661707</v>
      </c>
      <c r="X138" s="81">
        <f t="shared" si="154"/>
        <v>78.726867700461298</v>
      </c>
      <c r="Y138" s="79">
        <f t="shared" si="155"/>
        <v>1110.4950149103174</v>
      </c>
      <c r="Z138" s="79">
        <f>+'Internación x edad (pesimista)'!X139</f>
        <v>40.940590401468015</v>
      </c>
      <c r="AA138" s="79">
        <f>+'Internación x edad (pesimista)'!AJ139</f>
        <v>11.15309251321578</v>
      </c>
      <c r="AB138" s="79">
        <f>+Parámetros!$B$16*Parámetros!$B$18</f>
        <v>1911</v>
      </c>
      <c r="AC138" s="79">
        <f>+Parámetros!$B$17*Parámetros!$B$19</f>
        <v>141.5</v>
      </c>
      <c r="AD138" s="74">
        <v>44041</v>
      </c>
      <c r="AF138" s="203">
        <v>85</v>
      </c>
      <c r="AG138" s="27">
        <f t="shared" si="120"/>
        <v>1104</v>
      </c>
    </row>
    <row r="139" spans="1:37" x14ac:dyDescent="0.25">
      <c r="A139" s="18">
        <v>44042</v>
      </c>
      <c r="B139" s="44">
        <f t="shared" si="134"/>
        <v>132</v>
      </c>
      <c r="C139" s="49">
        <f>+C138-((Parámetros!$C$41*C138*D138)/Parámetros!$B$9)</f>
        <v>1901386.5293646462</v>
      </c>
      <c r="D139" s="50">
        <f>+D138+((Parámetros!$C$41*C138*D138)/Parámetros!$B$9)-Parámetros!$D$41*D138</f>
        <v>608.0872432925587</v>
      </c>
      <c r="E139" s="50">
        <f>+Parámetros!$D$41*D138+E138</f>
        <v>587.38339206045282</v>
      </c>
      <c r="F139" s="50">
        <f t="shared" si="150"/>
        <v>1195.4706353530114</v>
      </c>
      <c r="G139" s="50">
        <f t="shared" si="151"/>
        <v>84.975620442768559</v>
      </c>
      <c r="H139" s="106">
        <f>+'Internación x edad (optimista)'!X140</f>
        <v>44.033929654722421</v>
      </c>
      <c r="I139" s="106">
        <f>+'Internación x edad (optimista)'!AJ140</f>
        <v>11.995784289958481</v>
      </c>
      <c r="J139" s="106">
        <f>+Parámetros!$B$16*Parámetros!$B$18</f>
        <v>1911</v>
      </c>
      <c r="K139" s="106">
        <f>+Parámetros!$B$17*Parámetros!$B$19</f>
        <v>141.5</v>
      </c>
      <c r="L139" s="58">
        <f>+L138-((Parámetros!$F$41*L138*M138)/Parámetros!$B$9)</f>
        <v>1901386.5293646462</v>
      </c>
      <c r="M139" s="59">
        <f>+M138+((Parámetros!$F$41*L138*M138)/Parámetros!$B$9)-Parámetros!$D$41*M138</f>
        <v>608.0872432925587</v>
      </c>
      <c r="N139" s="59">
        <f>+Parámetros!$D$41*M138+N138</f>
        <v>587.38339206045282</v>
      </c>
      <c r="O139" s="59">
        <f t="shared" si="152"/>
        <v>84.975620442768559</v>
      </c>
      <c r="P139" s="57">
        <f t="shared" si="153"/>
        <v>1195.4706353530114</v>
      </c>
      <c r="Q139" s="57">
        <f>+'Internación x edad (moderado)'!X140</f>
        <v>44.033929654722421</v>
      </c>
      <c r="R139" s="57">
        <f>+'Internación x edad (moderado)'!AJ140</f>
        <v>11.995784289958481</v>
      </c>
      <c r="S139" s="57">
        <f>+Parámetros!$B$16*Parámetros!$B$18</f>
        <v>1911</v>
      </c>
      <c r="T139" s="57">
        <f>+Parámetros!$B$17*Parámetros!$B$19</f>
        <v>141.5</v>
      </c>
      <c r="U139" s="80">
        <f>+U138-((Parámetros!$I$41*U138*V138)/Parámetros!$B$9)</f>
        <v>1901386.5293646462</v>
      </c>
      <c r="V139" s="81">
        <f>+V138+((Parámetros!$I$41*U138*V138)/Parámetros!$B$9)-Parámetros!$D$24*V138</f>
        <v>608.0872432925587</v>
      </c>
      <c r="W139" s="81">
        <f>+Parámetros!$D$41*V138+W138</f>
        <v>587.38339206045282</v>
      </c>
      <c r="X139" s="81">
        <f t="shared" si="154"/>
        <v>84.975620442768559</v>
      </c>
      <c r="Y139" s="79">
        <f t="shared" si="155"/>
        <v>1195.4706353530114</v>
      </c>
      <c r="Z139" s="79">
        <f>+'Internación x edad (pesimista)'!X140</f>
        <v>44.033929654722421</v>
      </c>
      <c r="AA139" s="79">
        <f>+'Internación x edad (pesimista)'!AJ140</f>
        <v>11.995784289958481</v>
      </c>
      <c r="AB139" s="79">
        <f>+Parámetros!$B$16*Parámetros!$B$18</f>
        <v>1911</v>
      </c>
      <c r="AC139" s="79">
        <f>+Parámetros!$B$17*Parámetros!$B$19</f>
        <v>141.5</v>
      </c>
      <c r="AD139" s="74">
        <v>44042</v>
      </c>
      <c r="AF139" s="203">
        <v>111</v>
      </c>
      <c r="AG139" s="27">
        <f t="shared" si="120"/>
        <v>1215</v>
      </c>
    </row>
    <row r="140" spans="1:37" x14ac:dyDescent="0.25">
      <c r="A140" s="18">
        <v>44043</v>
      </c>
      <c r="B140" s="44">
        <f t="shared" si="134"/>
        <v>133</v>
      </c>
      <c r="C140" s="49">
        <f>+C139-((Parámetros!$C$41*C139*D139)/Parámetros!$B$9)</f>
        <v>1901294.8098442385</v>
      </c>
      <c r="D140" s="50">
        <f>+D139+((Parámetros!$C$41*C139*D139)/Parámetros!$B$9)-Parámetros!$D$41*D139</f>
        <v>656.37196060796612</v>
      </c>
      <c r="E140" s="50">
        <f>+Parámetros!$D$41*D139+E139</f>
        <v>630.81819515277846</v>
      </c>
      <c r="F140" s="50">
        <f t="shared" si="150"/>
        <v>1287.1901557607446</v>
      </c>
      <c r="G140" s="50">
        <f t="shared" si="151"/>
        <v>91.719520407728851</v>
      </c>
      <c r="H140" s="106">
        <f>+'Internación x edad (optimista)'!X141</f>
        <v>47.336230573726837</v>
      </c>
      <c r="I140" s="106">
        <f>+'Internación x edad (optimista)'!AJ141</f>
        <v>12.895401693981388</v>
      </c>
      <c r="J140" s="106">
        <f>+Parámetros!$B$16*Parámetros!$B$18</f>
        <v>1911</v>
      </c>
      <c r="K140" s="106">
        <f>+Parámetros!$B$17*Parámetros!$B$19</f>
        <v>141.5</v>
      </c>
      <c r="L140" s="58">
        <f>+L139-((Parámetros!$F$41*L139*M139)/Parámetros!$B$9)</f>
        <v>1901294.8098442385</v>
      </c>
      <c r="M140" s="59">
        <f>+M139+((Parámetros!$F$41*L139*M139)/Parámetros!$B$9)-Parámetros!$D$41*M139</f>
        <v>656.37196060796612</v>
      </c>
      <c r="N140" s="59">
        <f>+Parámetros!$D$41*M139+N139</f>
        <v>630.81819515277846</v>
      </c>
      <c r="O140" s="59">
        <f t="shared" si="152"/>
        <v>91.719520407728851</v>
      </c>
      <c r="P140" s="57">
        <f t="shared" si="153"/>
        <v>1287.1901557607446</v>
      </c>
      <c r="Q140" s="57">
        <f>+'Internación x edad (moderado)'!X141</f>
        <v>47.336230573726837</v>
      </c>
      <c r="R140" s="57">
        <f>+'Internación x edad (moderado)'!AJ141</f>
        <v>12.895401693981388</v>
      </c>
      <c r="S140" s="57">
        <f>+Parámetros!$B$16*Parámetros!$B$18</f>
        <v>1911</v>
      </c>
      <c r="T140" s="57">
        <f>+Parámetros!$B$17*Parámetros!$B$19</f>
        <v>141.5</v>
      </c>
      <c r="U140" s="80">
        <f>+U139-((Parámetros!$I$41*U139*V139)/Parámetros!$B$9)</f>
        <v>1901294.8098442385</v>
      </c>
      <c r="V140" s="81">
        <f>+V139+((Parámetros!$I$41*U139*V139)/Parámetros!$B$9)-Parámetros!$D$24*V139</f>
        <v>656.37196060796612</v>
      </c>
      <c r="W140" s="81">
        <f>+Parámetros!$D$41*V139+W139</f>
        <v>630.81819515277846</v>
      </c>
      <c r="X140" s="81">
        <f t="shared" si="154"/>
        <v>91.719520407728851</v>
      </c>
      <c r="Y140" s="79">
        <f t="shared" si="155"/>
        <v>1287.1901557607446</v>
      </c>
      <c r="Z140" s="79">
        <f>+'Internación x edad (pesimista)'!X141</f>
        <v>47.336230573726837</v>
      </c>
      <c r="AA140" s="79">
        <f>+'Internación x edad (pesimista)'!AJ141</f>
        <v>12.895401693981388</v>
      </c>
      <c r="AB140" s="79">
        <f>+Parámetros!$B$16*Parámetros!$B$18</f>
        <v>1911</v>
      </c>
      <c r="AC140" s="79">
        <f>+Parámetros!$B$17*Parámetros!$B$19</f>
        <v>141.5</v>
      </c>
      <c r="AD140" s="74">
        <v>44043</v>
      </c>
      <c r="AF140" s="203">
        <v>116</v>
      </c>
      <c r="AG140" s="27">
        <f t="shared" si="120"/>
        <v>1331</v>
      </c>
    </row>
    <row r="141" spans="1:37" x14ac:dyDescent="0.25">
      <c r="A141" s="18">
        <v>44044</v>
      </c>
      <c r="B141" s="44">
        <f t="shared" si="134"/>
        <v>134</v>
      </c>
      <c r="C141" s="49">
        <f>+C140-((Parámetros!$C$41*C140*D140)/Parámetros!$B$9)</f>
        <v>1901195.8121789258</v>
      </c>
      <c r="D141" s="50">
        <f>+D140+((Parámetros!$C$41*C140*D140)/Parámetros!$B$9)-Parámetros!$D$41*D140</f>
        <v>708.48591444846568</v>
      </c>
      <c r="E141" s="50">
        <f>+Parámetros!$D$41*D140+E140</f>
        <v>677.70190662477603</v>
      </c>
      <c r="F141" s="50">
        <f t="shared" si="150"/>
        <v>1386.1878210732416</v>
      </c>
      <c r="G141" s="50">
        <f t="shared" si="151"/>
        <v>98.997665312606841</v>
      </c>
      <c r="H141" s="106">
        <f>+'Internación x edad (optimista)'!X142</f>
        <v>51.078951676993618</v>
      </c>
      <c r="I141" s="106">
        <f>+'Internación x edad (optimista)'!AJ142</f>
        <v>13.91499897644761</v>
      </c>
      <c r="J141" s="106">
        <f>+Parámetros!$B$16*Parámetros!$B$18</f>
        <v>1911</v>
      </c>
      <c r="K141" s="106">
        <f>+Parámetros!$B$17*Parámetros!$B$19</f>
        <v>141.5</v>
      </c>
      <c r="L141" s="58">
        <f>+L140-((Parámetros!$F$41*L140*M140)/Parámetros!$B$9)</f>
        <v>1901195.8121789258</v>
      </c>
      <c r="M141" s="59">
        <f>+M140+((Parámetros!$F$41*L140*M140)/Parámetros!$B$9)-Parámetros!$D$41*M140</f>
        <v>708.48591444846568</v>
      </c>
      <c r="N141" s="59">
        <f>+Parámetros!$D$41*M140+N140</f>
        <v>677.70190662477603</v>
      </c>
      <c r="O141" s="59">
        <f t="shared" si="152"/>
        <v>98.997665312606841</v>
      </c>
      <c r="P141" s="57">
        <f t="shared" si="153"/>
        <v>1386.1878210732416</v>
      </c>
      <c r="Q141" s="57">
        <f>+'Internación x edad (moderado)'!X142</f>
        <v>51.078951676993618</v>
      </c>
      <c r="R141" s="57">
        <f>+'Internación x edad (moderado)'!AJ142</f>
        <v>13.91499897644761</v>
      </c>
      <c r="S141" s="57">
        <f>+Parámetros!$B$16*Parámetros!$B$18</f>
        <v>1911</v>
      </c>
      <c r="T141" s="57">
        <f>+Parámetros!$B$17*Parámetros!$B$19</f>
        <v>141.5</v>
      </c>
      <c r="U141" s="80">
        <f>+U140-((Parámetros!$I$41*U140*V140)/Parámetros!$B$9)</f>
        <v>1901195.8121789258</v>
      </c>
      <c r="V141" s="81">
        <f>+V140+((Parámetros!$I$41*U140*V140)/Parámetros!$B$9)-Parámetros!$D$24*V140</f>
        <v>708.48591444846568</v>
      </c>
      <c r="W141" s="81">
        <f>+Parámetros!$D$41*V140+W140</f>
        <v>677.70190662477603</v>
      </c>
      <c r="X141" s="81">
        <f t="shared" si="154"/>
        <v>98.997665312606841</v>
      </c>
      <c r="Y141" s="79">
        <f t="shared" si="155"/>
        <v>1386.1878210732416</v>
      </c>
      <c r="Z141" s="79">
        <f>+'Internación x edad (pesimista)'!X142</f>
        <v>51.078951676993618</v>
      </c>
      <c r="AA141" s="79">
        <f>+'Internación x edad (pesimista)'!AJ142</f>
        <v>13.91499897644761</v>
      </c>
      <c r="AB141" s="79">
        <f>+Parámetros!$B$16*Parámetros!$B$18</f>
        <v>1911</v>
      </c>
      <c r="AC141" s="79">
        <f>+Parámetros!$B$17*Parámetros!$B$19</f>
        <v>141.5</v>
      </c>
      <c r="AD141" s="74">
        <v>44044</v>
      </c>
      <c r="AF141" s="203">
        <v>96</v>
      </c>
      <c r="AG141" s="27">
        <f t="shared" si="120"/>
        <v>1427</v>
      </c>
    </row>
    <row r="142" spans="1:37" x14ac:dyDescent="0.25">
      <c r="A142" s="18">
        <v>44045</v>
      </c>
      <c r="B142" s="44">
        <f t="shared" si="134"/>
        <v>135</v>
      </c>
      <c r="C142" s="49">
        <f>+C141-((Parámetros!$C$41*C141*D141)/Parámetros!$B$9)</f>
        <v>1901088.9599615266</v>
      </c>
      <c r="D142" s="50">
        <f>+D141+((Parámetros!$C$41*C141*D141)/Parámetros!$B$9)-Parámetros!$D$41*D141</f>
        <v>764.73199510141887</v>
      </c>
      <c r="E142" s="50">
        <f>+Parámetros!$D$41*D141+E141</f>
        <v>728.30804337109498</v>
      </c>
      <c r="F142" s="50">
        <f t="shared" si="150"/>
        <v>1493.040038472514</v>
      </c>
      <c r="G142" s="50">
        <f t="shared" si="151"/>
        <v>106.85221739928238</v>
      </c>
      <c r="H142" s="106">
        <f>+'Internación x edad (optimista)'!X143</f>
        <v>55.111804838636083</v>
      </c>
      <c r="I142" s="106">
        <f>+'Internación x edad (optimista)'!AJ143</f>
        <v>15.013634437317766</v>
      </c>
      <c r="J142" s="106">
        <f>+Parámetros!$B$16*Parámetros!$B$18</f>
        <v>1911</v>
      </c>
      <c r="K142" s="106">
        <f>+Parámetros!$B$17*Parámetros!$B$19</f>
        <v>141.5</v>
      </c>
      <c r="L142" s="58">
        <f>+L141-((Parámetros!$F$41*L141*M141)/Parámetros!$B$9)</f>
        <v>1901088.9599615266</v>
      </c>
      <c r="M142" s="59">
        <f>+M141+((Parámetros!$F$41*L141*M141)/Parámetros!$B$9)-Parámetros!$D$41*M141</f>
        <v>764.73199510141887</v>
      </c>
      <c r="N142" s="59">
        <f>+Parámetros!$D$41*M141+N141</f>
        <v>728.30804337109498</v>
      </c>
      <c r="O142" s="59">
        <f t="shared" si="152"/>
        <v>106.85221739928238</v>
      </c>
      <c r="P142" s="57">
        <f t="shared" si="153"/>
        <v>1493.040038472514</v>
      </c>
      <c r="Q142" s="57">
        <f>+'Internación x edad (moderado)'!X143</f>
        <v>55.111804838636083</v>
      </c>
      <c r="R142" s="57">
        <f>+'Internación x edad (moderado)'!AJ143</f>
        <v>15.013634437317766</v>
      </c>
      <c r="S142" s="57">
        <f>+Parámetros!$B$16*Parámetros!$B$18</f>
        <v>1911</v>
      </c>
      <c r="T142" s="57">
        <f>+Parámetros!$B$17*Parámetros!$B$19</f>
        <v>141.5</v>
      </c>
      <c r="U142" s="80">
        <f>+U141-((Parámetros!$I$41*U141*V141)/Parámetros!$B$9)</f>
        <v>1901088.9599615266</v>
      </c>
      <c r="V142" s="81">
        <f>+V141+((Parámetros!$I$41*U141*V141)/Parámetros!$B$9)-Parámetros!$D$24*V141</f>
        <v>764.73199510141887</v>
      </c>
      <c r="W142" s="81">
        <f>+Parámetros!$D$41*V141+W141</f>
        <v>728.30804337109498</v>
      </c>
      <c r="X142" s="81">
        <f t="shared" si="154"/>
        <v>106.85221739928238</v>
      </c>
      <c r="Y142" s="79">
        <f t="shared" si="155"/>
        <v>1493.040038472514</v>
      </c>
      <c r="Z142" s="79">
        <f>+'Internación x edad (pesimista)'!X143</f>
        <v>55.111804838636083</v>
      </c>
      <c r="AA142" s="79">
        <f>+'Internación x edad (pesimista)'!AJ143</f>
        <v>15.013634437317766</v>
      </c>
      <c r="AB142" s="79">
        <f>+Parámetros!$B$16*Parámetros!$B$18</f>
        <v>1911</v>
      </c>
      <c r="AC142" s="79">
        <f>+Parámetros!$B$17*Parámetros!$B$19</f>
        <v>141.5</v>
      </c>
      <c r="AD142" s="74">
        <v>44045</v>
      </c>
      <c r="AF142" s="203">
        <v>89</v>
      </c>
      <c r="AG142" s="27">
        <f t="shared" si="120"/>
        <v>1516</v>
      </c>
      <c r="AJ142">
        <f>+(AG142/AG136)^(1/6)-1</f>
        <v>7.9499093651300035E-2</v>
      </c>
      <c r="AK142" s="27">
        <f t="shared" ref="AK142" si="156">+LN(2)/LN(1+AJ142)</f>
        <v>9.0610872346316089</v>
      </c>
    </row>
    <row r="143" spans="1:37" x14ac:dyDescent="0.25">
      <c r="A143" s="18">
        <v>44046</v>
      </c>
      <c r="B143" s="44">
        <f t="shared" si="134"/>
        <v>136</v>
      </c>
      <c r="C143" s="49">
        <f>+C142-((Parámetros!$C$42*C142*D142)/Parámetros!$B$9)</f>
        <v>1900988.5643801584</v>
      </c>
      <c r="D143" s="50">
        <f>+D142+((Parámetros!$C$42*C142*D142)/Parámetros!$B$9)-Parámetros!$D$42*D142</f>
        <v>810.50386253363922</v>
      </c>
      <c r="E143" s="50">
        <f>+Parámetros!$D$42*D142+E142</f>
        <v>782.93175730691064</v>
      </c>
      <c r="F143" s="50">
        <f t="shared" si="122"/>
        <v>1593.4356198405499</v>
      </c>
      <c r="G143" s="50">
        <f t="shared" si="123"/>
        <v>100.39558136812411</v>
      </c>
      <c r="H143" s="106">
        <f>+'Internación x edad (optimista)'!X144</f>
        <v>58.516435822451754</v>
      </c>
      <c r="I143" s="106">
        <f>+'Internación x edad (optimista)'!AJ144</f>
        <v>15.94112873975693</v>
      </c>
      <c r="J143" s="106">
        <f>+Parámetros!$B$16*Parámetros!$B$18</f>
        <v>1911</v>
      </c>
      <c r="K143" s="106">
        <f>+Parámetros!$B$17*Parámetros!$B$19</f>
        <v>141.5</v>
      </c>
      <c r="L143" s="58">
        <f>+L142-((Parámetros!$F$42*L142*M142)/Parámetros!$B$9)</f>
        <v>1900988.5643801584</v>
      </c>
      <c r="M143" s="59">
        <f>+M142+((Parámetros!$F$42*L142*M142)/Parámetros!$B$9)-Parámetros!$D$42*M142</f>
        <v>810.50386253363922</v>
      </c>
      <c r="N143" s="59">
        <f>+Parámetros!$D$42*M142+N142</f>
        <v>782.93175730691064</v>
      </c>
      <c r="O143" s="59">
        <f t="shared" si="124"/>
        <v>100.39558136812411</v>
      </c>
      <c r="P143" s="57">
        <f t="shared" si="125"/>
        <v>1593.4356198405499</v>
      </c>
      <c r="Q143" s="57">
        <f>+'Internación x edad (moderado)'!X144</f>
        <v>58.516435822451754</v>
      </c>
      <c r="R143" s="57">
        <f>+'Internación x edad (moderado)'!AJ144</f>
        <v>15.94112873975693</v>
      </c>
      <c r="S143" s="57">
        <f>+Parámetros!$B$16*Parámetros!$B$18</f>
        <v>1911</v>
      </c>
      <c r="T143" s="57">
        <f>+Parámetros!$B$17*Parámetros!$B$19</f>
        <v>141.5</v>
      </c>
      <c r="U143" s="80">
        <f>+U142-((Parámetros!$I$42*U142*V142)/Parámetros!$B$9)</f>
        <v>1900988.5643801584</v>
      </c>
      <c r="V143" s="81">
        <f>+V142+((Parámetros!$I$42*U142*V142)/Parámetros!$B$9)-Parámetros!$D$24*V142</f>
        <v>810.50386253363922</v>
      </c>
      <c r="W143" s="81">
        <f>+Parámetros!$D$42*V142+W142</f>
        <v>782.93175730691064</v>
      </c>
      <c r="X143" s="81">
        <f t="shared" si="126"/>
        <v>100.39558136812411</v>
      </c>
      <c r="Y143" s="79">
        <f t="shared" si="127"/>
        <v>1593.4356198405499</v>
      </c>
      <c r="Z143" s="79">
        <f>+'Internación x edad (pesimista)'!X144</f>
        <v>58.516435822451754</v>
      </c>
      <c r="AA143" s="79">
        <f>+'Internación x edad (pesimista)'!AJ144</f>
        <v>15.94112873975693</v>
      </c>
      <c r="AB143" s="79">
        <f>+Parámetros!$B$16*Parámetros!$B$18</f>
        <v>1911</v>
      </c>
      <c r="AC143" s="79">
        <f>+Parámetros!$B$17*Parámetros!$B$19</f>
        <v>141.5</v>
      </c>
      <c r="AD143" s="74">
        <v>44046</v>
      </c>
      <c r="AF143" s="203">
        <v>91</v>
      </c>
      <c r="AG143" s="27">
        <f t="shared" si="120"/>
        <v>1607</v>
      </c>
    </row>
    <row r="144" spans="1:37" x14ac:dyDescent="0.25">
      <c r="A144" s="18">
        <v>44047</v>
      </c>
      <c r="B144" s="44">
        <f t="shared" si="134"/>
        <v>137</v>
      </c>
      <c r="C144" s="49">
        <f>+C143-((Parámetros!$C$42*C143*D143)/Parámetros!$B$9)</f>
        <v>1900882.1653935355</v>
      </c>
      <c r="D144" s="50">
        <f>+D143+((Parámetros!$C$42*C143*D143)/Parámetros!$B$9)-Parámetros!$D$42*D143</f>
        <v>859.00971611843875</v>
      </c>
      <c r="E144" s="50">
        <f>+Parámetros!$D$42*D143+E143</f>
        <v>840.82489034502771</v>
      </c>
      <c r="F144" s="50">
        <f t="shared" ref="F144:F149" si="157">+D144+E144</f>
        <v>1699.8346064634666</v>
      </c>
      <c r="G144" s="50">
        <f t="shared" ref="G144:G149" si="158">+IF(C143-C144&gt;0,C143-C144,0)</f>
        <v>106.39898662292399</v>
      </c>
      <c r="H144" s="106">
        <f>+'Internación x edad (optimista)'!X145</f>
        <v>62.059635382120419</v>
      </c>
      <c r="I144" s="106">
        <f>+'Internación x edad (optimista)'!AJ145</f>
        <v>16.906372086134102</v>
      </c>
      <c r="J144" s="106">
        <f>+Parámetros!$B$16*Parámetros!$B$18</f>
        <v>1911</v>
      </c>
      <c r="K144" s="106">
        <f>+Parámetros!$B$17*Parámetros!$B$19</f>
        <v>141.5</v>
      </c>
      <c r="L144" s="58">
        <f>+L143-((Parámetros!$F$42*L143*M143)/Parámetros!$B$9)</f>
        <v>1900882.1653935355</v>
      </c>
      <c r="M144" s="59">
        <f>+M143+((Parámetros!$F$42*L143*M143)/Parámetros!$B$9)-Parámetros!$D$42*M143</f>
        <v>859.00971611843875</v>
      </c>
      <c r="N144" s="59">
        <f>+Parámetros!$D$42*M143+N143</f>
        <v>840.82489034502771</v>
      </c>
      <c r="O144" s="59">
        <f t="shared" ref="O144:O149" si="159">+L143-L144</f>
        <v>106.39898662292399</v>
      </c>
      <c r="P144" s="57">
        <f t="shared" ref="P144:P149" si="160">+N144+M144</f>
        <v>1699.8346064634666</v>
      </c>
      <c r="Q144" s="57">
        <f>+'Internación x edad (moderado)'!X145</f>
        <v>62.059635382120419</v>
      </c>
      <c r="R144" s="57">
        <f>+'Internación x edad (moderado)'!AJ145</f>
        <v>16.906372086134102</v>
      </c>
      <c r="S144" s="57">
        <f>+Parámetros!$B$16*Parámetros!$B$18</f>
        <v>1911</v>
      </c>
      <c r="T144" s="57">
        <f>+Parámetros!$B$17*Parámetros!$B$19</f>
        <v>141.5</v>
      </c>
      <c r="U144" s="80">
        <f>+U143-((Parámetros!$I$42*U143*V143)/Parámetros!$B$9)</f>
        <v>1900882.1653935355</v>
      </c>
      <c r="V144" s="81">
        <f>+V143+((Parámetros!$I$42*U143*V143)/Parámetros!$B$9)-Parámetros!$D$24*V143</f>
        <v>859.00971611843875</v>
      </c>
      <c r="W144" s="81">
        <f>+Parámetros!$D$42*V143+W143</f>
        <v>840.82489034502771</v>
      </c>
      <c r="X144" s="81">
        <f t="shared" ref="X144:X149" si="161">+U143-U144</f>
        <v>106.39898662292399</v>
      </c>
      <c r="Y144" s="79">
        <f t="shared" ref="Y144:Y149" si="162">+W144+V144</f>
        <v>1699.8346064634666</v>
      </c>
      <c r="Z144" s="79">
        <f>+'Internación x edad (pesimista)'!X145</f>
        <v>62.059635382120419</v>
      </c>
      <c r="AA144" s="79">
        <f>+'Internación x edad (pesimista)'!AJ145</f>
        <v>16.906372086134102</v>
      </c>
      <c r="AB144" s="79">
        <f>+Parámetros!$B$16*Parámetros!$B$18</f>
        <v>1911</v>
      </c>
      <c r="AC144" s="79">
        <f>+Parámetros!$B$17*Parámetros!$B$19</f>
        <v>141.5</v>
      </c>
      <c r="AD144" s="74">
        <v>44047</v>
      </c>
      <c r="AF144" s="203">
        <v>84</v>
      </c>
      <c r="AG144" s="27">
        <f t="shared" si="120"/>
        <v>1691</v>
      </c>
    </row>
    <row r="145" spans="1:37" x14ac:dyDescent="0.25">
      <c r="A145" s="18">
        <v>44048</v>
      </c>
      <c r="B145" s="44">
        <f t="shared" si="134"/>
        <v>138</v>
      </c>
      <c r="C145" s="49">
        <f>+C144-((Parámetros!$C$42*C144*D144)/Parámetros!$B$9)</f>
        <v>1900769.4051070586</v>
      </c>
      <c r="D145" s="50">
        <f>+D144+((Parámetros!$C$42*C144*D144)/Parámetros!$B$9)-Parámetros!$D$42*D144</f>
        <v>910.4121657296497</v>
      </c>
      <c r="E145" s="50">
        <f>+Parámetros!$D$42*D144+E144</f>
        <v>902.18272721063045</v>
      </c>
      <c r="F145" s="50">
        <f t="shared" si="157"/>
        <v>1812.5948929402803</v>
      </c>
      <c r="G145" s="50">
        <f t="shared" si="158"/>
        <v>112.76028647692874</v>
      </c>
      <c r="H145" s="106">
        <f>+'Internación x edad (optimista)'!X146</f>
        <v>65.744303500732656</v>
      </c>
      <c r="I145" s="106">
        <f>+'Internación x edad (optimista)'!AJ146</f>
        <v>17.91015449387157</v>
      </c>
      <c r="J145" s="106">
        <f>+Parámetros!$B$16*Parámetros!$B$18</f>
        <v>1911</v>
      </c>
      <c r="K145" s="106">
        <f>+Parámetros!$B$17*Parámetros!$B$19</f>
        <v>141.5</v>
      </c>
      <c r="L145" s="58">
        <f>+L144-((Parámetros!$F$42*L144*M144)/Parámetros!$B$9)</f>
        <v>1900769.4051070586</v>
      </c>
      <c r="M145" s="59">
        <f>+M144+((Parámetros!$F$42*L144*M144)/Parámetros!$B$9)-Parámetros!$D$42*M144</f>
        <v>910.4121657296497</v>
      </c>
      <c r="N145" s="59">
        <f>+Parámetros!$D$42*M144+N144</f>
        <v>902.18272721063045</v>
      </c>
      <c r="O145" s="59">
        <f t="shared" si="159"/>
        <v>112.76028647692874</v>
      </c>
      <c r="P145" s="57">
        <f t="shared" si="160"/>
        <v>1812.5948929402803</v>
      </c>
      <c r="Q145" s="57">
        <f>+'Internación x edad (moderado)'!X146</f>
        <v>65.744303500732656</v>
      </c>
      <c r="R145" s="57">
        <f>+'Internación x edad (moderado)'!AJ146</f>
        <v>17.91015449387157</v>
      </c>
      <c r="S145" s="57">
        <f>+Parámetros!$B$16*Parámetros!$B$18</f>
        <v>1911</v>
      </c>
      <c r="T145" s="57">
        <f>+Parámetros!$B$17*Parámetros!$B$19</f>
        <v>141.5</v>
      </c>
      <c r="U145" s="80">
        <f>+U144-((Parámetros!$I$42*U144*V144)/Parámetros!$B$9)</f>
        <v>1900769.4051070586</v>
      </c>
      <c r="V145" s="81">
        <f>+V144+((Parámetros!$I$42*U144*V144)/Parámetros!$B$9)-Parámetros!$D$24*V144</f>
        <v>910.4121657296497</v>
      </c>
      <c r="W145" s="81">
        <f>+Parámetros!$D$42*V144+W144</f>
        <v>902.18272721063045</v>
      </c>
      <c r="X145" s="81">
        <f t="shared" si="161"/>
        <v>112.76028647692874</v>
      </c>
      <c r="Y145" s="79">
        <f t="shared" si="162"/>
        <v>1812.5948929402803</v>
      </c>
      <c r="Z145" s="79">
        <f>+'Internación x edad (pesimista)'!X146</f>
        <v>65.744303500732656</v>
      </c>
      <c r="AA145" s="79">
        <f>+'Internación x edad (pesimista)'!AJ146</f>
        <v>17.91015449387157</v>
      </c>
      <c r="AB145" s="79">
        <f>+Parámetros!$B$16*Parámetros!$B$18</f>
        <v>1911</v>
      </c>
      <c r="AC145" s="79">
        <f>+Parámetros!$B$17*Parámetros!$B$19</f>
        <v>141.5</v>
      </c>
      <c r="AD145" s="74">
        <v>44048</v>
      </c>
      <c r="AF145" s="203">
        <v>92</v>
      </c>
      <c r="AG145" s="27">
        <f t="shared" si="120"/>
        <v>1783</v>
      </c>
    </row>
    <row r="146" spans="1:37" x14ac:dyDescent="0.25">
      <c r="A146" s="18">
        <v>44049</v>
      </c>
      <c r="B146" s="44">
        <f t="shared" si="134"/>
        <v>139</v>
      </c>
      <c r="C146" s="49">
        <f>+C145-((Parámetros!$C$42*C145*D145)/Parámetros!$B$9)</f>
        <v>1900649.9044250485</v>
      </c>
      <c r="D146" s="50">
        <f>+D145+((Parámetros!$C$42*C145*D145)/Parámetros!$B$9)-Parámetros!$D$42*D145</f>
        <v>964.88340733051325</v>
      </c>
      <c r="E146" s="50">
        <f>+Parámetros!$D$42*D145+E145</f>
        <v>967.21216761989115</v>
      </c>
      <c r="F146" s="50">
        <f t="shared" si="157"/>
        <v>1932.0955749504044</v>
      </c>
      <c r="G146" s="50">
        <f t="shared" si="158"/>
        <v>119.50068201008253</v>
      </c>
      <c r="H146" s="106">
        <f>+'Internación x edad (optimista)'!X147</f>
        <v>69.573068221206398</v>
      </c>
      <c r="I146" s="106">
        <f>+'Internación x edad (optimista)'!AJ147</f>
        <v>18.953191898072006</v>
      </c>
      <c r="J146" s="106">
        <f>+Parámetros!$B$16*Parámetros!$B$18</f>
        <v>1911</v>
      </c>
      <c r="K146" s="106">
        <f>+Parámetros!$B$17*Parámetros!$B$19</f>
        <v>141.5</v>
      </c>
      <c r="L146" s="58">
        <f>+L145-((Parámetros!$F$42*L145*M145)/Parámetros!$B$9)</f>
        <v>1900649.9044250485</v>
      </c>
      <c r="M146" s="59">
        <f>+M145+((Parámetros!$F$42*L145*M145)/Parámetros!$B$9)-Parámetros!$D$42*M145</f>
        <v>964.88340733051325</v>
      </c>
      <c r="N146" s="59">
        <f>+Parámetros!$D$42*M145+N145</f>
        <v>967.21216761989115</v>
      </c>
      <c r="O146" s="59">
        <f t="shared" si="159"/>
        <v>119.50068201008253</v>
      </c>
      <c r="P146" s="57">
        <f t="shared" si="160"/>
        <v>1932.0955749504044</v>
      </c>
      <c r="Q146" s="57">
        <f>+'Internación x edad (moderado)'!X147</f>
        <v>69.573068221206398</v>
      </c>
      <c r="R146" s="57">
        <f>+'Internación x edad (moderado)'!AJ147</f>
        <v>18.953191898072006</v>
      </c>
      <c r="S146" s="57">
        <f>+Parámetros!$B$16*Parámetros!$B$18</f>
        <v>1911</v>
      </c>
      <c r="T146" s="57">
        <f>+Parámetros!$B$17*Parámetros!$B$19</f>
        <v>141.5</v>
      </c>
      <c r="U146" s="80">
        <f>+U145-((Parámetros!$I$42*U145*V145)/Parámetros!$B$9)</f>
        <v>1900649.9044250485</v>
      </c>
      <c r="V146" s="81">
        <f>+V145+((Parámetros!$I$42*U145*V145)/Parámetros!$B$9)-Parámetros!$D$24*V145</f>
        <v>964.88340733051325</v>
      </c>
      <c r="W146" s="81">
        <f>+Parámetros!$D$42*V145+W145</f>
        <v>967.21216761989115</v>
      </c>
      <c r="X146" s="81">
        <f t="shared" si="161"/>
        <v>119.50068201008253</v>
      </c>
      <c r="Y146" s="79">
        <f t="shared" si="162"/>
        <v>1932.0955749504044</v>
      </c>
      <c r="Z146" s="79">
        <f>+'Internación x edad (pesimista)'!X147</f>
        <v>69.573068221206398</v>
      </c>
      <c r="AA146" s="79">
        <f>+'Internación x edad (pesimista)'!AJ147</f>
        <v>18.953191898072006</v>
      </c>
      <c r="AB146" s="79">
        <f>+Parámetros!$B$16*Parámetros!$B$18</f>
        <v>1911</v>
      </c>
      <c r="AC146" s="79">
        <f>+Parámetros!$B$17*Parámetros!$B$19</f>
        <v>141.5</v>
      </c>
      <c r="AD146" s="74">
        <v>44049</v>
      </c>
      <c r="AF146" s="203">
        <v>140</v>
      </c>
      <c r="AG146" s="27">
        <f t="shared" si="120"/>
        <v>1923</v>
      </c>
    </row>
    <row r="147" spans="1:37" x14ac:dyDescent="0.25">
      <c r="A147" s="18">
        <v>44050</v>
      </c>
      <c r="B147" s="44">
        <f t="shared" si="134"/>
        <v>140</v>
      </c>
      <c r="C147" s="49">
        <f>+C146-((Parámetros!$C$42*C146*D146)/Parámetros!$B$9)</f>
        <v>1900523.2618114701</v>
      </c>
      <c r="D147" s="50">
        <f>+D146+((Parámetros!$C$42*C146*D146)/Parámetros!$B$9)-Parámetros!$D$42*D146</f>
        <v>1022.6057775280749</v>
      </c>
      <c r="E147" s="50">
        <f>+Parámetros!$D$42*D146+E146</f>
        <v>1036.1324110006422</v>
      </c>
      <c r="F147" s="50">
        <f t="shared" si="157"/>
        <v>2058.7381885287168</v>
      </c>
      <c r="G147" s="50">
        <f t="shared" si="158"/>
        <v>126.64261357835494</v>
      </c>
      <c r="H147" s="106">
        <f>+'Internación x edad (optimista)'!X148</f>
        <v>73.548232725985372</v>
      </c>
      <c r="I147" s="106">
        <f>+'Internación x edad (optimista)'!AJ148</f>
        <v>20.036111734896387</v>
      </c>
      <c r="J147" s="106">
        <f>+Parámetros!$B$16*Parámetros!$B$18</f>
        <v>1911</v>
      </c>
      <c r="K147" s="106">
        <f>+Parámetros!$B$17*Parámetros!$B$19</f>
        <v>141.5</v>
      </c>
      <c r="L147" s="58">
        <f>+L146-((Parámetros!$F$42*L146*M146)/Parámetros!$B$9)</f>
        <v>1900523.2618114701</v>
      </c>
      <c r="M147" s="59">
        <f>+M146+((Parámetros!$F$42*L146*M146)/Parámetros!$B$9)-Parámetros!$D$42*M146</f>
        <v>1022.6057775280749</v>
      </c>
      <c r="N147" s="59">
        <f>+Parámetros!$D$42*M146+N146</f>
        <v>1036.1324110006422</v>
      </c>
      <c r="O147" s="59">
        <f t="shared" si="159"/>
        <v>126.64261357835494</v>
      </c>
      <c r="P147" s="57">
        <f t="shared" si="160"/>
        <v>2058.7381885287168</v>
      </c>
      <c r="Q147" s="57">
        <f>+'Internación x edad (moderado)'!X148</f>
        <v>73.548232725985372</v>
      </c>
      <c r="R147" s="57">
        <f>+'Internación x edad (moderado)'!AJ148</f>
        <v>20.036111734896387</v>
      </c>
      <c r="S147" s="57">
        <f>+Parámetros!$B$16*Parámetros!$B$18</f>
        <v>1911</v>
      </c>
      <c r="T147" s="57">
        <f>+Parámetros!$B$17*Parámetros!$B$19</f>
        <v>141.5</v>
      </c>
      <c r="U147" s="80">
        <f>+U146-((Parámetros!$I$42*U146*V146)/Parámetros!$B$9)</f>
        <v>1900523.2618114701</v>
      </c>
      <c r="V147" s="81">
        <f>+V146+((Parámetros!$I$42*U146*V146)/Parámetros!$B$9)-Parámetros!$D$24*V146</f>
        <v>1022.6057775280749</v>
      </c>
      <c r="W147" s="81">
        <f>+Parámetros!$D$42*V146+W146</f>
        <v>1036.1324110006422</v>
      </c>
      <c r="X147" s="81">
        <f t="shared" si="161"/>
        <v>126.64261357835494</v>
      </c>
      <c r="Y147" s="79">
        <f t="shared" si="162"/>
        <v>2058.7381885287168</v>
      </c>
      <c r="Z147" s="79">
        <f>+'Internación x edad (pesimista)'!X148</f>
        <v>73.548232725985372</v>
      </c>
      <c r="AA147" s="79">
        <f>+'Internación x edad (pesimista)'!AJ148</f>
        <v>20.036111734896387</v>
      </c>
      <c r="AB147" s="79">
        <f>+Parámetros!$B$16*Parámetros!$B$18</f>
        <v>1911</v>
      </c>
      <c r="AC147" s="79">
        <f>+Parámetros!$B$17*Parámetros!$B$19</f>
        <v>141.5</v>
      </c>
      <c r="AD147" s="74">
        <v>44050</v>
      </c>
      <c r="AF147" s="203">
        <v>137</v>
      </c>
      <c r="AG147" s="27">
        <f t="shared" si="120"/>
        <v>2060</v>
      </c>
    </row>
    <row r="148" spans="1:37" x14ac:dyDescent="0.25">
      <c r="A148" s="18">
        <v>44051</v>
      </c>
      <c r="B148" s="44">
        <f t="shared" si="134"/>
        <v>141</v>
      </c>
      <c r="C148" s="49">
        <f>+C147-((Parámetros!$C$42*C147*D147)/Parámetros!$B$9)</f>
        <v>1900389.0519802761</v>
      </c>
      <c r="D148" s="50">
        <f>+D147+((Parámetros!$C$42*C147*D147)/Parámetros!$B$9)-Parámetros!$D$42*D147</f>
        <v>1083.7723388985742</v>
      </c>
      <c r="E148" s="50">
        <f>+Parámetros!$D$42*D147+E147</f>
        <v>1109.1756808240762</v>
      </c>
      <c r="F148" s="50">
        <f t="shared" si="157"/>
        <v>2192.9480197226503</v>
      </c>
      <c r="G148" s="50">
        <f t="shared" si="158"/>
        <v>134.20983119402081</v>
      </c>
      <c r="H148" s="106">
        <f>+'Internación x edad (optimista)'!X149</f>
        <v>77.746219140105765</v>
      </c>
      <c r="I148" s="106">
        <f>+'Internación x edad (optimista)'!AJ149</f>
        <v>21.179733025815256</v>
      </c>
      <c r="J148" s="106">
        <f>+Parámetros!$B$16*Parámetros!$B$18</f>
        <v>1911</v>
      </c>
      <c r="K148" s="106">
        <f>+Parámetros!$B$17*Parámetros!$B$19</f>
        <v>141.5</v>
      </c>
      <c r="L148" s="58">
        <f>+L147-((Parámetros!$F$42*L147*M147)/Parámetros!$B$9)</f>
        <v>1900389.0519802761</v>
      </c>
      <c r="M148" s="59">
        <f>+M147+((Parámetros!$F$42*L147*M147)/Parámetros!$B$9)-Parámetros!$D$42*M147</f>
        <v>1083.7723388985742</v>
      </c>
      <c r="N148" s="59">
        <f>+Parámetros!$D$42*M147+N147</f>
        <v>1109.1756808240762</v>
      </c>
      <c r="O148" s="59">
        <f t="shared" si="159"/>
        <v>134.20983119402081</v>
      </c>
      <c r="P148" s="57">
        <f t="shared" si="160"/>
        <v>2192.9480197226503</v>
      </c>
      <c r="Q148" s="57">
        <f>+'Internación x edad (moderado)'!X149</f>
        <v>77.746219140105765</v>
      </c>
      <c r="R148" s="57">
        <f>+'Internación x edad (moderado)'!AJ149</f>
        <v>21.179733025815256</v>
      </c>
      <c r="S148" s="57">
        <f>+Parámetros!$B$16*Parámetros!$B$18</f>
        <v>1911</v>
      </c>
      <c r="T148" s="57">
        <f>+Parámetros!$B$17*Parámetros!$B$19</f>
        <v>141.5</v>
      </c>
      <c r="U148" s="80">
        <f>+U147-((Parámetros!$I$42*U147*V147)/Parámetros!$B$9)</f>
        <v>1900389.0519802761</v>
      </c>
      <c r="V148" s="81">
        <f>+V147+((Parámetros!$I$42*U147*V147)/Parámetros!$B$9)-Parámetros!$D$24*V147</f>
        <v>1083.7723388985742</v>
      </c>
      <c r="W148" s="81">
        <f>+Parámetros!$D$42*V147+W147</f>
        <v>1109.1756808240762</v>
      </c>
      <c r="X148" s="81">
        <f t="shared" si="161"/>
        <v>134.20983119402081</v>
      </c>
      <c r="Y148" s="79">
        <f t="shared" si="162"/>
        <v>2192.9480197226503</v>
      </c>
      <c r="Z148" s="79">
        <f>+'Internación x edad (pesimista)'!X149</f>
        <v>77.746219140105765</v>
      </c>
      <c r="AA148" s="79">
        <f>+'Internación x edad (pesimista)'!AJ149</f>
        <v>21.179733025815256</v>
      </c>
      <c r="AB148" s="79">
        <f>+Parámetros!$B$16*Parámetros!$B$18</f>
        <v>1911</v>
      </c>
      <c r="AC148" s="79">
        <f>+Parámetros!$B$17*Parámetros!$B$19</f>
        <v>141.5</v>
      </c>
      <c r="AD148" s="74">
        <v>44051</v>
      </c>
      <c r="AF148" s="203">
        <v>134</v>
      </c>
      <c r="AG148" s="27">
        <f t="shared" si="120"/>
        <v>2194</v>
      </c>
    </row>
    <row r="149" spans="1:37" x14ac:dyDescent="0.25">
      <c r="A149" s="18">
        <v>44052</v>
      </c>
      <c r="B149" s="44">
        <f t="shared" si="134"/>
        <v>142</v>
      </c>
      <c r="C149" s="49">
        <f>+C148-((Parámetros!$C$42*C148*D148)/Parámetros!$B$9)</f>
        <v>1900246.8245116265</v>
      </c>
      <c r="D149" s="50">
        <f>+D148+((Parámetros!$C$42*C148*D148)/Parámetros!$B$9)-Parámetros!$D$42*D148</f>
        <v>1148.5874976267892</v>
      </c>
      <c r="E149" s="50">
        <f>+Parámetros!$D$42*D148+E148</f>
        <v>1186.587990745403</v>
      </c>
      <c r="F149" s="50">
        <f t="shared" si="157"/>
        <v>2335.1754883721924</v>
      </c>
      <c r="G149" s="50">
        <f t="shared" si="158"/>
        <v>142.22746864962392</v>
      </c>
      <c r="H149" s="106">
        <f>+'Internación x edad (optimista)'!X150</f>
        <v>82.11134155228973</v>
      </c>
      <c r="I149" s="106">
        <f>+'Internación x edad (optimista)'!AJ150</f>
        <v>22.368885737517569</v>
      </c>
      <c r="J149" s="106">
        <f>+Parámetros!$B$16*Parámetros!$B$18</f>
        <v>1911</v>
      </c>
      <c r="K149" s="106">
        <f>+Parámetros!$B$17*Parámetros!$B$19</f>
        <v>141.5</v>
      </c>
      <c r="L149" s="58">
        <f>+L148-((Parámetros!$F$42*L148*M148)/Parámetros!$B$9)</f>
        <v>1900246.8245116265</v>
      </c>
      <c r="M149" s="59">
        <f>+M148+((Parámetros!$F$42*L148*M148)/Parámetros!$B$9)-Parámetros!$D$42*M148</f>
        <v>1148.5874976267892</v>
      </c>
      <c r="N149" s="59">
        <f>+Parámetros!$D$42*M148+N148</f>
        <v>1186.587990745403</v>
      </c>
      <c r="O149" s="59">
        <f t="shared" si="159"/>
        <v>142.22746864962392</v>
      </c>
      <c r="P149" s="57">
        <f t="shared" si="160"/>
        <v>2335.1754883721924</v>
      </c>
      <c r="Q149" s="57">
        <f>+'Internación x edad (moderado)'!X150</f>
        <v>82.11134155228973</v>
      </c>
      <c r="R149" s="57">
        <f>+'Internación x edad (moderado)'!AJ150</f>
        <v>22.368885737517569</v>
      </c>
      <c r="S149" s="57">
        <f>+Parámetros!$B$16*Parámetros!$B$18</f>
        <v>1911</v>
      </c>
      <c r="T149" s="57">
        <f>+Parámetros!$B$17*Parámetros!$B$19</f>
        <v>141.5</v>
      </c>
      <c r="U149" s="80">
        <f>+U148-((Parámetros!$I$42*U148*V148)/Parámetros!$B$9)</f>
        <v>1900246.8245116265</v>
      </c>
      <c r="V149" s="81">
        <f>+V148+((Parámetros!$I$42*U148*V148)/Parámetros!$B$9)-Parámetros!$D$24*V148</f>
        <v>1148.5874976267892</v>
      </c>
      <c r="W149" s="81">
        <f>+Parámetros!$D$42*V148+W148</f>
        <v>1186.587990745403</v>
      </c>
      <c r="X149" s="81">
        <f t="shared" si="161"/>
        <v>142.22746864962392</v>
      </c>
      <c r="Y149" s="79">
        <f t="shared" si="162"/>
        <v>2335.1754883721924</v>
      </c>
      <c r="Z149" s="79">
        <f>+'Internación x edad (pesimista)'!X150</f>
        <v>82.11134155228973</v>
      </c>
      <c r="AA149" s="79">
        <f>+'Internación x edad (pesimista)'!AJ150</f>
        <v>22.368885737517569</v>
      </c>
      <c r="AB149" s="79">
        <f>+Parámetros!$B$16*Parámetros!$B$18</f>
        <v>1911</v>
      </c>
      <c r="AC149" s="79">
        <f>+Parámetros!$B$17*Parámetros!$B$19</f>
        <v>141.5</v>
      </c>
      <c r="AD149" s="74">
        <v>44052</v>
      </c>
      <c r="AF149" s="203">
        <v>85</v>
      </c>
      <c r="AG149" s="27">
        <f t="shared" si="120"/>
        <v>2279</v>
      </c>
      <c r="AJ149">
        <f>+(AG149/AG143)^(1/6)-1</f>
        <v>5.9956578831058982E-2</v>
      </c>
      <c r="AK149" s="27">
        <f t="shared" ref="AK149" si="163">+LN(2)/LN(1+AJ149)</f>
        <v>11.904029816607204</v>
      </c>
    </row>
    <row r="150" spans="1:37" x14ac:dyDescent="0.25">
      <c r="A150" s="18">
        <v>44053</v>
      </c>
      <c r="B150" s="44">
        <f t="shared" si="134"/>
        <v>143</v>
      </c>
      <c r="C150" s="49">
        <f>+C149-((Parámetros!$C$43*C149*D149)/Parámetros!$B$9)</f>
        <v>1900088.8899246915</v>
      </c>
      <c r="D150" s="50">
        <f>+D149+((Parámetros!$C$43*C149*D149)/Parámetros!$B$9)-Parámetros!$D$43*D149</f>
        <v>1224.4801204456567</v>
      </c>
      <c r="E150" s="50">
        <f>+Parámetros!$D$43*D149+E149</f>
        <v>1268.6299548616023</v>
      </c>
      <c r="F150" s="50">
        <f t="shared" si="122"/>
        <v>2493.1100753072587</v>
      </c>
      <c r="G150" s="50">
        <f t="shared" si="123"/>
        <v>157.93458693497814</v>
      </c>
      <c r="H150" s="106">
        <f>+'Internación x edad (optimista)'!X151</f>
        <v>87.101226051360086</v>
      </c>
      <c r="I150" s="106">
        <f>+'Internación x edad (optimista)'!AJ151</f>
        <v>23.728237004870017</v>
      </c>
      <c r="J150" s="106">
        <f>+Parámetros!$B$16*Parámetros!$B$18</f>
        <v>1911</v>
      </c>
      <c r="K150" s="106">
        <f>+Parámetros!$B$17*Parámetros!$B$19</f>
        <v>141.5</v>
      </c>
      <c r="L150" s="58">
        <f>+L149-((Parámetros!$F$43*L149*M149)/Parámetros!$B$9)</f>
        <v>1900088.8899246915</v>
      </c>
      <c r="M150" s="59">
        <f>+M149+((Parámetros!$F$43*L149*M149)/Parámetros!$B$9)-Parámetros!$D$43*M149</f>
        <v>1224.4801204456567</v>
      </c>
      <c r="N150" s="59">
        <f>+Parámetros!$D$43*M149+N149</f>
        <v>1268.6299548616023</v>
      </c>
      <c r="O150" s="59">
        <f t="shared" si="124"/>
        <v>157.93458693497814</v>
      </c>
      <c r="P150" s="57">
        <f t="shared" si="125"/>
        <v>2493.1100753072587</v>
      </c>
      <c r="Q150" s="57">
        <f>+'Internación x edad (moderado)'!X151</f>
        <v>87.101226051360086</v>
      </c>
      <c r="R150" s="57">
        <f>+'Internación x edad (moderado)'!AJ151</f>
        <v>23.728237004870017</v>
      </c>
      <c r="S150" s="57">
        <f>+Parámetros!$B$16*Parámetros!$B$18</f>
        <v>1911</v>
      </c>
      <c r="T150" s="57">
        <f>+Parámetros!$B$17*Parámetros!$B$19</f>
        <v>141.5</v>
      </c>
      <c r="U150" s="80">
        <f>+U149-((Parámetros!$I$43*U149*V149)/Parámetros!$B$9)</f>
        <v>1900088.8899246915</v>
      </c>
      <c r="V150" s="81">
        <f>+V149+((Parámetros!$I$43*U149*V149)/Parámetros!$B$9)-Parámetros!$D$24*V149</f>
        <v>1224.4801204456567</v>
      </c>
      <c r="W150" s="81">
        <f>+Parámetros!$D$43*V149+W149</f>
        <v>1268.6299548616023</v>
      </c>
      <c r="X150" s="81">
        <f t="shared" si="126"/>
        <v>157.93458693497814</v>
      </c>
      <c r="Y150" s="79">
        <f t="shared" si="127"/>
        <v>2493.1100753072587</v>
      </c>
      <c r="Z150" s="79">
        <f>+'Internación x edad (pesimista)'!X151</f>
        <v>87.101226051360086</v>
      </c>
      <c r="AA150" s="79">
        <f>+'Internación x edad (pesimista)'!AJ151</f>
        <v>23.728237004870017</v>
      </c>
      <c r="AB150" s="79">
        <f>+Parámetros!$B$16*Parámetros!$B$18</f>
        <v>1911</v>
      </c>
      <c r="AC150" s="79">
        <f>+Parámetros!$B$17*Parámetros!$B$19</f>
        <v>141.5</v>
      </c>
      <c r="AD150" s="74">
        <v>44053</v>
      </c>
      <c r="AF150" s="203">
        <v>139</v>
      </c>
      <c r="AG150" s="27">
        <f t="shared" si="120"/>
        <v>2418</v>
      </c>
    </row>
    <row r="151" spans="1:37" x14ac:dyDescent="0.25">
      <c r="A151" s="18">
        <v>44054</v>
      </c>
      <c r="B151" s="44">
        <f t="shared" si="134"/>
        <v>144</v>
      </c>
      <c r="C151" s="49">
        <f>+C150-((Parámetros!$C$43*C150*D150)/Parámetros!$B$9)</f>
        <v>1899920.5338443241</v>
      </c>
      <c r="D151" s="50">
        <f>+D150+((Parámetros!$C$43*C150*D150)/Parámetros!$B$9)-Parámetros!$D$43*D150</f>
        <v>1305.373335067045</v>
      </c>
      <c r="E151" s="50">
        <f>+Parámetros!$D$43*D150+E150</f>
        <v>1356.0928206077206</v>
      </c>
      <c r="F151" s="50">
        <f t="shared" ref="F151:F156" si="164">+D151+E151</f>
        <v>2661.4661556747656</v>
      </c>
      <c r="G151" s="50">
        <f t="shared" ref="G151:G156" si="165">+IF(C150-C151&gt;0,C150-C151,0)</f>
        <v>168.35608036746271</v>
      </c>
      <c r="H151" s="106">
        <f>+'Internación x edad (optimista)'!X152</f>
        <v>92.353982582219501</v>
      </c>
      <c r="I151" s="106">
        <f>+'Internación x edad (optimista)'!AJ152</f>
        <v>25.159200236313126</v>
      </c>
      <c r="J151" s="106">
        <f>+Parámetros!$B$16*Parámetros!$B$18</f>
        <v>1911</v>
      </c>
      <c r="K151" s="106">
        <f>+Parámetros!$B$17*Parámetros!$B$19</f>
        <v>141.5</v>
      </c>
      <c r="L151" s="58">
        <f>+L150-((Parámetros!$F$43*L150*M150)/Parámetros!$B$9)</f>
        <v>1899920.5338443241</v>
      </c>
      <c r="M151" s="59">
        <f>+M150+((Parámetros!$F$43*L150*M150)/Parámetros!$B$9)-Parámetros!$D$43*M150</f>
        <v>1305.373335067045</v>
      </c>
      <c r="N151" s="59">
        <f>+Parámetros!$D$43*M150+N150</f>
        <v>1356.0928206077206</v>
      </c>
      <c r="O151" s="59">
        <f t="shared" ref="O151:O156" si="166">+L150-L151</f>
        <v>168.35608036746271</v>
      </c>
      <c r="P151" s="57">
        <f t="shared" ref="P151:P156" si="167">+N151+M151</f>
        <v>2661.4661556747656</v>
      </c>
      <c r="Q151" s="57">
        <f>+'Internación x edad (moderado)'!X152</f>
        <v>92.353982582219501</v>
      </c>
      <c r="R151" s="57">
        <f>+'Internación x edad (moderado)'!AJ152</f>
        <v>25.159200236313126</v>
      </c>
      <c r="S151" s="57">
        <f>+Parámetros!$B$16*Parámetros!$B$18</f>
        <v>1911</v>
      </c>
      <c r="T151" s="57">
        <f>+Parámetros!$B$17*Parámetros!$B$19</f>
        <v>141.5</v>
      </c>
      <c r="U151" s="80">
        <f>+U150-((Parámetros!$I$43*U150*V150)/Parámetros!$B$9)</f>
        <v>1899920.5338443241</v>
      </c>
      <c r="V151" s="81">
        <f>+V150+((Parámetros!$I$43*U150*V150)/Parámetros!$B$9)-Parámetros!$D$24*V150</f>
        <v>1305.373335067045</v>
      </c>
      <c r="W151" s="81">
        <f>+Parámetros!$D$43*V150+W150</f>
        <v>1356.0928206077206</v>
      </c>
      <c r="X151" s="81">
        <f t="shared" ref="X151:X156" si="168">+U150-U151</f>
        <v>168.35608036746271</v>
      </c>
      <c r="Y151" s="79">
        <f t="shared" ref="Y151:Y156" si="169">+W151+V151</f>
        <v>2661.4661556747656</v>
      </c>
      <c r="Z151" s="79">
        <f>+'Internación x edad (pesimista)'!X152</f>
        <v>92.353982582219501</v>
      </c>
      <c r="AA151" s="79">
        <f>+'Internación x edad (pesimista)'!AJ152</f>
        <v>25.159200236313126</v>
      </c>
      <c r="AB151" s="79">
        <f>+Parámetros!$B$16*Parámetros!$B$18</f>
        <v>1911</v>
      </c>
      <c r="AC151" s="79">
        <f>+Parámetros!$B$17*Parámetros!$B$19</f>
        <v>141.5</v>
      </c>
      <c r="AD151" s="74">
        <v>44054</v>
      </c>
      <c r="AF151" s="203">
        <v>159</v>
      </c>
      <c r="AG151" s="27">
        <f t="shared" si="120"/>
        <v>2577</v>
      </c>
    </row>
    <row r="152" spans="1:37" x14ac:dyDescent="0.25">
      <c r="A152" s="18">
        <v>44055</v>
      </c>
      <c r="B152" s="44">
        <f t="shared" si="134"/>
        <v>145</v>
      </c>
      <c r="C152" s="49">
        <f>+C151-((Parámetros!$C$43*C151*D151)/Parámetros!$B$9)</f>
        <v>1899741.0715059112</v>
      </c>
      <c r="D152" s="50">
        <f>+D151+((Parámetros!$C$43*C151*D151)/Parámetros!$B$9)-Parámetros!$D$43*D151</f>
        <v>1391.594720975166</v>
      </c>
      <c r="E152" s="50">
        <f>+Parámetros!$D$43*D151+E151</f>
        <v>1449.3337731125096</v>
      </c>
      <c r="F152" s="50">
        <f t="shared" si="164"/>
        <v>2840.9284940876755</v>
      </c>
      <c r="G152" s="50">
        <f t="shared" si="165"/>
        <v>179.46233841287903</v>
      </c>
      <c r="H152" s="106">
        <f>+'Internación x edad (optimista)'!X153</f>
        <v>97.881556557330939</v>
      </c>
      <c r="I152" s="106">
        <f>+'Internación x edad (optimista)'!AJ153</f>
        <v>26.665029617705027</v>
      </c>
      <c r="J152" s="106">
        <f>+Parámetros!$B$16*Parámetros!$B$18</f>
        <v>1911</v>
      </c>
      <c r="K152" s="106">
        <f>+Parámetros!$B$17*Parámetros!$B$19</f>
        <v>141.5</v>
      </c>
      <c r="L152" s="58">
        <f>+L151-((Parámetros!$F$43*L151*M151)/Parámetros!$B$9)</f>
        <v>1899741.0715059112</v>
      </c>
      <c r="M152" s="59">
        <f>+M151+((Parámetros!$F$43*L151*M151)/Parámetros!$B$9)-Parámetros!$D$43*M151</f>
        <v>1391.594720975166</v>
      </c>
      <c r="N152" s="59">
        <f>+Parámetros!$D$43*M151+N151</f>
        <v>1449.3337731125096</v>
      </c>
      <c r="O152" s="59">
        <f t="shared" si="166"/>
        <v>179.46233841287903</v>
      </c>
      <c r="P152" s="57">
        <f t="shared" si="167"/>
        <v>2840.9284940876755</v>
      </c>
      <c r="Q152" s="57">
        <f>+'Internación x edad (moderado)'!X153</f>
        <v>97.881556557330939</v>
      </c>
      <c r="R152" s="57">
        <f>+'Internación x edad (moderado)'!AJ153</f>
        <v>26.665029617705027</v>
      </c>
      <c r="S152" s="57">
        <f>+Parámetros!$B$16*Parámetros!$B$18</f>
        <v>1911</v>
      </c>
      <c r="T152" s="57">
        <f>+Parámetros!$B$17*Parámetros!$B$19</f>
        <v>141.5</v>
      </c>
      <c r="U152" s="80">
        <f>+U151-((Parámetros!$I$43*U151*V151)/Parámetros!$B$9)</f>
        <v>1899741.0715059112</v>
      </c>
      <c r="V152" s="81">
        <f>+V151+((Parámetros!$I$43*U151*V151)/Parámetros!$B$9)-Parámetros!$D$24*V151</f>
        <v>1391.594720975166</v>
      </c>
      <c r="W152" s="81">
        <f>+Parámetros!$D$43*V151+W151</f>
        <v>1449.3337731125096</v>
      </c>
      <c r="X152" s="81">
        <f t="shared" si="168"/>
        <v>179.46233841287903</v>
      </c>
      <c r="Y152" s="79">
        <f t="shared" si="169"/>
        <v>2840.9284940876755</v>
      </c>
      <c r="Z152" s="79">
        <f>+'Internación x edad (pesimista)'!X153</f>
        <v>97.881556557330939</v>
      </c>
      <c r="AA152" s="79">
        <f>+'Internación x edad (pesimista)'!AJ153</f>
        <v>26.665029617705027</v>
      </c>
      <c r="AB152" s="79">
        <f>+Parámetros!$B$16*Parámetros!$B$18</f>
        <v>1911</v>
      </c>
      <c r="AC152" s="79">
        <f>+Parámetros!$B$17*Parámetros!$B$19</f>
        <v>141.5</v>
      </c>
      <c r="AD152" s="74">
        <v>44055</v>
      </c>
      <c r="AF152" s="203">
        <v>154</v>
      </c>
      <c r="AG152" s="27">
        <f t="shared" si="120"/>
        <v>2731</v>
      </c>
    </row>
    <row r="153" spans="1:37" x14ac:dyDescent="0.25">
      <c r="A153" s="18">
        <v>44056</v>
      </c>
      <c r="B153" s="44">
        <f t="shared" si="134"/>
        <v>146</v>
      </c>
      <c r="C153" s="49">
        <f>+C152-((Parámetros!$C$43*C152*D152)/Parámetros!$B$9)</f>
        <v>1899549.7735482648</v>
      </c>
      <c r="D153" s="50">
        <f>+D152+((Parámetros!$C$43*C152*D152)/Parámetros!$B$9)-Parámetros!$D$43*D152</f>
        <v>1483.4930556947479</v>
      </c>
      <c r="E153" s="50">
        <f>+Parámetros!$D$43*D152+E152</f>
        <v>1548.7333960393071</v>
      </c>
      <c r="F153" s="50">
        <f t="shared" si="164"/>
        <v>3032.226451734055</v>
      </c>
      <c r="G153" s="50">
        <f t="shared" si="165"/>
        <v>191.29795764642768</v>
      </c>
      <c r="H153" s="106">
        <f>+'Internación x edad (optimista)'!X154</f>
        <v>103.69623980319683</v>
      </c>
      <c r="I153" s="106">
        <f>+'Internación x edad (optimista)'!AJ154</f>
        <v>28.249073705497729</v>
      </c>
      <c r="J153" s="106">
        <f>+Parámetros!$B$16*Parámetros!$B$18</f>
        <v>1911</v>
      </c>
      <c r="K153" s="106">
        <f>+Parámetros!$B$17*Parámetros!$B$19</f>
        <v>141.5</v>
      </c>
      <c r="L153" s="58">
        <f>+L152-((Parámetros!$F$43*L152*M152)/Parámetros!$B$9)</f>
        <v>1899549.7735482648</v>
      </c>
      <c r="M153" s="59">
        <f>+M152+((Parámetros!$F$43*L152*M152)/Parámetros!$B$9)-Parámetros!$D$43*M152</f>
        <v>1483.4930556947479</v>
      </c>
      <c r="N153" s="59">
        <f>+Parámetros!$D$43*M152+N152</f>
        <v>1548.7333960393071</v>
      </c>
      <c r="O153" s="59">
        <f t="shared" si="166"/>
        <v>191.29795764642768</v>
      </c>
      <c r="P153" s="57">
        <f t="shared" si="167"/>
        <v>3032.226451734055</v>
      </c>
      <c r="Q153" s="57">
        <f>+'Internación x edad (moderado)'!X154</f>
        <v>103.69623980319683</v>
      </c>
      <c r="R153" s="57">
        <f>+'Internación x edad (moderado)'!AJ154</f>
        <v>28.249073705497729</v>
      </c>
      <c r="S153" s="57">
        <f>+Parámetros!$B$16*Parámetros!$B$18</f>
        <v>1911</v>
      </c>
      <c r="T153" s="57">
        <f>+Parámetros!$B$17*Parámetros!$B$19</f>
        <v>141.5</v>
      </c>
      <c r="U153" s="80">
        <f>+U152-((Parámetros!$I$43*U152*V152)/Parámetros!$B$9)</f>
        <v>1899549.7735482648</v>
      </c>
      <c r="V153" s="81">
        <f>+V152+((Parámetros!$I$43*U152*V152)/Parámetros!$B$9)-Parámetros!$D$24*V152</f>
        <v>1483.4930556947479</v>
      </c>
      <c r="W153" s="81">
        <f>+Parámetros!$D$43*V152+W152</f>
        <v>1548.7333960393071</v>
      </c>
      <c r="X153" s="81">
        <f t="shared" si="168"/>
        <v>191.29795764642768</v>
      </c>
      <c r="Y153" s="79">
        <f t="shared" si="169"/>
        <v>3032.226451734055</v>
      </c>
      <c r="Z153" s="79">
        <f>+'Internación x edad (pesimista)'!X154</f>
        <v>103.69623980319683</v>
      </c>
      <c r="AA153" s="79">
        <f>+'Internación x edad (pesimista)'!AJ154</f>
        <v>28.249073705497729</v>
      </c>
      <c r="AB153" s="79">
        <f>+Parámetros!$B$16*Parámetros!$B$18</f>
        <v>1911</v>
      </c>
      <c r="AC153" s="79">
        <f>+Parámetros!$B$17*Parámetros!$B$19</f>
        <v>141.5</v>
      </c>
      <c r="AD153" s="74">
        <v>44056</v>
      </c>
      <c r="AF153" s="203">
        <v>192</v>
      </c>
      <c r="AG153" s="27">
        <f t="shared" si="120"/>
        <v>2923</v>
      </c>
    </row>
    <row r="154" spans="1:37" x14ac:dyDescent="0.25">
      <c r="A154" s="18">
        <v>44057</v>
      </c>
      <c r="B154" s="44">
        <f t="shared" si="134"/>
        <v>147</v>
      </c>
      <c r="C154" s="49">
        <f>+C153-((Parámetros!$C$43*C153*D153)/Parámetros!$B$9)</f>
        <v>1899345.8631634524</v>
      </c>
      <c r="D154" s="50">
        <f>+D153+((Parámetros!$C$43*C153*D153)/Parámetros!$B$9)-Parámetros!$D$43*D153</f>
        <v>1581.4396508146585</v>
      </c>
      <c r="E154" s="50">
        <f>+Parámetros!$D$43*D153+E153</f>
        <v>1654.697185731789</v>
      </c>
      <c r="F154" s="50">
        <f t="shared" si="164"/>
        <v>3236.1368365464477</v>
      </c>
      <c r="G154" s="50">
        <f t="shared" si="165"/>
        <v>203.91038481239229</v>
      </c>
      <c r="H154" s="106">
        <f>+'Internación x edad (optimista)'!X155</f>
        <v>109.81065705650668</v>
      </c>
      <c r="I154" s="106">
        <f>+'Internación x edad (optimista)'!AJ155</f>
        <v>29.914771747998898</v>
      </c>
      <c r="J154" s="106">
        <f>+Parámetros!$B$16*Parámetros!$B$18</f>
        <v>1911</v>
      </c>
      <c r="K154" s="106">
        <f>+Parámetros!$B$17*Parámetros!$B$19</f>
        <v>141.5</v>
      </c>
      <c r="L154" s="58">
        <f>+L153-((Parámetros!$F$43*L153*M153)/Parámetros!$B$9)</f>
        <v>1899345.8631634524</v>
      </c>
      <c r="M154" s="59">
        <f>+M153+((Parámetros!$F$43*L153*M153)/Parámetros!$B$9)-Parámetros!$D$43*M153</f>
        <v>1581.4396508146585</v>
      </c>
      <c r="N154" s="59">
        <f>+Parámetros!$D$43*M153+N153</f>
        <v>1654.697185731789</v>
      </c>
      <c r="O154" s="59">
        <f t="shared" si="166"/>
        <v>203.91038481239229</v>
      </c>
      <c r="P154" s="57">
        <f t="shared" si="167"/>
        <v>3236.1368365464477</v>
      </c>
      <c r="Q154" s="57">
        <f>+'Internación x edad (moderado)'!X155</f>
        <v>109.81065705650668</v>
      </c>
      <c r="R154" s="57">
        <f>+'Internación x edad (moderado)'!AJ155</f>
        <v>29.914771747998898</v>
      </c>
      <c r="S154" s="57">
        <f>+Parámetros!$B$16*Parámetros!$B$18</f>
        <v>1911</v>
      </c>
      <c r="T154" s="57">
        <f>+Parámetros!$B$17*Parámetros!$B$19</f>
        <v>141.5</v>
      </c>
      <c r="U154" s="80">
        <f>+U153-((Parámetros!$I$43*U153*V153)/Parámetros!$B$9)</f>
        <v>1899345.8631634524</v>
      </c>
      <c r="V154" s="81">
        <f>+V153+((Parámetros!$I$43*U153*V153)/Parámetros!$B$9)-Parámetros!$D$24*V153</f>
        <v>1581.4396508146585</v>
      </c>
      <c r="W154" s="81">
        <f>+Parámetros!$D$43*V153+W153</f>
        <v>1654.697185731789</v>
      </c>
      <c r="X154" s="81">
        <f t="shared" si="168"/>
        <v>203.91038481239229</v>
      </c>
      <c r="Y154" s="79">
        <f t="shared" si="169"/>
        <v>3236.1368365464477</v>
      </c>
      <c r="Z154" s="79">
        <f>+'Internación x edad (pesimista)'!X155</f>
        <v>109.81065705650668</v>
      </c>
      <c r="AA154" s="79">
        <f>+'Internación x edad (pesimista)'!AJ155</f>
        <v>29.914771747998898</v>
      </c>
      <c r="AB154" s="79">
        <f>+Parámetros!$B$16*Parámetros!$B$18</f>
        <v>1911</v>
      </c>
      <c r="AC154" s="79">
        <f>+Parámetros!$B$17*Parámetros!$B$19</f>
        <v>141.5</v>
      </c>
      <c r="AD154" s="74">
        <v>44057</v>
      </c>
      <c r="AF154" s="203">
        <v>178</v>
      </c>
      <c r="AG154" s="27">
        <f t="shared" si="120"/>
        <v>3101</v>
      </c>
    </row>
    <row r="155" spans="1:37" x14ac:dyDescent="0.25">
      <c r="A155" s="18">
        <v>44058</v>
      </c>
      <c r="B155" s="44">
        <f t="shared" si="134"/>
        <v>148</v>
      </c>
      <c r="C155" s="49">
        <f>+C154-((Parámetros!$C$43*C154*D154)/Parámetros!$B$9)</f>
        <v>1899128.5130719112</v>
      </c>
      <c r="D155" s="50">
        <f>+D154+((Parámetros!$C$43*C154*D154)/Parámetros!$B$9)-Parámetros!$D$43*D154</f>
        <v>1685.8297672977678</v>
      </c>
      <c r="E155" s="50">
        <f>+Parámetros!$D$43*D154+E154</f>
        <v>1767.6571607899789</v>
      </c>
      <c r="F155" s="50">
        <f t="shared" si="164"/>
        <v>3453.4869280877465</v>
      </c>
      <c r="G155" s="50">
        <f t="shared" si="165"/>
        <v>217.35009154118598</v>
      </c>
      <c r="H155" s="106">
        <f>+'Internación x edad (optimista)'!X156</f>
        <v>117.17849320996345</v>
      </c>
      <c r="I155" s="106">
        <f>+'Internación x edad (optimista)'!AJ156</f>
        <v>31.92192790856987</v>
      </c>
      <c r="J155" s="106">
        <f>+Parámetros!$B$16*Parámetros!$B$18</f>
        <v>1911</v>
      </c>
      <c r="K155" s="106">
        <f>+Parámetros!$B$17*Parámetros!$B$19</f>
        <v>141.5</v>
      </c>
      <c r="L155" s="58">
        <f>+L154-((Parámetros!$F$43*L154*M154)/Parámetros!$B$9)</f>
        <v>1899128.5130719112</v>
      </c>
      <c r="M155" s="59">
        <f>+M154+((Parámetros!$F$43*L154*M154)/Parámetros!$B$9)-Parámetros!$D$43*M154</f>
        <v>1685.8297672977678</v>
      </c>
      <c r="N155" s="59">
        <f>+Parámetros!$D$43*M154+N154</f>
        <v>1767.6571607899789</v>
      </c>
      <c r="O155" s="59">
        <f t="shared" si="166"/>
        <v>217.35009154118598</v>
      </c>
      <c r="P155" s="57">
        <f t="shared" si="167"/>
        <v>3453.4869280877465</v>
      </c>
      <c r="Q155" s="57">
        <f>+'Internación x edad (moderado)'!X156</f>
        <v>117.17849320996345</v>
      </c>
      <c r="R155" s="57">
        <f>+'Internación x edad (moderado)'!AJ156</f>
        <v>31.92192790856987</v>
      </c>
      <c r="S155" s="57">
        <f>+Parámetros!$B$16*Parámetros!$B$18</f>
        <v>1911</v>
      </c>
      <c r="T155" s="57">
        <f>+Parámetros!$B$17*Parámetros!$B$19</f>
        <v>141.5</v>
      </c>
      <c r="U155" s="80">
        <f>+U154-((Parámetros!$I$43*U154*V154)/Parámetros!$B$9)</f>
        <v>1899128.5130719112</v>
      </c>
      <c r="V155" s="81">
        <f>+V154+((Parámetros!$I$43*U154*V154)/Parámetros!$B$9)-Parámetros!$D$24*V154</f>
        <v>1685.8297672977678</v>
      </c>
      <c r="W155" s="81">
        <f>+Parámetros!$D$43*V154+W154</f>
        <v>1767.6571607899789</v>
      </c>
      <c r="X155" s="81">
        <f t="shared" si="168"/>
        <v>217.35009154118598</v>
      </c>
      <c r="Y155" s="79">
        <f t="shared" si="169"/>
        <v>3453.4869280877465</v>
      </c>
      <c r="Z155" s="79">
        <f>+'Internación x edad (pesimista)'!X156</f>
        <v>117.17849320996345</v>
      </c>
      <c r="AA155" s="79">
        <f>+'Internación x edad (pesimista)'!AJ156</f>
        <v>31.92192790856987</v>
      </c>
      <c r="AB155" s="79">
        <f>+Parámetros!$B$16*Parámetros!$B$18</f>
        <v>1911</v>
      </c>
      <c r="AC155" s="79">
        <f>+Parámetros!$B$17*Parámetros!$B$19</f>
        <v>141.5</v>
      </c>
      <c r="AD155" s="74">
        <v>44058</v>
      </c>
      <c r="AF155" s="203">
        <v>247</v>
      </c>
      <c r="AG155" s="27">
        <f t="shared" si="120"/>
        <v>3348</v>
      </c>
    </row>
    <row r="156" spans="1:37" x14ac:dyDescent="0.25">
      <c r="A156" s="18">
        <v>44059</v>
      </c>
      <c r="B156" s="44">
        <f t="shared" si="134"/>
        <v>149</v>
      </c>
      <c r="C156" s="49">
        <f>+C155-((Parámetros!$C$43*C155*D155)/Parámetros!$B$9)</f>
        <v>1898896.8423131653</v>
      </c>
      <c r="D156" s="50">
        <f>+D155+((Parámetros!$C$43*C155*D155)/Parámetros!$B$9)-Parámetros!$D$43*D155</f>
        <v>1797.0841140938151</v>
      </c>
      <c r="E156" s="50">
        <f>+Parámetros!$D$43*D155+E155</f>
        <v>1888.0735727398194</v>
      </c>
      <c r="F156" s="50">
        <f t="shared" si="164"/>
        <v>3685.1576868336342</v>
      </c>
      <c r="G156" s="50">
        <f t="shared" si="165"/>
        <v>231.6707587458659</v>
      </c>
      <c r="H156" s="106">
        <f>+'Internación x edad (optimista)'!X157</f>
        <v>125.07029567477854</v>
      </c>
      <c r="I156" s="106">
        <f>+'Internación x edad (optimista)'!AJ157</f>
        <v>34.071823699592727</v>
      </c>
      <c r="J156" s="106">
        <f>+Parámetros!$B$16*Parámetros!$B$18</f>
        <v>1911</v>
      </c>
      <c r="K156" s="106">
        <f>+Parámetros!$B$17*Parámetros!$B$19</f>
        <v>141.5</v>
      </c>
      <c r="L156" s="58">
        <f>+L155-((Parámetros!$F$43*L155*M155)/Parámetros!$B$9)</f>
        <v>1898896.8423131653</v>
      </c>
      <c r="M156" s="59">
        <f>+M155+((Parámetros!$F$43*L155*M155)/Parámetros!$B$9)-Parámetros!$D$43*M155</f>
        <v>1797.0841140938151</v>
      </c>
      <c r="N156" s="59">
        <f>+Parámetros!$D$43*M155+N155</f>
        <v>1888.0735727398194</v>
      </c>
      <c r="O156" s="59">
        <f t="shared" si="166"/>
        <v>231.6707587458659</v>
      </c>
      <c r="P156" s="57">
        <f t="shared" si="167"/>
        <v>3685.1576868336342</v>
      </c>
      <c r="Q156" s="57">
        <f>+'Internación x edad (moderado)'!X157</f>
        <v>125.07029567477854</v>
      </c>
      <c r="R156" s="57">
        <f>+'Internación x edad (moderado)'!AJ157</f>
        <v>34.071823699592727</v>
      </c>
      <c r="S156" s="57">
        <f>+Parámetros!$B$16*Parámetros!$B$18</f>
        <v>1911</v>
      </c>
      <c r="T156" s="57">
        <f>+Parámetros!$B$17*Parámetros!$B$19</f>
        <v>141.5</v>
      </c>
      <c r="U156" s="80">
        <f>+U155-((Parámetros!$I$43*U155*V155)/Parámetros!$B$9)</f>
        <v>1898896.8423131653</v>
      </c>
      <c r="V156" s="81">
        <f>+V155+((Parámetros!$I$43*U155*V155)/Parámetros!$B$9)-Parámetros!$D$24*V155</f>
        <v>1797.0841140938151</v>
      </c>
      <c r="W156" s="81">
        <f>+Parámetros!$D$43*V155+W155</f>
        <v>1888.0735727398194</v>
      </c>
      <c r="X156" s="81">
        <f t="shared" si="168"/>
        <v>231.6707587458659</v>
      </c>
      <c r="Y156" s="79">
        <f t="shared" si="169"/>
        <v>3685.1576868336342</v>
      </c>
      <c r="Z156" s="79">
        <f>+'Internación x edad (pesimista)'!X157</f>
        <v>125.07029567477854</v>
      </c>
      <c r="AA156" s="79">
        <f>+'Internación x edad (pesimista)'!AJ157</f>
        <v>34.071823699592727</v>
      </c>
      <c r="AB156" s="79">
        <f>+Parámetros!$B$16*Parámetros!$B$18</f>
        <v>1911</v>
      </c>
      <c r="AC156" s="79">
        <f>+Parámetros!$B$17*Parámetros!$B$19</f>
        <v>141.5</v>
      </c>
      <c r="AD156" s="74">
        <v>44059</v>
      </c>
      <c r="AF156" s="203">
        <v>205</v>
      </c>
      <c r="AG156" s="27">
        <f t="shared" si="120"/>
        <v>3553</v>
      </c>
      <c r="AJ156">
        <f>+(AG156/AG150)^(1/6)-1</f>
        <v>6.6243717300993765E-2</v>
      </c>
      <c r="AK156" s="27">
        <f t="shared" ref="AK156" si="170">+LN(2)/LN(1+AJ156)</f>
        <v>10.806460108901334</v>
      </c>
    </row>
    <row r="157" spans="1:37" x14ac:dyDescent="0.25">
      <c r="A157" s="18">
        <v>44060</v>
      </c>
      <c r="B157" s="44">
        <f t="shared" si="134"/>
        <v>150</v>
      </c>
      <c r="C157" s="49">
        <f>+C156-((Parámetros!$C$44*C156*D156)/Parámetros!$B$9)</f>
        <v>1898715.2756618012</v>
      </c>
      <c r="D157" s="50">
        <f>+D156+((Parámetros!$C$44*C156*D156)/Parámetros!$B$9)-Parámetros!$D$44*D156</f>
        <v>1850.2876144512629</v>
      </c>
      <c r="E157" s="50">
        <f>+Parámetros!$D$44*D156+E156</f>
        <v>2016.4367237465203</v>
      </c>
      <c r="F157" s="50">
        <f t="shared" ref="F157:F213" si="171">+D157+E157</f>
        <v>3866.7243381977833</v>
      </c>
      <c r="G157" s="50">
        <f t="shared" ref="G157:G213" si="172">+IF(C156-C157&gt;0,C156-C157,0)</f>
        <v>181.56665136408992</v>
      </c>
      <c r="H157" s="106">
        <f>+'Internación x edad (optimista)'!X158</f>
        <v>129.40492135149171</v>
      </c>
      <c r="I157" s="106">
        <f>+'Internación x edad (optimista)'!AJ158</f>
        <v>35.252668448250994</v>
      </c>
      <c r="J157" s="106">
        <f>+Parámetros!$B$16*Parámetros!$B$18</f>
        <v>1911</v>
      </c>
      <c r="K157" s="106">
        <f>+Parámetros!$B$17*Parámetros!$B$19</f>
        <v>141.5</v>
      </c>
      <c r="L157" s="58">
        <f>+L156-((Parámetros!$F$44*L156*M156)/Parámetros!$B$9)</f>
        <v>1898715.2756618012</v>
      </c>
      <c r="M157" s="59">
        <f>+M156+((Parámetros!$F$44*L156*M156)/Parámetros!$B$9)-Parámetros!$D$44*M156</f>
        <v>1850.2876144512629</v>
      </c>
      <c r="N157" s="59">
        <f>+Parámetros!$D$44*M156+N156</f>
        <v>2016.4367237465203</v>
      </c>
      <c r="O157" s="59">
        <f t="shared" ref="O157:O213" si="173">+L156-L157</f>
        <v>181.56665136408992</v>
      </c>
      <c r="P157" s="57">
        <f t="shared" ref="P157:P213" si="174">+N157+M157</f>
        <v>3866.7243381977833</v>
      </c>
      <c r="Q157" s="57">
        <f>+'Internación x edad (moderado)'!X158</f>
        <v>129.40492135149171</v>
      </c>
      <c r="R157" s="57">
        <f>+'Internación x edad (moderado)'!AJ158</f>
        <v>35.252668448250994</v>
      </c>
      <c r="S157" s="57">
        <f>+Parámetros!$B$16*Parámetros!$B$18</f>
        <v>1911</v>
      </c>
      <c r="T157" s="57">
        <f>+Parámetros!$B$17*Parámetros!$B$19</f>
        <v>141.5</v>
      </c>
      <c r="U157" s="80">
        <f>+U156-((Parámetros!$I$44*U156*V156)/Parámetros!$B$9)</f>
        <v>1898715.2756618012</v>
      </c>
      <c r="V157" s="81">
        <f>+V156+((Parámetros!$I$44*U156*V156)/Parámetros!$B$9)-Parámetros!$D$24*V156</f>
        <v>1850.2876144512629</v>
      </c>
      <c r="W157" s="81">
        <f>+Parámetros!$D$44*V156+W156</f>
        <v>2016.4367237465203</v>
      </c>
      <c r="X157" s="81">
        <f t="shared" ref="X157:X213" si="175">+U156-U157</f>
        <v>181.56665136408992</v>
      </c>
      <c r="Y157" s="79">
        <f t="shared" ref="Y157:Y213" si="176">+W157+V157</f>
        <v>3866.7243381977833</v>
      </c>
      <c r="Z157" s="79">
        <f>+'Internación x edad (pesimista)'!X158</f>
        <v>129.40492135149171</v>
      </c>
      <c r="AA157" s="79">
        <f>+'Internación x edad (pesimista)'!AJ158</f>
        <v>35.252668448250994</v>
      </c>
      <c r="AB157" s="79">
        <f>+Parámetros!$B$16*Parámetros!$B$18</f>
        <v>1911</v>
      </c>
      <c r="AC157" s="79">
        <f>+Parámetros!$B$17*Parámetros!$B$19</f>
        <v>141.5</v>
      </c>
      <c r="AD157" s="74">
        <v>44060</v>
      </c>
      <c r="AF157" s="203">
        <v>133</v>
      </c>
      <c r="AG157" s="27">
        <f t="shared" si="120"/>
        <v>3686</v>
      </c>
    </row>
    <row r="158" spans="1:37" x14ac:dyDescent="0.25">
      <c r="A158" s="18">
        <v>44061</v>
      </c>
      <c r="B158" s="44">
        <f t="shared" si="134"/>
        <v>151</v>
      </c>
      <c r="C158" s="49">
        <f>+C157-((Parámetros!$C$44*C157*D157)/Parámetros!$B$9)</f>
        <v>1898528.3515211723</v>
      </c>
      <c r="D158" s="50">
        <f>+D157+((Parámetros!$C$44*C157*D157)/Parámetros!$B$9)-Parámetros!$D$44*D157</f>
        <v>1905.0483540478738</v>
      </c>
      <c r="E158" s="50">
        <f>+Parámetros!$D$44*D157+E157</f>
        <v>2148.6001247787535</v>
      </c>
      <c r="F158" s="50">
        <f t="shared" ref="F158:F163" si="177">+D158+E158</f>
        <v>4053.6484788266271</v>
      </c>
      <c r="G158" s="50">
        <f t="shared" ref="G158:G163" si="178">+IF(C157-C158&gt;0,C157-C158,0)</f>
        <v>186.92414062889293</v>
      </c>
      <c r="H158" s="106">
        <f>+'Internación x edad (optimista)'!X159</f>
        <v>133.65242745679441</v>
      </c>
      <c r="I158" s="106">
        <f>+'Internación x edad (optimista)'!AJ159</f>
        <v>36.409779962236179</v>
      </c>
      <c r="J158" s="106">
        <f>+Parámetros!$B$16*Parámetros!$B$18</f>
        <v>1911</v>
      </c>
      <c r="K158" s="106">
        <f>+Parámetros!$B$17*Parámetros!$B$19</f>
        <v>141.5</v>
      </c>
      <c r="L158" s="58">
        <f>+L157-((Parámetros!$F$44*L157*M157)/Parámetros!$B$9)</f>
        <v>1898528.3515211723</v>
      </c>
      <c r="M158" s="59">
        <f>+M157+((Parámetros!$F$44*L157*M157)/Parámetros!$B$9)-Parámetros!$D$44*M157</f>
        <v>1905.0483540478738</v>
      </c>
      <c r="N158" s="59">
        <f>+Parámetros!$D$44*M157+N157</f>
        <v>2148.6001247787535</v>
      </c>
      <c r="O158" s="59">
        <f t="shared" ref="O158:O163" si="179">+L157-L158</f>
        <v>186.92414062889293</v>
      </c>
      <c r="P158" s="57">
        <f t="shared" ref="P158:P163" si="180">+N158+M158</f>
        <v>4053.6484788266271</v>
      </c>
      <c r="Q158" s="57">
        <f>+'Internación x edad (moderado)'!X159</f>
        <v>133.65242745679441</v>
      </c>
      <c r="R158" s="57">
        <f>+'Internación x edad (moderado)'!AJ159</f>
        <v>36.409779962236179</v>
      </c>
      <c r="S158" s="57">
        <f>+Parámetros!$B$16*Parámetros!$B$18</f>
        <v>1911</v>
      </c>
      <c r="T158" s="57">
        <f>+Parámetros!$B$17*Parámetros!$B$19</f>
        <v>141.5</v>
      </c>
      <c r="U158" s="80">
        <f>+U157-((Parámetros!$I$44*U157*V157)/Parámetros!$B$9)</f>
        <v>1898528.3515211723</v>
      </c>
      <c r="V158" s="81">
        <f>+V157+((Parámetros!$I$44*U157*V157)/Parámetros!$B$9)-Parámetros!$D$24*V157</f>
        <v>1905.0483540478738</v>
      </c>
      <c r="W158" s="81">
        <f>+Parámetros!$D$44*V157+W157</f>
        <v>2148.6001247787535</v>
      </c>
      <c r="X158" s="81">
        <f t="shared" ref="X158:X163" si="181">+U157-U158</f>
        <v>186.92414062889293</v>
      </c>
      <c r="Y158" s="79">
        <f t="shared" ref="Y158:Y163" si="182">+W158+V158</f>
        <v>4053.6484788266271</v>
      </c>
      <c r="Z158" s="79">
        <f>+'Internación x edad (pesimista)'!X159</f>
        <v>133.65242745679441</v>
      </c>
      <c r="AA158" s="79">
        <f>+'Internación x edad (pesimista)'!AJ159</f>
        <v>36.409779962236179</v>
      </c>
      <c r="AB158" s="79">
        <f>+Parámetros!$B$16*Parámetros!$B$18</f>
        <v>1911</v>
      </c>
      <c r="AC158" s="79">
        <f>+Parámetros!$B$17*Parámetros!$B$19</f>
        <v>141.5</v>
      </c>
      <c r="AD158" s="74">
        <v>44061</v>
      </c>
      <c r="AF158" s="203">
        <v>148</v>
      </c>
      <c r="AG158" s="27">
        <f t="shared" si="120"/>
        <v>3834</v>
      </c>
    </row>
    <row r="159" spans="1:37" x14ac:dyDescent="0.25">
      <c r="A159" s="18">
        <v>44062</v>
      </c>
      <c r="B159" s="44">
        <f t="shared" si="134"/>
        <v>152</v>
      </c>
      <c r="C159" s="49">
        <f>+C158-((Parámetros!$C$44*C158*D158)/Parámetros!$B$9)</f>
        <v>1898335.9141582032</v>
      </c>
      <c r="D159" s="50">
        <f>+D158+((Parámetros!$C$44*C158*D158)/Parámetros!$B$9)-Parámetros!$D$44*D158</f>
        <v>1961.4108345850684</v>
      </c>
      <c r="E159" s="50">
        <f>+Parámetros!$D$44*D158+E158</f>
        <v>2284.6750072107443</v>
      </c>
      <c r="F159" s="50">
        <f t="shared" si="177"/>
        <v>4246.0858417958125</v>
      </c>
      <c r="G159" s="50">
        <f t="shared" si="178"/>
        <v>192.43736296915449</v>
      </c>
      <c r="H159" s="106">
        <f>+'Internación x edad (optimista)'!X160</f>
        <v>137.79732903050746</v>
      </c>
      <c r="I159" s="106">
        <f>+'Internación x edad (optimista)'!AJ160</f>
        <v>37.538939807184029</v>
      </c>
      <c r="J159" s="106">
        <f>+Parámetros!$B$16*Parámetros!$B$18</f>
        <v>1911</v>
      </c>
      <c r="K159" s="106">
        <f>+Parámetros!$B$17*Parámetros!$B$19</f>
        <v>141.5</v>
      </c>
      <c r="L159" s="58">
        <f>+L158-((Parámetros!$F$44*L158*M158)/Parámetros!$B$9)</f>
        <v>1898335.9141582032</v>
      </c>
      <c r="M159" s="59">
        <f>+M158+((Parámetros!$F$44*L158*M158)/Parámetros!$B$9)-Parámetros!$D$44*M158</f>
        <v>1961.4108345850684</v>
      </c>
      <c r="N159" s="59">
        <f>+Parámetros!$D$44*M158+N158</f>
        <v>2284.6750072107443</v>
      </c>
      <c r="O159" s="59">
        <f t="shared" si="179"/>
        <v>192.43736296915449</v>
      </c>
      <c r="P159" s="57">
        <f t="shared" si="180"/>
        <v>4246.0858417958125</v>
      </c>
      <c r="Q159" s="57">
        <f>+'Internación x edad (moderado)'!X160</f>
        <v>137.79732903050746</v>
      </c>
      <c r="R159" s="57">
        <f>+'Internación x edad (moderado)'!AJ160</f>
        <v>37.538939807184029</v>
      </c>
      <c r="S159" s="57">
        <f>+Parámetros!$B$16*Parámetros!$B$18</f>
        <v>1911</v>
      </c>
      <c r="T159" s="57">
        <f>+Parámetros!$B$17*Parámetros!$B$19</f>
        <v>141.5</v>
      </c>
      <c r="U159" s="80">
        <f>+U158-((Parámetros!$I$44*U158*V158)/Parámetros!$B$9)</f>
        <v>1898335.9141582032</v>
      </c>
      <c r="V159" s="81">
        <f>+V158+((Parámetros!$I$44*U158*V158)/Parámetros!$B$9)-Parámetros!$D$24*V158</f>
        <v>1961.4108345850684</v>
      </c>
      <c r="W159" s="81">
        <f>+Parámetros!$D$44*V158+W158</f>
        <v>2284.6750072107443</v>
      </c>
      <c r="X159" s="81">
        <f t="shared" si="181"/>
        <v>192.43736296915449</v>
      </c>
      <c r="Y159" s="79">
        <f t="shared" si="182"/>
        <v>4246.0858417958125</v>
      </c>
      <c r="Z159" s="79">
        <f>+'Internación x edad (pesimista)'!X160</f>
        <v>137.79732903050746</v>
      </c>
      <c r="AA159" s="79">
        <f>+'Internación x edad (pesimista)'!AJ160</f>
        <v>37.538939807184029</v>
      </c>
      <c r="AB159" s="79">
        <f>+Parámetros!$B$16*Parámetros!$B$18</f>
        <v>1911</v>
      </c>
      <c r="AC159" s="79">
        <f>+Parámetros!$B$17*Parámetros!$B$19</f>
        <v>141.5</v>
      </c>
      <c r="AD159" s="74">
        <v>44062</v>
      </c>
      <c r="AF159" s="203">
        <v>254</v>
      </c>
      <c r="AG159" s="27">
        <f t="shared" si="120"/>
        <v>4088</v>
      </c>
    </row>
    <row r="160" spans="1:37" x14ac:dyDescent="0.25">
      <c r="A160" s="18">
        <v>44063</v>
      </c>
      <c r="B160" s="44">
        <f t="shared" si="134"/>
        <v>153</v>
      </c>
      <c r="C160" s="49">
        <f>+C159-((Parámetros!$C$44*C159*D159)/Parámetros!$B$9)</f>
        <v>1898137.8034545043</v>
      </c>
      <c r="D160" s="50">
        <f>+D159+((Parámetros!$C$44*C159*D159)/Parámetros!$B$9)-Parámetros!$D$44*D159</f>
        <v>2019.4207643849816</v>
      </c>
      <c r="E160" s="50">
        <f>+Parámetros!$D$44*D159+E159</f>
        <v>2424.7757811096776</v>
      </c>
      <c r="F160" s="50">
        <f t="shared" si="177"/>
        <v>4444.1965454946594</v>
      </c>
      <c r="G160" s="50">
        <f t="shared" si="178"/>
        <v>198.11070369882509</v>
      </c>
      <c r="H160" s="106">
        <f>+'Internación x edad (optimista)'!X161</f>
        <v>141.8229211857963</v>
      </c>
      <c r="I160" s="106">
        <f>+'Internación x edad (optimista)'!AJ161</f>
        <v>38.635597214616105</v>
      </c>
      <c r="J160" s="106">
        <f>+Parámetros!$B$16*Parámetros!$B$18</f>
        <v>1911</v>
      </c>
      <c r="K160" s="106">
        <f>+Parámetros!$B$17*Parámetros!$B$19</f>
        <v>141.5</v>
      </c>
      <c r="L160" s="58">
        <f>+L159-((Parámetros!$F$44*L159*M159)/Parámetros!$B$9)</f>
        <v>1898137.8034545043</v>
      </c>
      <c r="M160" s="59">
        <f>+M159+((Parámetros!$F$44*L159*M159)/Parámetros!$B$9)-Parámetros!$D$44*M159</f>
        <v>2019.4207643849816</v>
      </c>
      <c r="N160" s="59">
        <f>+Parámetros!$D$44*M159+N159</f>
        <v>2424.7757811096776</v>
      </c>
      <c r="O160" s="59">
        <f t="shared" si="179"/>
        <v>198.11070369882509</v>
      </c>
      <c r="P160" s="57">
        <f t="shared" si="180"/>
        <v>4444.1965454946594</v>
      </c>
      <c r="Q160" s="57">
        <f>+'Internación x edad (moderado)'!X161</f>
        <v>141.8229211857963</v>
      </c>
      <c r="R160" s="57">
        <f>+'Internación x edad (moderado)'!AJ161</f>
        <v>38.635597214616105</v>
      </c>
      <c r="S160" s="57">
        <f>+Parámetros!$B$16*Parámetros!$B$18</f>
        <v>1911</v>
      </c>
      <c r="T160" s="57">
        <f>+Parámetros!$B$17*Parámetros!$B$19</f>
        <v>141.5</v>
      </c>
      <c r="U160" s="80">
        <f>+U159-((Parámetros!$I$44*U159*V159)/Parámetros!$B$9)</f>
        <v>1898137.8034545043</v>
      </c>
      <c r="V160" s="81">
        <f>+V159+((Parámetros!$I$44*U159*V159)/Parámetros!$B$9)-Parámetros!$D$24*V159</f>
        <v>2019.4207643849816</v>
      </c>
      <c r="W160" s="81">
        <f>+Parámetros!$D$44*V159+W159</f>
        <v>2424.7757811096776</v>
      </c>
      <c r="X160" s="81">
        <f t="shared" si="181"/>
        <v>198.11070369882509</v>
      </c>
      <c r="Y160" s="79">
        <f t="shared" si="182"/>
        <v>4444.1965454946594</v>
      </c>
      <c r="Z160" s="79">
        <f>+'Internación x edad (pesimista)'!X161</f>
        <v>141.8229211857963</v>
      </c>
      <c r="AA160" s="79">
        <f>+'Internación x edad (pesimista)'!AJ161</f>
        <v>38.635597214616105</v>
      </c>
      <c r="AB160" s="79">
        <f>+Parámetros!$B$16*Parámetros!$B$18</f>
        <v>1911</v>
      </c>
      <c r="AC160" s="79">
        <f>+Parámetros!$B$17*Parámetros!$B$19</f>
        <v>141.5</v>
      </c>
      <c r="AD160" s="74">
        <v>44063</v>
      </c>
      <c r="AF160" s="203">
        <v>253</v>
      </c>
      <c r="AG160" s="27">
        <f t="shared" si="120"/>
        <v>4341</v>
      </c>
    </row>
    <row r="161" spans="1:37" x14ac:dyDescent="0.25">
      <c r="A161" s="18">
        <v>44064</v>
      </c>
      <c r="B161" s="44">
        <f t="shared" si="134"/>
        <v>154</v>
      </c>
      <c r="C161" s="49">
        <f>+C160-((Parámetros!$C$44*C160*D160)/Parámetros!$B$9)</f>
        <v>1897933.854791441</v>
      </c>
      <c r="D161" s="50">
        <f>+D160+((Parámetros!$C$44*C160*D160)/Parámetros!$B$9)-Parámetros!$D$44*D160</f>
        <v>2079.1250871351945</v>
      </c>
      <c r="E161" s="50">
        <f>+Parámetros!$D$44*D160+E160</f>
        <v>2569.0201214228905</v>
      </c>
      <c r="F161" s="50">
        <f t="shared" si="177"/>
        <v>4648.145208558085</v>
      </c>
      <c r="G161" s="50">
        <f t="shared" si="178"/>
        <v>203.94866306334734</v>
      </c>
      <c r="H161" s="106">
        <f>+'Internación x edad (optimista)'!X162</f>
        <v>145.71119917493115</v>
      </c>
      <c r="I161" s="106">
        <f>+'Internación x edad (optimista)'!AJ162</f>
        <v>39.694847306143039</v>
      </c>
      <c r="J161" s="106">
        <f>+Parámetros!$B$16*Parámetros!$B$18</f>
        <v>1911</v>
      </c>
      <c r="K161" s="106">
        <f>+Parámetros!$B$17*Parámetros!$B$19</f>
        <v>141.5</v>
      </c>
      <c r="L161" s="58">
        <f>+L160-((Parámetros!$F$44*L160*M160)/Parámetros!$B$9)</f>
        <v>1897933.854791441</v>
      </c>
      <c r="M161" s="59">
        <f>+M160+((Parámetros!$F$44*L160*M160)/Parámetros!$B$9)-Parámetros!$D$44*M160</f>
        <v>2079.1250871351945</v>
      </c>
      <c r="N161" s="59">
        <f>+Parámetros!$D$44*M160+N160</f>
        <v>2569.0201214228905</v>
      </c>
      <c r="O161" s="59">
        <f t="shared" si="179"/>
        <v>203.94866306334734</v>
      </c>
      <c r="P161" s="57">
        <f t="shared" si="180"/>
        <v>4648.145208558085</v>
      </c>
      <c r="Q161" s="57">
        <f>+'Internación x edad (moderado)'!X162</f>
        <v>145.71119917493115</v>
      </c>
      <c r="R161" s="57">
        <f>+'Internación x edad (moderado)'!AJ162</f>
        <v>39.694847306143039</v>
      </c>
      <c r="S161" s="57">
        <f>+Parámetros!$B$16*Parámetros!$B$18</f>
        <v>1911</v>
      </c>
      <c r="T161" s="57">
        <f>+Parámetros!$B$17*Parámetros!$B$19</f>
        <v>141.5</v>
      </c>
      <c r="U161" s="80">
        <f>+U160-((Parámetros!$I$44*U160*V160)/Parámetros!$B$9)</f>
        <v>1897933.854791441</v>
      </c>
      <c r="V161" s="81">
        <f>+V160+((Parámetros!$I$44*U160*V160)/Parámetros!$B$9)-Parámetros!$D$24*V160</f>
        <v>2079.1250871351945</v>
      </c>
      <c r="W161" s="81">
        <f>+Parámetros!$D$44*V160+W160</f>
        <v>2569.0201214228905</v>
      </c>
      <c r="X161" s="81">
        <f t="shared" si="181"/>
        <v>203.94866306334734</v>
      </c>
      <c r="Y161" s="79">
        <f t="shared" si="182"/>
        <v>4648.145208558085</v>
      </c>
      <c r="Z161" s="79">
        <f>+'Internación x edad (pesimista)'!X162</f>
        <v>145.71119917493115</v>
      </c>
      <c r="AA161" s="79">
        <f>+'Internación x edad (pesimista)'!AJ162</f>
        <v>39.694847306143039</v>
      </c>
      <c r="AB161" s="79">
        <f>+Parámetros!$B$16*Parámetros!$B$18</f>
        <v>1911</v>
      </c>
      <c r="AC161" s="79">
        <f>+Parámetros!$B$17*Parámetros!$B$19</f>
        <v>141.5</v>
      </c>
      <c r="AD161" s="74">
        <v>44064</v>
      </c>
      <c r="AF161" s="203">
        <v>245</v>
      </c>
      <c r="AG161" s="27">
        <f t="shared" si="120"/>
        <v>4586</v>
      </c>
    </row>
    <row r="162" spans="1:37" x14ac:dyDescent="0.25">
      <c r="A162" s="18">
        <v>44065</v>
      </c>
      <c r="B162" s="44">
        <f t="shared" si="134"/>
        <v>155</v>
      </c>
      <c r="C162" s="49">
        <f>+C161-((Parámetros!$C$44*C161*D161)/Parámetros!$B$9)</f>
        <v>1897723.8989327126</v>
      </c>
      <c r="D162" s="50">
        <f>+D161+((Parámetros!$C$44*C161*D161)/Parámetros!$B$9)-Parámetros!$D$44*D161</f>
        <v>2140.5720110682187</v>
      </c>
      <c r="E162" s="50">
        <f>+Parámetros!$D$44*D161+E161</f>
        <v>2717.5290562182618</v>
      </c>
      <c r="F162" s="50">
        <f t="shared" si="177"/>
        <v>4858.1010672864804</v>
      </c>
      <c r="G162" s="50">
        <f t="shared" si="178"/>
        <v>209.95585872838274</v>
      </c>
      <c r="H162" s="106">
        <f>+'Internación x edad (optimista)'!X163</f>
        <v>148.98840675333997</v>
      </c>
      <c r="I162" s="106">
        <f>+'Internación x edad (optimista)'!AJ163</f>
        <v>40.587628747460371</v>
      </c>
      <c r="J162" s="106">
        <f>+Parámetros!$B$16*Parámetros!$B$18</f>
        <v>1911</v>
      </c>
      <c r="K162" s="106">
        <f>+Parámetros!$B$17*Parámetros!$B$19</f>
        <v>141.5</v>
      </c>
      <c r="L162" s="58">
        <f>+L161-((Parámetros!$F$44*L161*M161)/Parámetros!$B$9)</f>
        <v>1897723.8989327126</v>
      </c>
      <c r="M162" s="59">
        <f>+M161+((Parámetros!$F$44*L161*M161)/Parámetros!$B$9)-Parámetros!$D$44*M161</f>
        <v>2140.5720110682187</v>
      </c>
      <c r="N162" s="59">
        <f>+Parámetros!$D$44*M161+N161</f>
        <v>2717.5290562182618</v>
      </c>
      <c r="O162" s="59">
        <f t="shared" si="179"/>
        <v>209.95585872838274</v>
      </c>
      <c r="P162" s="57">
        <f t="shared" si="180"/>
        <v>4858.1010672864804</v>
      </c>
      <c r="Q162" s="57">
        <f>+'Internación x edad (moderado)'!X163</f>
        <v>148.98840675333997</v>
      </c>
      <c r="R162" s="57">
        <f>+'Internación x edad (moderado)'!AJ163</f>
        <v>40.587628747460371</v>
      </c>
      <c r="S162" s="57">
        <f>+Parámetros!$B$16*Parámetros!$B$18</f>
        <v>1911</v>
      </c>
      <c r="T162" s="57">
        <f>+Parámetros!$B$17*Parámetros!$B$19</f>
        <v>141.5</v>
      </c>
      <c r="U162" s="80">
        <f>+U161-((Parámetros!$I$44*U161*V161)/Parámetros!$B$9)</f>
        <v>1897723.8989327126</v>
      </c>
      <c r="V162" s="81">
        <f>+V161+((Parámetros!$I$44*U161*V161)/Parámetros!$B$9)-Parámetros!$D$24*V161</f>
        <v>2140.5720110682187</v>
      </c>
      <c r="W162" s="81">
        <f>+Parámetros!$D$44*V161+W161</f>
        <v>2717.5290562182618</v>
      </c>
      <c r="X162" s="81">
        <f t="shared" si="181"/>
        <v>209.95585872838274</v>
      </c>
      <c r="Y162" s="79">
        <f t="shared" si="182"/>
        <v>4858.1010672864804</v>
      </c>
      <c r="Z162" s="79">
        <f>+'Internación x edad (pesimista)'!X163</f>
        <v>148.98840675333997</v>
      </c>
      <c r="AA162" s="79">
        <f>+'Internación x edad (pesimista)'!AJ163</f>
        <v>40.587628747460371</v>
      </c>
      <c r="AB162" s="79">
        <f>+Parámetros!$B$16*Parámetros!$B$18</f>
        <v>1911</v>
      </c>
      <c r="AC162" s="79">
        <f>+Parámetros!$B$17*Parámetros!$B$19</f>
        <v>141.5</v>
      </c>
      <c r="AD162" s="74">
        <v>44065</v>
      </c>
      <c r="AF162" s="203">
        <v>224</v>
      </c>
      <c r="AG162" s="27">
        <f t="shared" si="120"/>
        <v>4810</v>
      </c>
    </row>
    <row r="163" spans="1:37" x14ac:dyDescent="0.25">
      <c r="A163" s="18">
        <v>44066</v>
      </c>
      <c r="B163" s="44">
        <f t="shared" si="134"/>
        <v>156</v>
      </c>
      <c r="C163" s="49">
        <f>+C162-((Parámetros!$C$44*C162*D162)/Parámetros!$B$9)</f>
        <v>1897507.7619044255</v>
      </c>
      <c r="D163" s="50">
        <f>+D162+((Parámetros!$C$44*C162*D162)/Parámetros!$B$9)-Parámetros!$D$44*D162</f>
        <v>2203.8110385648747</v>
      </c>
      <c r="E163" s="50">
        <f>+Parámetros!$D$44*D162+E162</f>
        <v>2870.4270570088488</v>
      </c>
      <c r="F163" s="50">
        <f t="shared" si="177"/>
        <v>5074.2380955737235</v>
      </c>
      <c r="G163" s="50">
        <f t="shared" si="178"/>
        <v>216.13702828716487</v>
      </c>
      <c r="H163" s="106">
        <f>+'Internación x edad (optimista)'!X164</f>
        <v>151.99848473159224</v>
      </c>
      <c r="I163" s="106">
        <f>+'Internación x edad (optimista)'!AJ164</f>
        <v>41.407638371997628</v>
      </c>
      <c r="J163" s="106">
        <f>+Parámetros!$B$16*Parámetros!$B$18</f>
        <v>1911</v>
      </c>
      <c r="K163" s="106">
        <f>+Parámetros!$B$17*Parámetros!$B$19</f>
        <v>141.5</v>
      </c>
      <c r="L163" s="58">
        <f>+L162-((Parámetros!$F$44*L162*M162)/Parámetros!$B$9)</f>
        <v>1897507.7619044255</v>
      </c>
      <c r="M163" s="59">
        <f>+M162+((Parámetros!$F$44*L162*M162)/Parámetros!$B$9)-Parámetros!$D$44*M162</f>
        <v>2203.8110385648747</v>
      </c>
      <c r="N163" s="59">
        <f>+Parámetros!$D$44*M162+N162</f>
        <v>2870.4270570088488</v>
      </c>
      <c r="O163" s="59">
        <f t="shared" si="179"/>
        <v>216.13702828716487</v>
      </c>
      <c r="P163" s="57">
        <f t="shared" si="180"/>
        <v>5074.2380955737235</v>
      </c>
      <c r="Q163" s="57">
        <f>+'Internación x edad (moderado)'!X164</f>
        <v>151.99848473159224</v>
      </c>
      <c r="R163" s="57">
        <f>+'Internación x edad (moderado)'!AJ164</f>
        <v>41.407638371997628</v>
      </c>
      <c r="S163" s="57">
        <f>+Parámetros!$B$16*Parámetros!$B$18</f>
        <v>1911</v>
      </c>
      <c r="T163" s="57">
        <f>+Parámetros!$B$17*Parámetros!$B$19</f>
        <v>141.5</v>
      </c>
      <c r="U163" s="80">
        <f>+U162-((Parámetros!$I$44*U162*V162)/Parámetros!$B$9)</f>
        <v>1897507.7619044255</v>
      </c>
      <c r="V163" s="81">
        <f>+V162+((Parámetros!$I$44*U162*V162)/Parámetros!$B$9)-Parámetros!$D$24*V162</f>
        <v>2203.8110385648747</v>
      </c>
      <c r="W163" s="81">
        <f>+Parámetros!$D$44*V162+W162</f>
        <v>2870.4270570088488</v>
      </c>
      <c r="X163" s="81">
        <f t="shared" si="181"/>
        <v>216.13702828716487</v>
      </c>
      <c r="Y163" s="79">
        <f t="shared" si="182"/>
        <v>5074.2380955737235</v>
      </c>
      <c r="Z163" s="79">
        <f>+'Internación x edad (pesimista)'!X164</f>
        <v>151.99848473159224</v>
      </c>
      <c r="AA163" s="79">
        <f>+'Internación x edad (pesimista)'!AJ164</f>
        <v>41.407638371997628</v>
      </c>
      <c r="AB163" s="79">
        <f>+Parámetros!$B$16*Parámetros!$B$18</f>
        <v>1911</v>
      </c>
      <c r="AC163" s="79">
        <f>+Parámetros!$B$17*Parámetros!$B$19</f>
        <v>141.5</v>
      </c>
      <c r="AD163" s="74">
        <v>44066</v>
      </c>
      <c r="AF163" s="203">
        <v>153</v>
      </c>
      <c r="AG163" s="27">
        <f t="shared" si="120"/>
        <v>4963</v>
      </c>
      <c r="AJ163">
        <f>+(AG163/AG157)^(1/6)-1</f>
        <v>5.0827647679180465E-2</v>
      </c>
      <c r="AK163" s="27">
        <f t="shared" ref="AK163" si="183">+LN(2)/LN(1+AJ163)</f>
        <v>13.980917512493397</v>
      </c>
    </row>
    <row r="164" spans="1:37" x14ac:dyDescent="0.25">
      <c r="A164" s="18">
        <v>44067</v>
      </c>
      <c r="B164" s="44">
        <f t="shared" si="134"/>
        <v>157</v>
      </c>
      <c r="C164" s="49">
        <f>+C163-((Parámetros!$C$45*C163*D163)/Parámetros!$B$9)</f>
        <v>1897236.0452474586</v>
      </c>
      <c r="D164" s="50">
        <f>+D163+((Parámetros!$C$45*C163*D163)/Parámetros!$B$9)-Parámetros!$D$45*D163</f>
        <v>2318.112621348585</v>
      </c>
      <c r="E164" s="50">
        <f>+Parámetros!$D$45*D163+E163</f>
        <v>3027.8421311920542</v>
      </c>
      <c r="F164" s="50">
        <f t="shared" si="171"/>
        <v>5345.9547525406397</v>
      </c>
      <c r="G164" s="50">
        <f t="shared" si="172"/>
        <v>271.7166569668334</v>
      </c>
      <c r="H164" s="106">
        <f>+'Internación x edad (optimista)'!X165</f>
        <v>157.81027174646275</v>
      </c>
      <c r="I164" s="106">
        <f>+'Internación x edad (optimista)'!AJ165</f>
        <v>42.990893464519033</v>
      </c>
      <c r="J164" s="106">
        <f>+Parámetros!$B$16*Parámetros!$B$18</f>
        <v>1911</v>
      </c>
      <c r="K164" s="106">
        <f>+Parámetros!$B$17*Parámetros!$B$19</f>
        <v>141.5</v>
      </c>
      <c r="L164" s="58">
        <f>+L163-((Parámetros!$F$45*L163*M163)/Parámetros!$B$9)</f>
        <v>1897236.0452474586</v>
      </c>
      <c r="M164" s="59">
        <f>+M163+((Parámetros!$F$45*L163*M163)/Parámetros!$B$9)-Parámetros!$D$45*M163</f>
        <v>2318.112621348585</v>
      </c>
      <c r="N164" s="59">
        <f>+Parámetros!$D$45*M163+N163</f>
        <v>3027.8421311920542</v>
      </c>
      <c r="O164" s="59">
        <f t="shared" si="173"/>
        <v>271.7166569668334</v>
      </c>
      <c r="P164" s="57">
        <f t="shared" si="174"/>
        <v>5345.9547525406397</v>
      </c>
      <c r="Q164" s="57">
        <f>+'Internación x edad (moderado)'!X165</f>
        <v>157.81027174646275</v>
      </c>
      <c r="R164" s="57">
        <f>+'Internación x edad (moderado)'!AJ165</f>
        <v>42.990893464519033</v>
      </c>
      <c r="S164" s="57">
        <f>+Parámetros!$B$16*Parámetros!$B$18</f>
        <v>1911</v>
      </c>
      <c r="T164" s="57">
        <f>+Parámetros!$B$17*Parámetros!$B$19</f>
        <v>141.5</v>
      </c>
      <c r="U164" s="80">
        <f>+U163-((Parámetros!$I$45*U163*V163)/Parámetros!$B$9)</f>
        <v>1897236.0452474586</v>
      </c>
      <c r="V164" s="81">
        <f>+V163+((Parámetros!$I$45*U163*V163)/Parámetros!$B$9)-Parámetros!$D$24*V163</f>
        <v>2318.112621348585</v>
      </c>
      <c r="W164" s="81">
        <f>+Parámetros!$D$45*V163+W163</f>
        <v>3027.8421311920542</v>
      </c>
      <c r="X164" s="81">
        <f t="shared" si="175"/>
        <v>271.7166569668334</v>
      </c>
      <c r="Y164" s="79">
        <f t="shared" si="176"/>
        <v>5345.9547525406397</v>
      </c>
      <c r="Z164" s="79">
        <f>+'Internación x edad (pesimista)'!X165</f>
        <v>157.81027174646275</v>
      </c>
      <c r="AA164" s="79">
        <f>+'Internación x edad (pesimista)'!AJ165</f>
        <v>42.990893464519033</v>
      </c>
      <c r="AB164" s="79">
        <f>+Parámetros!$B$16*Parámetros!$B$18</f>
        <v>1911</v>
      </c>
      <c r="AC164" s="79">
        <f>+Parámetros!$B$17*Parámetros!$B$19</f>
        <v>141.5</v>
      </c>
      <c r="AD164" s="74">
        <v>44067</v>
      </c>
      <c r="AF164" s="203">
        <v>292</v>
      </c>
      <c r="AG164" s="27">
        <f t="shared" si="120"/>
        <v>5255</v>
      </c>
    </row>
    <row r="165" spans="1:37" x14ac:dyDescent="0.25">
      <c r="A165" s="18">
        <v>44068</v>
      </c>
      <c r="B165" s="44">
        <f t="shared" si="134"/>
        <v>158</v>
      </c>
      <c r="C165" s="49">
        <f>+C164-((Parámetros!$C$45*C164*D164)/Parámetros!$B$9)</f>
        <v>1896950.2768191721</v>
      </c>
      <c r="D165" s="50">
        <f>+D164+((Parámetros!$C$45*C164*D164)/Parámetros!$B$9)-Parámetros!$D$45*D164</f>
        <v>2438.3015766816211</v>
      </c>
      <c r="E165" s="50">
        <f>+Parámetros!$D$45*D164+E164</f>
        <v>3193.4216041455247</v>
      </c>
      <c r="F165" s="50">
        <f t="shared" ref="F165:F170" si="184">+D165+E165</f>
        <v>5631.7231808271463</v>
      </c>
      <c r="G165" s="50">
        <f t="shared" ref="G165:G170" si="185">+IF(C164-C165&gt;0,C164-C165,0)</f>
        <v>285.76842828653753</v>
      </c>
      <c r="H165" s="106">
        <f>+'Internación x edad (optimista)'!X166</f>
        <v>163.76167069624518</v>
      </c>
      <c r="I165" s="106">
        <f>+'Internación x edad (optimista)'!AJ166</f>
        <v>44.612181834302739</v>
      </c>
      <c r="J165" s="106">
        <f>+Parámetros!$B$16*Parámetros!$B$18</f>
        <v>1911</v>
      </c>
      <c r="K165" s="106">
        <f>+Parámetros!$B$17*Parámetros!$B$19</f>
        <v>141.5</v>
      </c>
      <c r="L165" s="58">
        <f>+L164-((Parámetros!$F$45*L164*M164)/Parámetros!$B$9)</f>
        <v>1896950.2768191721</v>
      </c>
      <c r="M165" s="59">
        <f>+M164+((Parámetros!$F$45*L164*M164)/Parámetros!$B$9)-Parámetros!$D$45*M164</f>
        <v>2438.3015766816211</v>
      </c>
      <c r="N165" s="59">
        <f>+Parámetros!$D$45*M164+N164</f>
        <v>3193.4216041455247</v>
      </c>
      <c r="O165" s="59">
        <f t="shared" ref="O165:O170" si="186">+L164-L165</f>
        <v>285.76842828653753</v>
      </c>
      <c r="P165" s="57">
        <f t="shared" ref="P165:P170" si="187">+N165+M165</f>
        <v>5631.7231808271463</v>
      </c>
      <c r="Q165" s="57">
        <f>+'Internación x edad (moderado)'!X166</f>
        <v>163.76167069624518</v>
      </c>
      <c r="R165" s="57">
        <f>+'Internación x edad (moderado)'!AJ166</f>
        <v>44.612181834302739</v>
      </c>
      <c r="S165" s="57">
        <f>+Parámetros!$B$16*Parámetros!$B$18</f>
        <v>1911</v>
      </c>
      <c r="T165" s="57">
        <f>+Parámetros!$B$17*Parámetros!$B$19</f>
        <v>141.5</v>
      </c>
      <c r="U165" s="80">
        <f>+U164-((Parámetros!$I$45*U164*V164)/Parámetros!$B$9)</f>
        <v>1896950.2768191721</v>
      </c>
      <c r="V165" s="81">
        <f>+V164+((Parámetros!$I$45*U164*V164)/Parámetros!$B$9)-Parámetros!$D$24*V164</f>
        <v>2438.3015766816211</v>
      </c>
      <c r="W165" s="81">
        <f>+Parámetros!$D$45*V164+W164</f>
        <v>3193.4216041455247</v>
      </c>
      <c r="X165" s="81">
        <f t="shared" ref="X165:X170" si="188">+U164-U165</f>
        <v>285.76842828653753</v>
      </c>
      <c r="Y165" s="79">
        <f t="shared" ref="Y165:Y170" si="189">+W165+V165</f>
        <v>5631.7231808271463</v>
      </c>
      <c r="Z165" s="79">
        <f>+'Internación x edad (pesimista)'!X166</f>
        <v>163.76167069624518</v>
      </c>
      <c r="AA165" s="79">
        <f>+'Internación x edad (pesimista)'!AJ166</f>
        <v>44.612181834302739</v>
      </c>
      <c r="AB165" s="79">
        <f>+Parámetros!$B$16*Parámetros!$B$18</f>
        <v>1911</v>
      </c>
      <c r="AC165" s="79">
        <f>+Parámetros!$B$17*Parámetros!$B$19</f>
        <v>141.5</v>
      </c>
      <c r="AD165" s="74">
        <v>44068</v>
      </c>
      <c r="AF165" s="203">
        <v>330</v>
      </c>
      <c r="AG165" s="27">
        <f t="shared" si="120"/>
        <v>5585</v>
      </c>
    </row>
    <row r="166" spans="1:37" x14ac:dyDescent="0.25">
      <c r="A166" s="18">
        <v>44069</v>
      </c>
      <c r="B166" s="44">
        <f t="shared" si="134"/>
        <v>159</v>
      </c>
      <c r="C166" s="49">
        <f>+C165-((Parámetros!$C$45*C165*D165)/Parámetros!$B$9)</f>
        <v>1896649.7372121159</v>
      </c>
      <c r="D166" s="50">
        <f>+D165+((Parámetros!$C$45*C165*D165)/Parámetros!$B$9)-Parámetros!$D$45*D165</f>
        <v>2564.6767854034883</v>
      </c>
      <c r="E166" s="50">
        <f>+Parámetros!$D$45*D165+E165</f>
        <v>3367.5860024799263</v>
      </c>
      <c r="F166" s="50">
        <f t="shared" si="184"/>
        <v>5932.2627878834146</v>
      </c>
      <c r="G166" s="50">
        <f t="shared" si="185"/>
        <v>300.53960705618374</v>
      </c>
      <c r="H166" s="106">
        <f>+'Internación x edad (optimista)'!X167</f>
        <v>169.84906549679386</v>
      </c>
      <c r="I166" s="106">
        <f>+'Internación x edad (optimista)'!AJ167</f>
        <v>46.270518382682212</v>
      </c>
      <c r="J166" s="106">
        <f>+Parámetros!$B$16*Parámetros!$B$18</f>
        <v>1911</v>
      </c>
      <c r="K166" s="106">
        <f>+Parámetros!$B$17*Parámetros!$B$19</f>
        <v>141.5</v>
      </c>
      <c r="L166" s="58">
        <f>+L165-((Parámetros!$F$45*L165*M165)/Parámetros!$B$9)</f>
        <v>1896649.7372121159</v>
      </c>
      <c r="M166" s="59">
        <f>+M165+((Parámetros!$F$45*L165*M165)/Parámetros!$B$9)-Parámetros!$D$45*M165</f>
        <v>2564.6767854034883</v>
      </c>
      <c r="N166" s="59">
        <f>+Parámetros!$D$45*M165+N165</f>
        <v>3367.5860024799263</v>
      </c>
      <c r="O166" s="59">
        <f t="shared" si="186"/>
        <v>300.53960705618374</v>
      </c>
      <c r="P166" s="57">
        <f t="shared" si="187"/>
        <v>5932.2627878834146</v>
      </c>
      <c r="Q166" s="57">
        <f>+'Internación x edad (moderado)'!X167</f>
        <v>169.84906549679386</v>
      </c>
      <c r="R166" s="57">
        <f>+'Internación x edad (moderado)'!AJ167</f>
        <v>46.270518382682212</v>
      </c>
      <c r="S166" s="57">
        <f>+Parámetros!$B$16*Parámetros!$B$18</f>
        <v>1911</v>
      </c>
      <c r="T166" s="57">
        <f>+Parámetros!$B$17*Parámetros!$B$19</f>
        <v>141.5</v>
      </c>
      <c r="U166" s="80">
        <f>+U165-((Parámetros!$I$45*U165*V165)/Parámetros!$B$9)</f>
        <v>1896649.7372121159</v>
      </c>
      <c r="V166" s="81">
        <f>+V165+((Parámetros!$I$45*U165*V165)/Parámetros!$B$9)-Parámetros!$D$24*V165</f>
        <v>2564.6767854034883</v>
      </c>
      <c r="W166" s="81">
        <f>+Parámetros!$D$45*V165+W165</f>
        <v>3367.5860024799263</v>
      </c>
      <c r="X166" s="81">
        <f t="shared" si="188"/>
        <v>300.53960705618374</v>
      </c>
      <c r="Y166" s="79">
        <f t="shared" si="189"/>
        <v>5932.2627878834146</v>
      </c>
      <c r="Z166" s="79">
        <f>+'Internación x edad (pesimista)'!X167</f>
        <v>169.84906549679386</v>
      </c>
      <c r="AA166" s="79">
        <f>+'Internación x edad (pesimista)'!AJ167</f>
        <v>46.270518382682212</v>
      </c>
      <c r="AB166" s="79">
        <f>+Parámetros!$B$16*Parámetros!$B$18</f>
        <v>1911</v>
      </c>
      <c r="AC166" s="79">
        <f>+Parámetros!$B$17*Parámetros!$B$19</f>
        <v>141.5</v>
      </c>
      <c r="AD166" s="74">
        <v>44069</v>
      </c>
      <c r="AF166" s="203">
        <v>349</v>
      </c>
      <c r="AG166" s="27">
        <f t="shared" si="120"/>
        <v>5934</v>
      </c>
    </row>
    <row r="167" spans="1:37" x14ac:dyDescent="0.25">
      <c r="A167" s="18">
        <v>44070</v>
      </c>
      <c r="B167" s="44">
        <f t="shared" si="134"/>
        <v>160</v>
      </c>
      <c r="C167" s="49">
        <f>+C166-((Parámetros!$C$45*C166*D166)/Parámetros!$B$9)</f>
        <v>1896333.6709623304</v>
      </c>
      <c r="D167" s="50">
        <f>+D166+((Parámetros!$C$45*C166*D166)/Parámetros!$B$9)-Parámetros!$D$45*D166</f>
        <v>2697.551836231688</v>
      </c>
      <c r="E167" s="50">
        <f>+Parámetros!$D$45*D166+E166</f>
        <v>3550.7772014373181</v>
      </c>
      <c r="F167" s="50">
        <f t="shared" si="184"/>
        <v>6248.3290376690056</v>
      </c>
      <c r="G167" s="50">
        <f t="shared" si="185"/>
        <v>316.06624978547916</v>
      </c>
      <c r="H167" s="106">
        <f>+'Internación x edad (optimista)'!X168</f>
        <v>176.06793194808685</v>
      </c>
      <c r="I167" s="106">
        <f>+'Internación x edad (optimista)'!AJ168</f>
        <v>47.964670620802302</v>
      </c>
      <c r="J167" s="106">
        <f>+Parámetros!$B$16*Parámetros!$B$18</f>
        <v>1911</v>
      </c>
      <c r="K167" s="106">
        <f>+Parámetros!$B$17*Parámetros!$B$19</f>
        <v>141.5</v>
      </c>
      <c r="L167" s="58">
        <f>+L166-((Parámetros!$F$45*L166*M166)/Parámetros!$B$9)</f>
        <v>1896333.6709623304</v>
      </c>
      <c r="M167" s="59">
        <f>+M166+((Parámetros!$F$45*L166*M166)/Parámetros!$B$9)-Parámetros!$D$45*M166</f>
        <v>2697.551836231688</v>
      </c>
      <c r="N167" s="59">
        <f>+Parámetros!$D$45*M166+N166</f>
        <v>3550.7772014373181</v>
      </c>
      <c r="O167" s="59">
        <f t="shared" si="186"/>
        <v>316.06624978547916</v>
      </c>
      <c r="P167" s="57">
        <f t="shared" si="187"/>
        <v>6248.3290376690056</v>
      </c>
      <c r="Q167" s="57">
        <f>+'Internación x edad (moderado)'!X168</f>
        <v>176.06793194808685</v>
      </c>
      <c r="R167" s="57">
        <f>+'Internación x edad (moderado)'!AJ168</f>
        <v>47.964670620802302</v>
      </c>
      <c r="S167" s="57">
        <f>+Parámetros!$B$16*Parámetros!$B$18</f>
        <v>1911</v>
      </c>
      <c r="T167" s="57">
        <f>+Parámetros!$B$17*Parámetros!$B$19</f>
        <v>141.5</v>
      </c>
      <c r="U167" s="80">
        <f>+U166-((Parámetros!$I$45*U166*V166)/Parámetros!$B$9)</f>
        <v>1896333.6709623304</v>
      </c>
      <c r="V167" s="81">
        <f>+V166+((Parámetros!$I$45*U166*V166)/Parámetros!$B$9)-Parámetros!$D$24*V166</f>
        <v>2697.551836231688</v>
      </c>
      <c r="W167" s="81">
        <f>+Parámetros!$D$45*V166+W166</f>
        <v>3550.7772014373181</v>
      </c>
      <c r="X167" s="81">
        <f t="shared" si="188"/>
        <v>316.06624978547916</v>
      </c>
      <c r="Y167" s="79">
        <f t="shared" si="189"/>
        <v>6248.3290376690056</v>
      </c>
      <c r="Z167" s="79">
        <f>+'Internación x edad (pesimista)'!X168</f>
        <v>176.06793194808685</v>
      </c>
      <c r="AA167" s="79">
        <f>+'Internación x edad (pesimista)'!AJ168</f>
        <v>47.964670620802302</v>
      </c>
      <c r="AB167" s="79">
        <f>+Parámetros!$B$16*Parámetros!$B$18</f>
        <v>1911</v>
      </c>
      <c r="AC167" s="79">
        <f>+Parámetros!$B$17*Parámetros!$B$19</f>
        <v>141.5</v>
      </c>
      <c r="AD167" s="74">
        <v>44070</v>
      </c>
      <c r="AF167" s="203">
        <v>326</v>
      </c>
      <c r="AG167" s="27">
        <f t="shared" si="120"/>
        <v>6260</v>
      </c>
    </row>
    <row r="168" spans="1:37" x14ac:dyDescent="0.25">
      <c r="A168" s="18">
        <v>44071</v>
      </c>
      <c r="B168" s="44">
        <f t="shared" si="134"/>
        <v>161</v>
      </c>
      <c r="C168" s="49">
        <f>+C167-((Parámetros!$C$45*C167*D167)/Parámetros!$B$9)</f>
        <v>1896001.2848248719</v>
      </c>
      <c r="D168" s="50">
        <f>+D167+((Parámetros!$C$45*C167*D167)/Parámetros!$B$9)-Parámetros!$D$45*D167</f>
        <v>2837.2556996735266</v>
      </c>
      <c r="E168" s="50">
        <f>+Parámetros!$D$45*D167+E167</f>
        <v>3743.4594754538671</v>
      </c>
      <c r="F168" s="50">
        <f t="shared" si="184"/>
        <v>6580.7151751273941</v>
      </c>
      <c r="G168" s="50">
        <f t="shared" si="185"/>
        <v>332.3861374584958</v>
      </c>
      <c r="H168" s="106">
        <f>+'Internación x edad (optimista)'!X169</f>
        <v>182.4127441950875</v>
      </c>
      <c r="I168" s="106">
        <f>+'Internación x edad (optimista)'!AJ169</f>
        <v>49.693133187557208</v>
      </c>
      <c r="J168" s="106">
        <f>+Parámetros!$B$16*Parámetros!$B$18</f>
        <v>1911</v>
      </c>
      <c r="K168" s="106">
        <f>+Parámetros!$B$17*Parámetros!$B$19</f>
        <v>141.5</v>
      </c>
      <c r="L168" s="58">
        <f>+L167-((Parámetros!$F$45*L167*M167)/Parámetros!$B$9)</f>
        <v>1896001.2848248719</v>
      </c>
      <c r="M168" s="59">
        <f>+M167+((Parámetros!$F$45*L167*M167)/Parámetros!$B$9)-Parámetros!$D$45*M167</f>
        <v>2837.2556996735266</v>
      </c>
      <c r="N168" s="59">
        <f>+Parámetros!$D$45*M167+N167</f>
        <v>3743.4594754538671</v>
      </c>
      <c r="O168" s="59">
        <f t="shared" si="186"/>
        <v>332.3861374584958</v>
      </c>
      <c r="P168" s="57">
        <f t="shared" si="187"/>
        <v>6580.7151751273941</v>
      </c>
      <c r="Q168" s="57">
        <f>+'Internación x edad (moderado)'!X169</f>
        <v>182.4127441950875</v>
      </c>
      <c r="R168" s="57">
        <f>+'Internación x edad (moderado)'!AJ169</f>
        <v>49.693133187557208</v>
      </c>
      <c r="S168" s="57">
        <f>+Parámetros!$B$16*Parámetros!$B$18</f>
        <v>1911</v>
      </c>
      <c r="T168" s="57">
        <f>+Parámetros!$B$17*Parámetros!$B$19</f>
        <v>141.5</v>
      </c>
      <c r="U168" s="80">
        <f>+U167-((Parámetros!$I$45*U167*V167)/Parámetros!$B$9)</f>
        <v>1896001.2848248719</v>
      </c>
      <c r="V168" s="81">
        <f>+V167+((Parámetros!$I$45*U167*V167)/Parámetros!$B$9)-Parámetros!$D$24*V167</f>
        <v>2837.2556996735266</v>
      </c>
      <c r="W168" s="81">
        <f>+Parámetros!$D$45*V167+W167</f>
        <v>3743.4594754538671</v>
      </c>
      <c r="X168" s="81">
        <f t="shared" si="188"/>
        <v>332.3861374584958</v>
      </c>
      <c r="Y168" s="79">
        <f t="shared" si="189"/>
        <v>6580.7151751273941</v>
      </c>
      <c r="Z168" s="79">
        <f>+'Internación x edad (pesimista)'!X169</f>
        <v>182.4127441950875</v>
      </c>
      <c r="AA168" s="79">
        <f>+'Internación x edad (pesimista)'!AJ169</f>
        <v>49.693133187557208</v>
      </c>
      <c r="AB168" s="79">
        <f>+Parámetros!$B$16*Parámetros!$B$18</f>
        <v>1911</v>
      </c>
      <c r="AC168" s="79">
        <f>+Parámetros!$B$17*Parámetros!$B$19</f>
        <v>141.5</v>
      </c>
      <c r="AD168" s="74">
        <v>44071</v>
      </c>
      <c r="AF168" s="203">
        <v>292</v>
      </c>
      <c r="AG168" s="27">
        <f t="shared" si="120"/>
        <v>6552</v>
      </c>
    </row>
    <row r="169" spans="1:37" x14ac:dyDescent="0.25">
      <c r="A169" s="18">
        <v>44072</v>
      </c>
      <c r="B169" s="44">
        <f t="shared" si="134"/>
        <v>162</v>
      </c>
      <c r="C169" s="49">
        <f>+C168-((Parámetros!$C$45*C168*D168)/Parámetros!$B$9)</f>
        <v>1895651.7459757575</v>
      </c>
      <c r="D169" s="50">
        <f>+D168+((Parámetros!$C$45*C168*D168)/Parámetros!$B$9)-Parámetros!$D$45*D168</f>
        <v>2984.1334273826196</v>
      </c>
      <c r="E169" s="50">
        <f>+Parámetros!$D$45*D168+E168</f>
        <v>3946.1205968591189</v>
      </c>
      <c r="F169" s="50">
        <f t="shared" si="184"/>
        <v>6930.2540242417381</v>
      </c>
      <c r="G169" s="50">
        <f t="shared" si="185"/>
        <v>349.53884911444038</v>
      </c>
      <c r="H169" s="106">
        <f>+'Internación x edad (optimista)'!X170</f>
        <v>192.99456467836183</v>
      </c>
      <c r="I169" s="106">
        <f>+'Internación x edad (optimista)'!AJ170</f>
        <v>52.575847424232421</v>
      </c>
      <c r="J169" s="106">
        <f>+Parámetros!$B$16*Parámetros!$B$18</f>
        <v>1911</v>
      </c>
      <c r="K169" s="106">
        <f>+Parámetros!$B$17*Parámetros!$B$19</f>
        <v>141.5</v>
      </c>
      <c r="L169" s="58">
        <f>+L168-((Parámetros!$F$45*L168*M168)/Parámetros!$B$9)</f>
        <v>1895651.7459757575</v>
      </c>
      <c r="M169" s="59">
        <f>+M168+((Parámetros!$F$45*L168*M168)/Parámetros!$B$9)-Parámetros!$D$45*M168</f>
        <v>2984.1334273826196</v>
      </c>
      <c r="N169" s="59">
        <f>+Parámetros!$D$45*M168+N168</f>
        <v>3946.1205968591189</v>
      </c>
      <c r="O169" s="59">
        <f t="shared" si="186"/>
        <v>349.53884911444038</v>
      </c>
      <c r="P169" s="57">
        <f t="shared" si="187"/>
        <v>6930.2540242417381</v>
      </c>
      <c r="Q169" s="57">
        <f>+'Internación x edad (moderado)'!X170</f>
        <v>192.99456467836183</v>
      </c>
      <c r="R169" s="57">
        <f>+'Internación x edad (moderado)'!AJ170</f>
        <v>52.575847424232421</v>
      </c>
      <c r="S169" s="57">
        <f>+Parámetros!$B$16*Parámetros!$B$18</f>
        <v>1911</v>
      </c>
      <c r="T169" s="57">
        <f>+Parámetros!$B$17*Parámetros!$B$19</f>
        <v>141.5</v>
      </c>
      <c r="U169" s="80">
        <f>+U168-((Parámetros!$I$45*U168*V168)/Parámetros!$B$9)</f>
        <v>1895651.7459757575</v>
      </c>
      <c r="V169" s="81">
        <f>+V168+((Parámetros!$I$45*U168*V168)/Parámetros!$B$9)-Parámetros!$D$24*V168</f>
        <v>2984.1334273826196</v>
      </c>
      <c r="W169" s="81">
        <f>+Parámetros!$D$45*V168+W168</f>
        <v>3946.1205968591189</v>
      </c>
      <c r="X169" s="81">
        <f t="shared" si="188"/>
        <v>349.53884911444038</v>
      </c>
      <c r="Y169" s="79">
        <f t="shared" si="189"/>
        <v>6930.2540242417381</v>
      </c>
      <c r="Z169" s="79">
        <f>+'Internación x edad (pesimista)'!X170</f>
        <v>192.99456467836183</v>
      </c>
      <c r="AA169" s="79">
        <f>+'Internación x edad (pesimista)'!AJ170</f>
        <v>52.575847424232421</v>
      </c>
      <c r="AB169" s="79">
        <f>+Parámetros!$B$16*Parámetros!$B$18</f>
        <v>1911</v>
      </c>
      <c r="AC169" s="79">
        <f>+Parámetros!$B$17*Parámetros!$B$19</f>
        <v>141.5</v>
      </c>
      <c r="AD169" s="74">
        <v>44072</v>
      </c>
      <c r="AF169" s="203">
        <v>296</v>
      </c>
      <c r="AG169" s="27">
        <f t="shared" si="120"/>
        <v>6848</v>
      </c>
    </row>
    <row r="170" spans="1:37" x14ac:dyDescent="0.25">
      <c r="A170" s="18">
        <v>44073</v>
      </c>
      <c r="B170" s="44">
        <f t="shared" si="134"/>
        <v>163</v>
      </c>
      <c r="C170" s="49">
        <f>+C169-((Parámetros!$C$45*C169*D169)/Parámetros!$B$9)</f>
        <v>1895284.1801381721</v>
      </c>
      <c r="D170" s="50">
        <f>+D169+((Parámetros!$C$45*C169*D169)/Parámetros!$B$9)-Parámetros!$D$45*D169</f>
        <v>3138.5468772977511</v>
      </c>
      <c r="E170" s="50">
        <f>+Parámetros!$D$45*D169+E169</f>
        <v>4159.2729845293061</v>
      </c>
      <c r="F170" s="50">
        <f t="shared" si="184"/>
        <v>7297.8198618270571</v>
      </c>
      <c r="G170" s="50">
        <f t="shared" si="185"/>
        <v>367.56583758536726</v>
      </c>
      <c r="H170" s="106">
        <f>+'Internación x edad (optimista)'!X171</f>
        <v>204.37453133110787</v>
      </c>
      <c r="I170" s="106">
        <f>+'Internación x edad (optimista)'!AJ171</f>
        <v>55.675993749206675</v>
      </c>
      <c r="J170" s="106">
        <f>+Parámetros!$B$16*Parámetros!$B$18</f>
        <v>1911</v>
      </c>
      <c r="K170" s="106">
        <f>+Parámetros!$B$17*Parámetros!$B$19</f>
        <v>141.5</v>
      </c>
      <c r="L170" s="58">
        <f>+L169-((Parámetros!$F$45*L169*M169)/Parámetros!$B$9)</f>
        <v>1895284.1801381721</v>
      </c>
      <c r="M170" s="59">
        <f>+M169+((Parámetros!$F$45*L169*M169)/Parámetros!$B$9)-Parámetros!$D$45*M169</f>
        <v>3138.5468772977511</v>
      </c>
      <c r="N170" s="59">
        <f>+Parámetros!$D$45*M169+N169</f>
        <v>4159.2729845293061</v>
      </c>
      <c r="O170" s="59">
        <f t="shared" si="186"/>
        <v>367.56583758536726</v>
      </c>
      <c r="P170" s="57">
        <f t="shared" si="187"/>
        <v>7297.8198618270571</v>
      </c>
      <c r="Q170" s="57">
        <f>+'Internación x edad (moderado)'!X171</f>
        <v>204.37453133110787</v>
      </c>
      <c r="R170" s="57">
        <f>+'Internación x edad (moderado)'!AJ171</f>
        <v>55.675993749206675</v>
      </c>
      <c r="S170" s="57">
        <f>+Parámetros!$B$16*Parámetros!$B$18</f>
        <v>1911</v>
      </c>
      <c r="T170" s="57">
        <f>+Parámetros!$B$17*Parámetros!$B$19</f>
        <v>141.5</v>
      </c>
      <c r="U170" s="80">
        <f>+U169-((Parámetros!$I$45*U169*V169)/Parámetros!$B$9)</f>
        <v>1895284.1801381721</v>
      </c>
      <c r="V170" s="81">
        <f>+V169+((Parámetros!$I$45*U169*V169)/Parámetros!$B$9)-Parámetros!$D$24*V169</f>
        <v>3138.5468772977511</v>
      </c>
      <c r="W170" s="81">
        <f>+Parámetros!$D$45*V169+W169</f>
        <v>4159.2729845293061</v>
      </c>
      <c r="X170" s="81">
        <f t="shared" si="188"/>
        <v>367.56583758536726</v>
      </c>
      <c r="Y170" s="79">
        <f t="shared" si="189"/>
        <v>7297.8198618270571</v>
      </c>
      <c r="Z170" s="79">
        <f>+'Internación x edad (pesimista)'!X171</f>
        <v>204.37453133110787</v>
      </c>
      <c r="AA170" s="79">
        <f>+'Internación x edad (pesimista)'!AJ171</f>
        <v>55.675993749206675</v>
      </c>
      <c r="AB170" s="79">
        <f>+Parámetros!$B$16*Parámetros!$B$18</f>
        <v>1911</v>
      </c>
      <c r="AC170" s="79">
        <f>+Parámetros!$B$17*Parámetros!$B$19</f>
        <v>141.5</v>
      </c>
      <c r="AD170" s="74">
        <v>44073</v>
      </c>
      <c r="AF170" s="203">
        <v>283</v>
      </c>
      <c r="AG170" s="27">
        <f t="shared" si="120"/>
        <v>7131</v>
      </c>
      <c r="AJ170">
        <f>+(AG170/AG164)^(1/6)-1</f>
        <v>5.219512671714388E-2</v>
      </c>
      <c r="AK170" s="27">
        <f t="shared" ref="AK170" si="190">+LN(2)/LN(1+AJ170)</f>
        <v>13.623556260730915</v>
      </c>
    </row>
    <row r="171" spans="1:37" x14ac:dyDescent="0.25">
      <c r="A171" s="18">
        <v>44074</v>
      </c>
      <c r="B171" s="44">
        <f t="shared" si="134"/>
        <v>164</v>
      </c>
      <c r="C171" s="49">
        <f>+C170-((Parámetros!$C$46*C170*D170)/Parámetros!$B$9)</f>
        <v>1894875.1086084482</v>
      </c>
      <c r="D171" s="50">
        <f>+D170+((Parámetros!$C$46*C170*D170)/Parámetros!$B$9)-Parámetros!$D$46*D170</f>
        <v>3323.4364872147985</v>
      </c>
      <c r="E171" s="50">
        <f>+Parámetros!$D$46*D170+E170</f>
        <v>4383.4549043362886</v>
      </c>
      <c r="F171" s="50">
        <f t="shared" si="171"/>
        <v>7706.8913915510875</v>
      </c>
      <c r="G171" s="50">
        <f t="shared" si="172"/>
        <v>409.07152972393669</v>
      </c>
      <c r="H171" s="106">
        <f>+'Internación x edad (optimista)'!X172</f>
        <v>218.02193187622598</v>
      </c>
      <c r="I171" s="106">
        <f>+'Internación x edad (optimista)'!AJ172</f>
        <v>59.393837565136501</v>
      </c>
      <c r="J171" s="106">
        <f>+Parámetros!$B$16*Parámetros!$B$18</f>
        <v>1911</v>
      </c>
      <c r="K171" s="106">
        <f>+Parámetros!$B$17*Parámetros!$B$19</f>
        <v>141.5</v>
      </c>
      <c r="L171" s="58">
        <f>+L170-((Parámetros!$F$46*L170*M170)/Parámetros!$B$9)</f>
        <v>1894875.1086084482</v>
      </c>
      <c r="M171" s="59">
        <f>+M170+((Parámetros!$F$46*L170*M170)/Parámetros!$B$9)-Parámetros!$D$46*M170</f>
        <v>3323.4364872147985</v>
      </c>
      <c r="N171" s="59">
        <f>+Parámetros!$D$46*M170+N170</f>
        <v>4383.4549043362886</v>
      </c>
      <c r="O171" s="59">
        <f t="shared" si="173"/>
        <v>409.07152972393669</v>
      </c>
      <c r="P171" s="57">
        <f t="shared" si="174"/>
        <v>7706.8913915510875</v>
      </c>
      <c r="Q171" s="57">
        <f>+'Internación x edad (moderado)'!X172</f>
        <v>218.02193187622598</v>
      </c>
      <c r="R171" s="57">
        <f>+'Internación x edad (moderado)'!AJ172</f>
        <v>59.393837565136501</v>
      </c>
      <c r="S171" s="57">
        <f>+Parámetros!$B$16*Parámetros!$B$18</f>
        <v>1911</v>
      </c>
      <c r="T171" s="57">
        <f>+Parámetros!$B$17*Parámetros!$B$19</f>
        <v>141.5</v>
      </c>
      <c r="U171" s="80">
        <f>+U170-((Parámetros!$I$46*U170*V170)/Parámetros!$B$9)</f>
        <v>1894875.1086084482</v>
      </c>
      <c r="V171" s="81">
        <f>+V170+((Parámetros!$I$46*U170*V170)/Parámetros!$B$9)-Parámetros!$D$24*V170</f>
        <v>3323.4364872147985</v>
      </c>
      <c r="W171" s="81">
        <f>+Parámetros!$D$46*V170+W170</f>
        <v>4383.4549043362886</v>
      </c>
      <c r="X171" s="81">
        <f t="shared" si="175"/>
        <v>409.07152972393669</v>
      </c>
      <c r="Y171" s="79">
        <f t="shared" si="176"/>
        <v>7706.8913915510875</v>
      </c>
      <c r="Z171" s="79">
        <f>+'Internación x edad (pesimista)'!X172</f>
        <v>218.02193187622598</v>
      </c>
      <c r="AA171" s="79">
        <f>+'Internación x edad (pesimista)'!AJ172</f>
        <v>59.393837565136501</v>
      </c>
      <c r="AB171" s="79">
        <f>+Parámetros!$B$16*Parámetros!$B$18</f>
        <v>1911</v>
      </c>
      <c r="AC171" s="79">
        <f>+Parámetros!$B$17*Parámetros!$B$19</f>
        <v>141.5</v>
      </c>
      <c r="AD171" s="74">
        <v>44074</v>
      </c>
      <c r="AF171" s="203">
        <v>276</v>
      </c>
      <c r="AG171" s="27">
        <f t="shared" si="120"/>
        <v>7407</v>
      </c>
    </row>
    <row r="172" spans="1:37" x14ac:dyDescent="0.25">
      <c r="A172" s="18">
        <v>44075</v>
      </c>
      <c r="B172" s="44">
        <f t="shared" si="134"/>
        <v>165</v>
      </c>
      <c r="C172" s="49">
        <f>+C171-((Parámetros!$C$46*C171*D171)/Parámetros!$B$9)</f>
        <v>1894442.0324537349</v>
      </c>
      <c r="D172" s="50">
        <f>+D171+((Parámetros!$C$46*C171*D171)/Parámetros!$B$9)-Parámetros!$D$46*D171</f>
        <v>3519.1243214127903</v>
      </c>
      <c r="E172" s="50">
        <f>+Parámetros!$D$46*D171+E171</f>
        <v>4620.843224851631</v>
      </c>
      <c r="F172" s="50">
        <f t="shared" ref="F172:F177" si="191">+D172+E172</f>
        <v>8139.9675462644209</v>
      </c>
      <c r="G172" s="50">
        <f t="shared" ref="G172:G177" si="192">+IF(C171-C172&gt;0,C171-C172,0)</f>
        <v>433.07615471328609</v>
      </c>
      <c r="H172" s="106">
        <f>+'Internación x edad (optimista)'!X173</f>
        <v>232.82415662357366</v>
      </c>
      <c r="I172" s="106">
        <f>+'Internación x edad (optimista)'!AJ173</f>
        <v>63.426280194558402</v>
      </c>
      <c r="J172" s="106">
        <f>+Parámetros!$B$16*Parámetros!$B$18</f>
        <v>1911</v>
      </c>
      <c r="K172" s="106">
        <f>+Parámetros!$B$17*Parámetros!$B$19</f>
        <v>141.5</v>
      </c>
      <c r="L172" s="58">
        <f>+L171-((Parámetros!$F$46*L171*M171)/Parámetros!$B$9)</f>
        <v>1894442.0324537349</v>
      </c>
      <c r="M172" s="59">
        <f>+M171+((Parámetros!$F$46*L171*M171)/Parámetros!$B$9)-Parámetros!$D$46*M171</f>
        <v>3519.1243214127903</v>
      </c>
      <c r="N172" s="59">
        <f>+Parámetros!$D$46*M171+N171</f>
        <v>4620.843224851631</v>
      </c>
      <c r="O172" s="59">
        <f t="shared" ref="O172:O177" si="193">+L171-L172</f>
        <v>433.07615471328609</v>
      </c>
      <c r="P172" s="57">
        <f t="shared" ref="P172:P177" si="194">+N172+M172</f>
        <v>8139.9675462644209</v>
      </c>
      <c r="Q172" s="57">
        <f>+'Internación x edad (moderado)'!X173</f>
        <v>232.82415662357366</v>
      </c>
      <c r="R172" s="57">
        <f>+'Internación x edad (moderado)'!AJ173</f>
        <v>63.426280194558402</v>
      </c>
      <c r="S172" s="57">
        <f>+Parámetros!$B$16*Parámetros!$B$18</f>
        <v>1911</v>
      </c>
      <c r="T172" s="57">
        <f>+Parámetros!$B$17*Parámetros!$B$19</f>
        <v>141.5</v>
      </c>
      <c r="U172" s="80">
        <f>+U171-((Parámetros!$I$46*U171*V171)/Parámetros!$B$9)</f>
        <v>1894442.0324537349</v>
      </c>
      <c r="V172" s="81">
        <f>+V171+((Parámetros!$I$46*U171*V171)/Parámetros!$B$9)-Parámetros!$D$24*V171</f>
        <v>3519.1243214127903</v>
      </c>
      <c r="W172" s="81">
        <f>+Parámetros!$D$46*V171+W171</f>
        <v>4620.843224851631</v>
      </c>
      <c r="X172" s="81">
        <f t="shared" ref="X172:X177" si="195">+U171-U172</f>
        <v>433.07615471328609</v>
      </c>
      <c r="Y172" s="79">
        <f t="shared" ref="Y172:Y177" si="196">+W172+V172</f>
        <v>8139.9675462644209</v>
      </c>
      <c r="Z172" s="79">
        <f>+'Internación x edad (pesimista)'!X173</f>
        <v>232.82415662357366</v>
      </c>
      <c r="AA172" s="79">
        <f>+'Internación x edad (pesimista)'!AJ173</f>
        <v>63.426280194558402</v>
      </c>
      <c r="AB172" s="79">
        <f>+Parámetros!$B$16*Parámetros!$B$18</f>
        <v>1911</v>
      </c>
      <c r="AC172" s="79">
        <f>+Parámetros!$B$17*Parámetros!$B$19</f>
        <v>141.5</v>
      </c>
      <c r="AD172" s="74">
        <v>44075</v>
      </c>
      <c r="AF172" s="203">
        <v>444</v>
      </c>
      <c r="AG172" s="27">
        <f t="shared" si="120"/>
        <v>7851</v>
      </c>
    </row>
    <row r="173" spans="1:37" x14ac:dyDescent="0.25">
      <c r="A173" s="18">
        <v>44076</v>
      </c>
      <c r="B173" s="44">
        <f t="shared" si="134"/>
        <v>166</v>
      </c>
      <c r="C173" s="49">
        <f>+C172-((Parámetros!$C$46*C172*D172)/Parámetros!$B$9)</f>
        <v>1893983.5610758078</v>
      </c>
      <c r="D173" s="50">
        <f>+D172+((Parámetros!$C$46*C172*D172)/Parámetros!$B$9)-Parámetros!$D$46*D172</f>
        <v>3726.2296763817521</v>
      </c>
      <c r="E173" s="50">
        <f>+Parámetros!$D$46*D172+E172</f>
        <v>4872.2092478096874</v>
      </c>
      <c r="F173" s="50">
        <f t="shared" si="191"/>
        <v>8598.4389241914396</v>
      </c>
      <c r="G173" s="50">
        <f t="shared" si="192"/>
        <v>458.47137792711146</v>
      </c>
      <c r="H173" s="106">
        <f>+'Internación x edad (optimista)'!X174</f>
        <v>248.85843916363376</v>
      </c>
      <c r="I173" s="106">
        <f>+'Internación x edad (optimista)'!AJ174</f>
        <v>67.794361719487227</v>
      </c>
      <c r="J173" s="106">
        <f>+Parámetros!$B$16*Parámetros!$B$18</f>
        <v>1911</v>
      </c>
      <c r="K173" s="106">
        <f>+Parámetros!$B$17*Parámetros!$B$19</f>
        <v>141.5</v>
      </c>
      <c r="L173" s="58">
        <f>+L172-((Parámetros!$F$46*L172*M172)/Parámetros!$B$9)</f>
        <v>1893983.5610758078</v>
      </c>
      <c r="M173" s="59">
        <f>+M172+((Parámetros!$F$46*L172*M172)/Parámetros!$B$9)-Parámetros!$D$46*M172</f>
        <v>3726.2296763817521</v>
      </c>
      <c r="N173" s="59">
        <f>+Parámetros!$D$46*M172+N172</f>
        <v>4872.2092478096874</v>
      </c>
      <c r="O173" s="59">
        <f t="shared" si="193"/>
        <v>458.47137792711146</v>
      </c>
      <c r="P173" s="57">
        <f t="shared" si="194"/>
        <v>8598.4389241914396</v>
      </c>
      <c r="Q173" s="57">
        <f>+'Internación x edad (moderado)'!X174</f>
        <v>248.85843916363376</v>
      </c>
      <c r="R173" s="57">
        <f>+'Internación x edad (moderado)'!AJ174</f>
        <v>67.794361719487227</v>
      </c>
      <c r="S173" s="57">
        <f>+Parámetros!$B$16*Parámetros!$B$18</f>
        <v>1911</v>
      </c>
      <c r="T173" s="57">
        <f>+Parámetros!$B$17*Parámetros!$B$19</f>
        <v>141.5</v>
      </c>
      <c r="U173" s="80">
        <f>+U172-((Parámetros!$I$46*U172*V172)/Parámetros!$B$9)</f>
        <v>1893983.5610758078</v>
      </c>
      <c r="V173" s="81">
        <f>+V172+((Parámetros!$I$46*U172*V172)/Parámetros!$B$9)-Parámetros!$D$24*V172</f>
        <v>3726.2296763817521</v>
      </c>
      <c r="W173" s="81">
        <f>+Parámetros!$D$46*V172+W172</f>
        <v>4872.2092478096874</v>
      </c>
      <c r="X173" s="81">
        <f t="shared" si="195"/>
        <v>458.47137792711146</v>
      </c>
      <c r="Y173" s="79">
        <f t="shared" si="196"/>
        <v>8598.4389241914396</v>
      </c>
      <c r="Z173" s="79">
        <f>+'Internación x edad (pesimista)'!X174</f>
        <v>248.85843916363376</v>
      </c>
      <c r="AA173" s="79">
        <f>+'Internación x edad (pesimista)'!AJ174</f>
        <v>67.794361719487227</v>
      </c>
      <c r="AB173" s="79">
        <f>+Parámetros!$B$16*Parámetros!$B$18</f>
        <v>1911</v>
      </c>
      <c r="AC173" s="79">
        <f>+Parámetros!$B$17*Parámetros!$B$19</f>
        <v>141.5</v>
      </c>
      <c r="AD173" s="74">
        <v>44076</v>
      </c>
      <c r="AF173" s="203">
        <v>709</v>
      </c>
      <c r="AG173" s="27">
        <f t="shared" ref="AG173:AG226" si="197">+AG172+AF173</f>
        <v>8560</v>
      </c>
    </row>
    <row r="174" spans="1:37" x14ac:dyDescent="0.25">
      <c r="A174" s="18">
        <v>44077</v>
      </c>
      <c r="B174" s="44">
        <f t="shared" si="134"/>
        <v>167</v>
      </c>
      <c r="C174" s="49">
        <f>+C173-((Parámetros!$C$46*C173*D173)/Parámetros!$B$9)</f>
        <v>1893498.2255042396</v>
      </c>
      <c r="D174" s="50">
        <f>+D173+((Parámetros!$C$46*C173*D173)/Parámetros!$B$9)-Parámetros!$D$46*D173</f>
        <v>3945.4059853512204</v>
      </c>
      <c r="E174" s="50">
        <f>+Parámetros!$D$46*D173+E173</f>
        <v>5138.3685104083843</v>
      </c>
      <c r="F174" s="50">
        <f t="shared" si="191"/>
        <v>9083.7744957596042</v>
      </c>
      <c r="G174" s="50">
        <f t="shared" si="192"/>
        <v>485.33557156822644</v>
      </c>
      <c r="H174" s="106">
        <f>+'Internación x edad (optimista)'!X175</f>
        <v>266.20665943481123</v>
      </c>
      <c r="I174" s="106">
        <f>+'Internación x edad (optimista)'!AJ175</f>
        <v>72.520387986493631</v>
      </c>
      <c r="J174" s="106">
        <f>+Parámetros!$B$16*Parámetros!$B$18</f>
        <v>1911</v>
      </c>
      <c r="K174" s="106">
        <f>+Parámetros!$B$17*Parámetros!$B$19</f>
        <v>141.5</v>
      </c>
      <c r="L174" s="58">
        <f>+L173-((Parámetros!$F$46*L173*M173)/Parámetros!$B$9)</f>
        <v>1893498.2255042396</v>
      </c>
      <c r="M174" s="59">
        <f>+M173+((Parámetros!$F$46*L173*M173)/Parámetros!$B$9)-Parámetros!$D$46*M173</f>
        <v>3945.4059853512204</v>
      </c>
      <c r="N174" s="59">
        <f>+Parámetros!$D$46*M173+N173</f>
        <v>5138.3685104083843</v>
      </c>
      <c r="O174" s="59">
        <f t="shared" si="193"/>
        <v>485.33557156822644</v>
      </c>
      <c r="P174" s="57">
        <f t="shared" si="194"/>
        <v>9083.7744957596042</v>
      </c>
      <c r="Q174" s="57">
        <f>+'Internación x edad (moderado)'!X175</f>
        <v>266.20665943481123</v>
      </c>
      <c r="R174" s="57">
        <f>+'Internación x edad (moderado)'!AJ175</f>
        <v>72.520387986493631</v>
      </c>
      <c r="S174" s="57">
        <f>+Parámetros!$B$16*Parámetros!$B$18</f>
        <v>1911</v>
      </c>
      <c r="T174" s="57">
        <f>+Parámetros!$B$17*Parámetros!$B$19</f>
        <v>141.5</v>
      </c>
      <c r="U174" s="80">
        <f>+U173-((Parámetros!$I$46*U173*V173)/Parámetros!$B$9)</f>
        <v>1893498.2255042396</v>
      </c>
      <c r="V174" s="81">
        <f>+V173+((Parámetros!$I$46*U173*V173)/Parámetros!$B$9)-Parámetros!$D$24*V173</f>
        <v>3945.4059853512204</v>
      </c>
      <c r="W174" s="81">
        <f>+Parámetros!$D$46*V173+W173</f>
        <v>5138.3685104083843</v>
      </c>
      <c r="X174" s="81">
        <f t="shared" si="195"/>
        <v>485.33557156822644</v>
      </c>
      <c r="Y174" s="79">
        <f t="shared" si="196"/>
        <v>9083.7744957596042</v>
      </c>
      <c r="Z174" s="79">
        <f>+'Internación x edad (pesimista)'!X175</f>
        <v>266.20665943481123</v>
      </c>
      <c r="AA174" s="79">
        <f>+'Internación x edad (pesimista)'!AJ175</f>
        <v>72.520387986493631</v>
      </c>
      <c r="AB174" s="79">
        <f>+Parámetros!$B$16*Parámetros!$B$18</f>
        <v>1911</v>
      </c>
      <c r="AC174" s="79">
        <f>+Parámetros!$B$17*Parámetros!$B$19</f>
        <v>141.5</v>
      </c>
      <c r="AD174" s="74">
        <v>44077</v>
      </c>
      <c r="AF174" s="203">
        <v>580</v>
      </c>
      <c r="AG174" s="27">
        <f t="shared" si="197"/>
        <v>9140</v>
      </c>
    </row>
    <row r="175" spans="1:37" x14ac:dyDescent="0.25">
      <c r="A175" s="18">
        <v>44078</v>
      </c>
      <c r="B175" s="44">
        <f t="shared" si="134"/>
        <v>168</v>
      </c>
      <c r="C175" s="49">
        <f>+C174-((Parámetros!$C$46*C174*D174)/Parámetros!$B$9)</f>
        <v>1892984.4742452821</v>
      </c>
      <c r="D175" s="50">
        <f>+D174+((Parámetros!$C$46*C174*D174)/Parámetros!$B$9)-Parámetros!$D$46*D174</f>
        <v>4177.3425310693056</v>
      </c>
      <c r="E175" s="50">
        <f>+Parámetros!$D$46*D174+E174</f>
        <v>5420.1832236477567</v>
      </c>
      <c r="F175" s="50">
        <f t="shared" si="191"/>
        <v>9597.5257547170622</v>
      </c>
      <c r="G175" s="50">
        <f t="shared" si="192"/>
        <v>513.75125895743258</v>
      </c>
      <c r="H175" s="106">
        <f>+'Internación x edad (optimista)'!X176</f>
        <v>284.95559767815809</v>
      </c>
      <c r="I175" s="106">
        <f>+'Internación x edad (optimista)'!AJ176</f>
        <v>77.62799978940302</v>
      </c>
      <c r="J175" s="106">
        <f>+Parámetros!$B$16*Parámetros!$B$18</f>
        <v>1911</v>
      </c>
      <c r="K175" s="106">
        <f>+Parámetros!$B$17*Parámetros!$B$19</f>
        <v>141.5</v>
      </c>
      <c r="L175" s="58">
        <f>+L174-((Parámetros!$F$46*L174*M174)/Parámetros!$B$9)</f>
        <v>1892984.4742452821</v>
      </c>
      <c r="M175" s="59">
        <f>+M174+((Parámetros!$F$46*L174*M174)/Parámetros!$B$9)-Parámetros!$D$46*M174</f>
        <v>4177.3425310693056</v>
      </c>
      <c r="N175" s="59">
        <f>+Parámetros!$D$46*M174+N174</f>
        <v>5420.1832236477567</v>
      </c>
      <c r="O175" s="59">
        <f t="shared" si="193"/>
        <v>513.75125895743258</v>
      </c>
      <c r="P175" s="57">
        <f t="shared" si="194"/>
        <v>9597.5257547170622</v>
      </c>
      <c r="Q175" s="57">
        <f>+'Internación x edad (moderado)'!X176</f>
        <v>284.95559767815809</v>
      </c>
      <c r="R175" s="57">
        <f>+'Internación x edad (moderado)'!AJ176</f>
        <v>77.62799978940302</v>
      </c>
      <c r="S175" s="57">
        <f>+Parámetros!$B$16*Parámetros!$B$18</f>
        <v>1911</v>
      </c>
      <c r="T175" s="57">
        <f>+Parámetros!$B$17*Parámetros!$B$19</f>
        <v>141.5</v>
      </c>
      <c r="U175" s="80">
        <f>+U174-((Parámetros!$I$46*U174*V174)/Parámetros!$B$9)</f>
        <v>1892984.4742452821</v>
      </c>
      <c r="V175" s="81">
        <f>+V174+((Parámetros!$I$46*U174*V174)/Parámetros!$B$9)-Parámetros!$D$24*V174</f>
        <v>4177.3425310693056</v>
      </c>
      <c r="W175" s="81">
        <f>+Parámetros!$D$46*V174+W174</f>
        <v>5420.1832236477567</v>
      </c>
      <c r="X175" s="81">
        <f t="shared" si="195"/>
        <v>513.75125895743258</v>
      </c>
      <c r="Y175" s="79">
        <f t="shared" si="196"/>
        <v>9597.5257547170622</v>
      </c>
      <c r="Z175" s="79">
        <f>+'Internación x edad (pesimista)'!X176</f>
        <v>284.95559767815809</v>
      </c>
      <c r="AA175" s="79">
        <f>+'Internación x edad (pesimista)'!AJ176</f>
        <v>77.62799978940302</v>
      </c>
      <c r="AB175" s="79">
        <f>+Parámetros!$B$16*Parámetros!$B$18</f>
        <v>1911</v>
      </c>
      <c r="AC175" s="79">
        <f>+Parámetros!$B$17*Parámetros!$B$19</f>
        <v>141.5</v>
      </c>
      <c r="AD175" s="74">
        <v>44078</v>
      </c>
      <c r="AF175" s="203">
        <v>509</v>
      </c>
      <c r="AG175" s="27">
        <f t="shared" si="197"/>
        <v>9649</v>
      </c>
    </row>
    <row r="176" spans="1:37" x14ac:dyDescent="0.25">
      <c r="A176" s="18">
        <v>44079</v>
      </c>
      <c r="B176" s="44">
        <f t="shared" si="134"/>
        <v>169</v>
      </c>
      <c r="C176" s="49">
        <f>+C175-((Parámetros!$C$46*C175*D175)/Parámetros!$B$9)</f>
        <v>1892440.6689435756</v>
      </c>
      <c r="D176" s="50">
        <f>+D175+((Parámetros!$C$46*C175*D175)/Parámetros!$B$9)-Parámetros!$D$46*D175</f>
        <v>4422.7662234137661</v>
      </c>
      <c r="E176" s="50">
        <f>+Parámetros!$D$46*D175+E175</f>
        <v>5718.5648330098502</v>
      </c>
      <c r="F176" s="50">
        <f t="shared" si="191"/>
        <v>10141.331056423616</v>
      </c>
      <c r="G176" s="50">
        <f t="shared" si="192"/>
        <v>543.80530170653947</v>
      </c>
      <c r="H176" s="106">
        <f>+'Internación x edad (optimista)'!X177</f>
        <v>302.09648904431253</v>
      </c>
      <c r="I176" s="106">
        <f>+'Internación x edad (optimista)'!AJ177</f>
        <v>82.297545228074753</v>
      </c>
      <c r="J176" s="106">
        <f>+Parámetros!$B$16*Parámetros!$B$18</f>
        <v>1911</v>
      </c>
      <c r="K176" s="106">
        <f>+Parámetros!$B$17*Parámetros!$B$19</f>
        <v>141.5</v>
      </c>
      <c r="L176" s="58">
        <f>+L175-((Parámetros!$F$46*L175*M175)/Parámetros!$B$9)</f>
        <v>1892440.6689435756</v>
      </c>
      <c r="M176" s="59">
        <f>+M175+((Parámetros!$F$46*L175*M175)/Parámetros!$B$9)-Parámetros!$D$46*M175</f>
        <v>4422.7662234137661</v>
      </c>
      <c r="N176" s="59">
        <f>+Parámetros!$D$46*M175+N175</f>
        <v>5718.5648330098502</v>
      </c>
      <c r="O176" s="59">
        <f t="shared" si="193"/>
        <v>543.80530170653947</v>
      </c>
      <c r="P176" s="57">
        <f t="shared" si="194"/>
        <v>10141.331056423616</v>
      </c>
      <c r="Q176" s="57">
        <f>+'Internación x edad (moderado)'!X177</f>
        <v>302.09648904431253</v>
      </c>
      <c r="R176" s="57">
        <f>+'Internación x edad (moderado)'!AJ177</f>
        <v>82.297545228074753</v>
      </c>
      <c r="S176" s="57">
        <f>+Parámetros!$B$16*Parámetros!$B$18</f>
        <v>1911</v>
      </c>
      <c r="T176" s="57">
        <f>+Parámetros!$B$17*Parámetros!$B$19</f>
        <v>141.5</v>
      </c>
      <c r="U176" s="80">
        <f>+U175-((Parámetros!$I$46*U175*V175)/Parámetros!$B$9)</f>
        <v>1892440.6689435756</v>
      </c>
      <c r="V176" s="81">
        <f>+V175+((Parámetros!$I$46*U175*V175)/Parámetros!$B$9)-Parámetros!$D$24*V175</f>
        <v>4422.7662234137661</v>
      </c>
      <c r="W176" s="81">
        <f>+Parámetros!$D$46*V175+W175</f>
        <v>5718.5648330098502</v>
      </c>
      <c r="X176" s="81">
        <f t="shared" si="195"/>
        <v>543.80530170653947</v>
      </c>
      <c r="Y176" s="79">
        <f t="shared" si="196"/>
        <v>10141.331056423616</v>
      </c>
      <c r="Z176" s="79">
        <f>+'Internación x edad (pesimista)'!X177</f>
        <v>302.09648904431253</v>
      </c>
      <c r="AA176" s="79">
        <f>+'Internación x edad (pesimista)'!AJ177</f>
        <v>82.297545228074753</v>
      </c>
      <c r="AB176" s="79">
        <f>+Parámetros!$B$16*Parámetros!$B$18</f>
        <v>1911</v>
      </c>
      <c r="AC176" s="79">
        <f>+Parámetros!$B$17*Parámetros!$B$19</f>
        <v>141.5</v>
      </c>
      <c r="AD176" s="74">
        <v>44079</v>
      </c>
      <c r="AF176" s="203">
        <v>533</v>
      </c>
      <c r="AG176" s="27">
        <f t="shared" si="197"/>
        <v>10182</v>
      </c>
    </row>
    <row r="177" spans="1:37" x14ac:dyDescent="0.25">
      <c r="A177" s="18">
        <v>44080</v>
      </c>
      <c r="B177" s="44">
        <f t="shared" si="134"/>
        <v>170</v>
      </c>
      <c r="C177" s="49">
        <f>+C176-((Parámetros!$C$46*C176*D176)/Parámetros!$B$9)</f>
        <v>1891865.0798524239</v>
      </c>
      <c r="D177" s="50">
        <f>+D176+((Parámetros!$C$46*C176*D176)/Parámetros!$B$9)-Parámetros!$D$46*D176</f>
        <v>4682.443441464583</v>
      </c>
      <c r="E177" s="50">
        <f>+Parámetros!$D$46*D176+E176</f>
        <v>6034.4767061108332</v>
      </c>
      <c r="F177" s="50">
        <f t="shared" si="191"/>
        <v>10716.920147575416</v>
      </c>
      <c r="G177" s="50">
        <f t="shared" si="192"/>
        <v>575.58909115171991</v>
      </c>
      <c r="H177" s="106">
        <f>+'Internación x edad (optimista)'!X178</f>
        <v>320.35445237310711</v>
      </c>
      <c r="I177" s="106">
        <f>+'Internación x edad (optimista)'!AJ178</f>
        <v>87.271404962682922</v>
      </c>
      <c r="J177" s="106">
        <f>+Parámetros!$B$16*Parámetros!$B$18</f>
        <v>1911</v>
      </c>
      <c r="K177" s="106">
        <f>+Parámetros!$B$17*Parámetros!$B$19</f>
        <v>141.5</v>
      </c>
      <c r="L177" s="58">
        <f>+L176-((Parámetros!$F$46*L176*M176)/Parámetros!$B$9)</f>
        <v>1891865.0798524239</v>
      </c>
      <c r="M177" s="59">
        <f>+M176+((Parámetros!$F$46*L176*M176)/Parámetros!$B$9)-Parámetros!$D$46*M176</f>
        <v>4682.443441464583</v>
      </c>
      <c r="N177" s="59">
        <f>+Parámetros!$D$46*M176+N176</f>
        <v>6034.4767061108332</v>
      </c>
      <c r="O177" s="59">
        <f t="shared" si="193"/>
        <v>575.58909115171991</v>
      </c>
      <c r="P177" s="57">
        <f t="shared" si="194"/>
        <v>10716.920147575416</v>
      </c>
      <c r="Q177" s="57">
        <f>+'Internación x edad (moderado)'!X178</f>
        <v>320.35445237310711</v>
      </c>
      <c r="R177" s="57">
        <f>+'Internación x edad (moderado)'!AJ178</f>
        <v>87.271404962682922</v>
      </c>
      <c r="S177" s="57">
        <f>+Parámetros!$B$16*Parámetros!$B$18</f>
        <v>1911</v>
      </c>
      <c r="T177" s="57">
        <f>+Parámetros!$B$17*Parámetros!$B$19</f>
        <v>141.5</v>
      </c>
      <c r="U177" s="80">
        <f>+U176-((Parámetros!$I$46*U176*V176)/Parámetros!$B$9)</f>
        <v>1891865.0798524239</v>
      </c>
      <c r="V177" s="81">
        <f>+V176+((Parámetros!$I$46*U176*V176)/Parámetros!$B$9)-Parámetros!$D$24*V176</f>
        <v>4682.443441464583</v>
      </c>
      <c r="W177" s="81">
        <f>+Parámetros!$D$46*V176+W176</f>
        <v>6034.4767061108332</v>
      </c>
      <c r="X177" s="81">
        <f t="shared" si="195"/>
        <v>575.58909115171991</v>
      </c>
      <c r="Y177" s="79">
        <f t="shared" si="196"/>
        <v>10716.920147575416</v>
      </c>
      <c r="Z177" s="79">
        <f>+'Internación x edad (pesimista)'!X178</f>
        <v>320.35445237310711</v>
      </c>
      <c r="AA177" s="79">
        <f>+'Internación x edad (pesimista)'!AJ178</f>
        <v>87.271404962682922</v>
      </c>
      <c r="AB177" s="79">
        <f>+Parámetros!$B$16*Parámetros!$B$18</f>
        <v>1911</v>
      </c>
      <c r="AC177" s="79">
        <f>+Parámetros!$B$17*Parámetros!$B$19</f>
        <v>141.5</v>
      </c>
      <c r="AD177" s="74">
        <v>44080</v>
      </c>
      <c r="AF177" s="203">
        <v>290</v>
      </c>
      <c r="AG177" s="27">
        <f t="shared" si="197"/>
        <v>10472</v>
      </c>
      <c r="AJ177">
        <f>+(AG177/AG171)^(1/6)-1</f>
        <v>5.9411171221203984E-2</v>
      </c>
      <c r="AK177" s="27">
        <f t="shared" ref="AK177" si="198">+LN(2)/LN(1+AJ177)</f>
        <v>12.01019040440141</v>
      </c>
    </row>
    <row r="178" spans="1:37" x14ac:dyDescent="0.25">
      <c r="A178" s="18">
        <v>44081</v>
      </c>
      <c r="B178" s="44">
        <f t="shared" si="134"/>
        <v>171</v>
      </c>
      <c r="C178" s="49">
        <f>+C177-((Parámetros!$C$47*C177*D177)/Parámetros!$B$9)</f>
        <v>1891394.9065394718</v>
      </c>
      <c r="D178" s="50">
        <f>+D177+((Parámetros!$C$47*C177*D177)/Parámetros!$B$9)-Parámetros!$D$47*D177</f>
        <v>4818.1565085977145</v>
      </c>
      <c r="E178" s="50">
        <f>+Parámetros!$D$47*D177+E177</f>
        <v>6368.9369519297325</v>
      </c>
      <c r="F178" s="50">
        <f t="shared" si="171"/>
        <v>11187.093460527447</v>
      </c>
      <c r="G178" s="50">
        <f t="shared" si="172"/>
        <v>470.17331295204349</v>
      </c>
      <c r="H178" s="106">
        <f>+'Internación x edad (optimista)'!X179</f>
        <v>331.04094363620538</v>
      </c>
      <c r="I178" s="106">
        <f>+'Internación x edad (optimista)'!AJ179</f>
        <v>90.182633758609953</v>
      </c>
      <c r="J178" s="106">
        <f>+Parámetros!$B$16*Parámetros!$B$18</f>
        <v>1911</v>
      </c>
      <c r="K178" s="106">
        <f>+Parámetros!$B$17*Parámetros!$B$19</f>
        <v>141.5</v>
      </c>
      <c r="L178" s="58">
        <f>+L177-((Parámetros!$F$47*L177*M177)/Parámetros!$B$9)</f>
        <v>1891394.9065394718</v>
      </c>
      <c r="M178" s="59">
        <f>+M177+((Parámetros!$F$47*L177*M177)/Parámetros!$B$9)-Parámetros!$D$47*M177</f>
        <v>4818.1565085977145</v>
      </c>
      <c r="N178" s="59">
        <f>+Parámetros!$D$47*M177+N177</f>
        <v>6368.9369519297325</v>
      </c>
      <c r="O178" s="59">
        <f t="shared" si="173"/>
        <v>470.17331295204349</v>
      </c>
      <c r="P178" s="57">
        <f t="shared" si="174"/>
        <v>11187.093460527447</v>
      </c>
      <c r="Q178" s="57">
        <f>+'Internación x edad (moderado)'!X179</f>
        <v>331.04094363620538</v>
      </c>
      <c r="R178" s="57">
        <f>+'Internación x edad (moderado)'!AJ179</f>
        <v>90.182633758609953</v>
      </c>
      <c r="S178" s="57">
        <f>+Parámetros!$B$16*Parámetros!$B$18</f>
        <v>1911</v>
      </c>
      <c r="T178" s="57">
        <f>+Parámetros!$B$17*Parámetros!$B$19</f>
        <v>141.5</v>
      </c>
      <c r="U178" s="80">
        <f>+U177-((Parámetros!$I$47*U177*V177)/Parámetros!$B$9)</f>
        <v>1891394.9065394718</v>
      </c>
      <c r="V178" s="81">
        <f>+V177+((Parámetros!$I$47*U177*V177)/Parámetros!$B$9)-Parámetros!$D$24*V177</f>
        <v>4818.1565085977145</v>
      </c>
      <c r="W178" s="81">
        <f>+Parámetros!$D$47*V177+W177</f>
        <v>6368.9369519297325</v>
      </c>
      <c r="X178" s="81">
        <f t="shared" si="175"/>
        <v>470.17331295204349</v>
      </c>
      <c r="Y178" s="79">
        <f t="shared" si="176"/>
        <v>11187.093460527447</v>
      </c>
      <c r="Z178" s="79">
        <f>+'Internación x edad (pesimista)'!X179</f>
        <v>331.04094363620538</v>
      </c>
      <c r="AA178" s="79">
        <f>+'Internación x edad (pesimista)'!AJ179</f>
        <v>90.182633758609953</v>
      </c>
      <c r="AB178" s="79">
        <f>+Parámetros!$B$16*Parámetros!$B$18</f>
        <v>1911</v>
      </c>
      <c r="AC178" s="79">
        <f>+Parámetros!$B$17*Parámetros!$B$19</f>
        <v>141.5</v>
      </c>
      <c r="AD178" s="74">
        <v>44081</v>
      </c>
      <c r="AF178" s="203">
        <v>500</v>
      </c>
      <c r="AG178" s="27">
        <f t="shared" si="197"/>
        <v>10972</v>
      </c>
    </row>
    <row r="179" spans="1:37" x14ac:dyDescent="0.25">
      <c r="A179" s="18">
        <v>44082</v>
      </c>
      <c r="B179" s="44">
        <f t="shared" si="134"/>
        <v>172</v>
      </c>
      <c r="C179" s="49">
        <f>+C178-((Parámetros!$C$47*C178*D178)/Parámetros!$B$9)</f>
        <v>1890911.2262476564</v>
      </c>
      <c r="D179" s="50">
        <f>+D178+((Parámetros!$C$47*C178*D178)/Parámetros!$B$9)-Parámetros!$D$47*D178</f>
        <v>4957.6827640846377</v>
      </c>
      <c r="E179" s="50">
        <f>+Parámetros!$D$47*D178+E178</f>
        <v>6713.0909882581409</v>
      </c>
      <c r="F179" s="50">
        <f t="shared" ref="F179:F184" si="199">+D179+E179</f>
        <v>11670.773752342779</v>
      </c>
      <c r="G179" s="50">
        <f t="shared" ref="G179:G184" si="200">+IF(C178-C179&gt;0,C178-C179,0)</f>
        <v>483.68029181542806</v>
      </c>
      <c r="H179" s="106">
        <f>+'Internación x edad (optimista)'!X180</f>
        <v>341.6002012216365</v>
      </c>
      <c r="I179" s="106">
        <f>+'Internación x edad (optimista)'!AJ180</f>
        <v>93.05920137930957</v>
      </c>
      <c r="J179" s="106">
        <f>+Parámetros!$B$16*Parámetros!$B$18</f>
        <v>1911</v>
      </c>
      <c r="K179" s="106">
        <f>+Parámetros!$B$17*Parámetros!$B$19</f>
        <v>141.5</v>
      </c>
      <c r="L179" s="58">
        <f>+L178-((Parámetros!$F$47*L178*M178)/Parámetros!$B$9)</f>
        <v>1890911.2262476564</v>
      </c>
      <c r="M179" s="59">
        <f>+M178+((Parámetros!$F$47*L178*M178)/Parámetros!$B$9)-Parámetros!$D$47*M178</f>
        <v>4957.6827640846377</v>
      </c>
      <c r="N179" s="59">
        <f>+Parámetros!$D$47*M178+N178</f>
        <v>6713.0909882581409</v>
      </c>
      <c r="O179" s="59">
        <f t="shared" ref="O179:O184" si="201">+L178-L179</f>
        <v>483.68029181542806</v>
      </c>
      <c r="P179" s="57">
        <f t="shared" ref="P179:P184" si="202">+N179+M179</f>
        <v>11670.773752342779</v>
      </c>
      <c r="Q179" s="57">
        <f>+'Internación x edad (moderado)'!X180</f>
        <v>341.6002012216365</v>
      </c>
      <c r="R179" s="57">
        <f>+'Internación x edad (moderado)'!AJ180</f>
        <v>93.05920137930957</v>
      </c>
      <c r="S179" s="57">
        <f>+Parámetros!$B$16*Parámetros!$B$18</f>
        <v>1911</v>
      </c>
      <c r="T179" s="57">
        <f>+Parámetros!$B$17*Parámetros!$B$19</f>
        <v>141.5</v>
      </c>
      <c r="U179" s="80">
        <f>+U178-((Parámetros!$I$47*U178*V178)/Parámetros!$B$9)</f>
        <v>1890911.2262476564</v>
      </c>
      <c r="V179" s="81">
        <f>+V178+((Parámetros!$I$47*U178*V178)/Parámetros!$B$9)-Parámetros!$D$24*V178</f>
        <v>4957.6827640846377</v>
      </c>
      <c r="W179" s="81">
        <f>+Parámetros!$D$47*V178+W178</f>
        <v>6713.0909882581409</v>
      </c>
      <c r="X179" s="81">
        <f t="shared" ref="X179:X184" si="203">+U178-U179</f>
        <v>483.68029181542806</v>
      </c>
      <c r="Y179" s="79">
        <f t="shared" ref="Y179:Y184" si="204">+W179+V179</f>
        <v>11670.773752342779</v>
      </c>
      <c r="Z179" s="79">
        <f>+'Internación x edad (pesimista)'!X180</f>
        <v>341.6002012216365</v>
      </c>
      <c r="AA179" s="79">
        <f>+'Internación x edad (pesimista)'!AJ180</f>
        <v>93.05920137930957</v>
      </c>
      <c r="AB179" s="79">
        <f>+Parámetros!$B$16*Parámetros!$B$18</f>
        <v>1911</v>
      </c>
      <c r="AC179" s="79">
        <f>+Parámetros!$B$17*Parámetros!$B$19</f>
        <v>141.5</v>
      </c>
      <c r="AD179" s="74">
        <v>44082</v>
      </c>
      <c r="AF179" s="203">
        <v>695</v>
      </c>
      <c r="AG179" s="27">
        <f t="shared" si="197"/>
        <v>11667</v>
      </c>
    </row>
    <row r="180" spans="1:37" x14ac:dyDescent="0.25">
      <c r="A180" s="18">
        <v>44083</v>
      </c>
      <c r="B180" s="44">
        <f t="shared" si="134"/>
        <v>173</v>
      </c>
      <c r="C180" s="49">
        <f>+C179-((Parámetros!$C$47*C179*D179)/Parámetros!$B$9)</f>
        <v>1890413.6666050772</v>
      </c>
      <c r="D180" s="50">
        <f>+D179+((Parámetros!$C$47*C179*D179)/Parámetros!$B$9)-Parámetros!$D$47*D179</f>
        <v>5101.1222092292837</v>
      </c>
      <c r="E180" s="50">
        <f>+Parámetros!$D$47*D179+E179</f>
        <v>7067.2111856927577</v>
      </c>
      <c r="F180" s="50">
        <f t="shared" si="199"/>
        <v>12168.333394922041</v>
      </c>
      <c r="G180" s="50">
        <f t="shared" si="200"/>
        <v>497.55964257917367</v>
      </c>
      <c r="H180" s="106">
        <f>+'Internación x edad (optimista)'!X181</f>
        <v>352.00571120000768</v>
      </c>
      <c r="I180" s="106">
        <f>+'Internación x edad (optimista)'!AJ181</f>
        <v>95.89388486330256</v>
      </c>
      <c r="J180" s="106">
        <f>+Parámetros!$B$16*Parámetros!$B$18</f>
        <v>1911</v>
      </c>
      <c r="K180" s="106">
        <f>+Parámetros!$B$17*Parámetros!$B$19</f>
        <v>141.5</v>
      </c>
      <c r="L180" s="58">
        <f>+L179-((Parámetros!$F$47*L179*M179)/Parámetros!$B$9)</f>
        <v>1890413.6666050772</v>
      </c>
      <c r="M180" s="59">
        <f>+M179+((Parámetros!$F$47*L179*M179)/Parámetros!$B$9)-Parámetros!$D$47*M179</f>
        <v>5101.1222092292837</v>
      </c>
      <c r="N180" s="59">
        <f>+Parámetros!$D$47*M179+N179</f>
        <v>7067.2111856927577</v>
      </c>
      <c r="O180" s="59">
        <f t="shared" si="201"/>
        <v>497.55964257917367</v>
      </c>
      <c r="P180" s="57">
        <f t="shared" si="202"/>
        <v>12168.333394922041</v>
      </c>
      <c r="Q180" s="57">
        <f>+'Internación x edad (moderado)'!X181</f>
        <v>352.00571120000768</v>
      </c>
      <c r="R180" s="57">
        <f>+'Internación x edad (moderado)'!AJ181</f>
        <v>95.89388486330256</v>
      </c>
      <c r="S180" s="57">
        <f>+Parámetros!$B$16*Parámetros!$B$18</f>
        <v>1911</v>
      </c>
      <c r="T180" s="57">
        <f>+Parámetros!$B$17*Parámetros!$B$19</f>
        <v>141.5</v>
      </c>
      <c r="U180" s="80">
        <f>+U179-((Parámetros!$I$47*U179*V179)/Parámetros!$B$9)</f>
        <v>1890413.6666050772</v>
      </c>
      <c r="V180" s="81">
        <f>+V179+((Parámetros!$I$47*U179*V179)/Parámetros!$B$9)-Parámetros!$D$24*V179</f>
        <v>5101.1222092292837</v>
      </c>
      <c r="W180" s="81">
        <f>+Parámetros!$D$47*V179+W179</f>
        <v>7067.2111856927577</v>
      </c>
      <c r="X180" s="81">
        <f t="shared" si="203"/>
        <v>497.55964257917367</v>
      </c>
      <c r="Y180" s="79">
        <f t="shared" si="204"/>
        <v>12168.333394922041</v>
      </c>
      <c r="Z180" s="79">
        <f>+'Internación x edad (pesimista)'!X181</f>
        <v>352.00571120000768</v>
      </c>
      <c r="AA180" s="79">
        <f>+'Internación x edad (pesimista)'!AJ181</f>
        <v>95.89388486330256</v>
      </c>
      <c r="AB180" s="79">
        <f>+Parámetros!$B$16*Parámetros!$B$18</f>
        <v>1911</v>
      </c>
      <c r="AC180" s="79">
        <f>+Parámetros!$B$17*Parámetros!$B$19</f>
        <v>141.5</v>
      </c>
      <c r="AD180" s="74">
        <v>44083</v>
      </c>
      <c r="AF180" s="203">
        <v>594</v>
      </c>
      <c r="AG180" s="27">
        <f t="shared" si="197"/>
        <v>12261</v>
      </c>
    </row>
    <row r="181" spans="1:37" x14ac:dyDescent="0.25">
      <c r="A181" s="18">
        <v>44084</v>
      </c>
      <c r="B181" s="44">
        <f t="shared" si="134"/>
        <v>174</v>
      </c>
      <c r="C181" s="49">
        <f>+C180-((Parámetros!$C$47*C180*D180)/Parámetros!$B$9)</f>
        <v>1889901.8459007742</v>
      </c>
      <c r="D181" s="50">
        <f>+D180+((Parámetros!$C$47*C180*D180)/Parámetros!$B$9)-Parámetros!$D$47*D180</f>
        <v>5248.5770414444169</v>
      </c>
      <c r="E181" s="50">
        <f>+Parámetros!$D$47*D180+E180</f>
        <v>7431.5770577805633</v>
      </c>
      <c r="F181" s="50">
        <f t="shared" si="199"/>
        <v>12680.154099224979</v>
      </c>
      <c r="G181" s="50">
        <f t="shared" si="200"/>
        <v>511.82070430298336</v>
      </c>
      <c r="H181" s="106">
        <f>+'Internación x edad (optimista)'!X182</f>
        <v>362.22905460026573</v>
      </c>
      <c r="I181" s="106">
        <f>+'Internación x edad (optimista)'!AJ182</f>
        <v>98.678942275014023</v>
      </c>
      <c r="J181" s="106">
        <f>+Parámetros!$B$16*Parámetros!$B$18</f>
        <v>1911</v>
      </c>
      <c r="K181" s="106">
        <f>+Parámetros!$B$17*Parámetros!$B$19</f>
        <v>141.5</v>
      </c>
      <c r="L181" s="58">
        <f>+L180-((Parámetros!$F$47*L180*M180)/Parámetros!$B$9)</f>
        <v>1889901.8459007742</v>
      </c>
      <c r="M181" s="59">
        <f>+M180+((Parámetros!$F$47*L180*M180)/Parámetros!$B$9)-Parámetros!$D$47*M180</f>
        <v>5248.5770414444169</v>
      </c>
      <c r="N181" s="59">
        <f>+Parámetros!$D$47*M180+N180</f>
        <v>7431.5770577805633</v>
      </c>
      <c r="O181" s="59">
        <f t="shared" si="201"/>
        <v>511.82070430298336</v>
      </c>
      <c r="P181" s="57">
        <f t="shared" si="202"/>
        <v>12680.154099224979</v>
      </c>
      <c r="Q181" s="57">
        <f>+'Internación x edad (moderado)'!X182</f>
        <v>362.22905460026573</v>
      </c>
      <c r="R181" s="57">
        <f>+'Internación x edad (moderado)'!AJ182</f>
        <v>98.678942275014023</v>
      </c>
      <c r="S181" s="57">
        <f>+Parámetros!$B$16*Parámetros!$B$18</f>
        <v>1911</v>
      </c>
      <c r="T181" s="57">
        <f>+Parámetros!$B$17*Parámetros!$B$19</f>
        <v>141.5</v>
      </c>
      <c r="U181" s="80">
        <f>+U180-((Parámetros!$I$47*U180*V180)/Parámetros!$B$9)</f>
        <v>1889901.8459007742</v>
      </c>
      <c r="V181" s="81">
        <f>+V180+((Parámetros!$I$47*U180*V180)/Parámetros!$B$9)-Parámetros!$D$24*V180</f>
        <v>5248.5770414444169</v>
      </c>
      <c r="W181" s="81">
        <f>+Parámetros!$D$47*V180+W180</f>
        <v>7431.5770577805633</v>
      </c>
      <c r="X181" s="81">
        <f t="shared" si="203"/>
        <v>511.82070430298336</v>
      </c>
      <c r="Y181" s="79">
        <f t="shared" si="204"/>
        <v>12680.154099224979</v>
      </c>
      <c r="Z181" s="79">
        <f>+'Internación x edad (pesimista)'!X182</f>
        <v>362.22905460026573</v>
      </c>
      <c r="AA181" s="79">
        <f>+'Internación x edad (pesimista)'!AJ182</f>
        <v>98.678942275014023</v>
      </c>
      <c r="AB181" s="79">
        <f>+Parámetros!$B$16*Parámetros!$B$18</f>
        <v>1911</v>
      </c>
      <c r="AC181" s="79">
        <f>+Parámetros!$B$17*Parámetros!$B$19</f>
        <v>141.5</v>
      </c>
      <c r="AD181" s="74">
        <v>44084</v>
      </c>
      <c r="AF181" s="203">
        <v>823</v>
      </c>
      <c r="AG181" s="27">
        <f t="shared" si="197"/>
        <v>13084</v>
      </c>
    </row>
    <row r="182" spans="1:37" x14ac:dyDescent="0.25">
      <c r="A182" s="18">
        <v>44085</v>
      </c>
      <c r="B182" s="44">
        <f t="shared" si="134"/>
        <v>175</v>
      </c>
      <c r="C182" s="49">
        <f>+C181-((Parámetros!$C$47*C181*D181)/Parámetros!$B$9)</f>
        <v>1889375.3729059447</v>
      </c>
      <c r="D182" s="50">
        <f>+D181+((Parámetros!$C$47*C181*D181)/Parámetros!$B$9)-Parámetros!$D$47*D181</f>
        <v>5400.151676170768</v>
      </c>
      <c r="E182" s="50">
        <f>+Parámetros!$D$47*D181+E181</f>
        <v>7806.4754178837356</v>
      </c>
      <c r="F182" s="50">
        <f t="shared" si="199"/>
        <v>13206.627094054504</v>
      </c>
      <c r="G182" s="50">
        <f t="shared" si="200"/>
        <v>526.47299482952803</v>
      </c>
      <c r="H182" s="106">
        <f>+'Internación x edad (optimista)'!X183</f>
        <v>372.23980062839314</v>
      </c>
      <c r="I182" s="106">
        <f>+'Internación x edad (optimista)'!AJ183</f>
        <v>101.40608361526225</v>
      </c>
      <c r="J182" s="106">
        <f>+Parámetros!$B$16*Parámetros!$B$18</f>
        <v>1911</v>
      </c>
      <c r="K182" s="106">
        <f>+Parámetros!$B$17*Parámetros!$B$19</f>
        <v>141.5</v>
      </c>
      <c r="L182" s="58">
        <f>+L181-((Parámetros!$F$47*L181*M181)/Parámetros!$B$9)</f>
        <v>1889375.3729059447</v>
      </c>
      <c r="M182" s="59">
        <f>+M181+((Parámetros!$F$47*L181*M181)/Parámetros!$B$9)-Parámetros!$D$47*M181</f>
        <v>5400.151676170768</v>
      </c>
      <c r="N182" s="59">
        <f>+Parámetros!$D$47*M181+N181</f>
        <v>7806.4754178837356</v>
      </c>
      <c r="O182" s="59">
        <f t="shared" si="201"/>
        <v>526.47299482952803</v>
      </c>
      <c r="P182" s="57">
        <f t="shared" si="202"/>
        <v>13206.627094054504</v>
      </c>
      <c r="Q182" s="57">
        <f>+'Internación x edad (moderado)'!X183</f>
        <v>372.23980062839314</v>
      </c>
      <c r="R182" s="57">
        <f>+'Internación x edad (moderado)'!AJ183</f>
        <v>101.40608361526225</v>
      </c>
      <c r="S182" s="57">
        <f>+Parámetros!$B$16*Parámetros!$B$18</f>
        <v>1911</v>
      </c>
      <c r="T182" s="57">
        <f>+Parámetros!$B$17*Parámetros!$B$19</f>
        <v>141.5</v>
      </c>
      <c r="U182" s="80">
        <f>+U181-((Parámetros!$I$47*U181*V181)/Parámetros!$B$9)</f>
        <v>1889375.3729059447</v>
      </c>
      <c r="V182" s="81">
        <f>+V181+((Parámetros!$I$47*U181*V181)/Parámetros!$B$9)-Parámetros!$D$24*V181</f>
        <v>5400.151676170768</v>
      </c>
      <c r="W182" s="81">
        <f>+Parámetros!$D$47*V181+W181</f>
        <v>7806.4754178837356</v>
      </c>
      <c r="X182" s="81">
        <f t="shared" si="203"/>
        <v>526.47299482952803</v>
      </c>
      <c r="Y182" s="79">
        <f t="shared" si="204"/>
        <v>13206.627094054504</v>
      </c>
      <c r="Z182" s="79">
        <f>+'Internación x edad (pesimista)'!X183</f>
        <v>372.23980062839314</v>
      </c>
      <c r="AA182" s="79">
        <f>+'Internación x edad (pesimista)'!AJ183</f>
        <v>101.40608361526225</v>
      </c>
      <c r="AB182" s="79">
        <f>+Parámetros!$B$16*Parámetros!$B$18</f>
        <v>1911</v>
      </c>
      <c r="AC182" s="79">
        <f>+Parámetros!$B$17*Parámetros!$B$19</f>
        <v>141.5</v>
      </c>
      <c r="AD182" s="74">
        <v>44085</v>
      </c>
      <c r="AF182" s="203">
        <v>724</v>
      </c>
      <c r="AG182" s="27">
        <f t="shared" si="197"/>
        <v>13808</v>
      </c>
    </row>
    <row r="183" spans="1:37" x14ac:dyDescent="0.25">
      <c r="A183" s="18">
        <v>44086</v>
      </c>
      <c r="B183" s="44">
        <f t="shared" si="134"/>
        <v>176</v>
      </c>
      <c r="C183" s="49">
        <f>+C182-((Parámetros!$C$47*C182*D182)/Parámetros!$B$9)</f>
        <v>1888833.8466952241</v>
      </c>
      <c r="D183" s="50">
        <f>+D182+((Parámetros!$C$47*C182*D182)/Parámetros!$B$9)-Parámetros!$D$47*D182</f>
        <v>5555.9527671650194</v>
      </c>
      <c r="E183" s="50">
        <f>+Parámetros!$D$47*D182+E182</f>
        <v>8192.2005376102188</v>
      </c>
      <c r="F183" s="50">
        <f t="shared" si="199"/>
        <v>13748.153304775238</v>
      </c>
      <c r="G183" s="50">
        <f t="shared" si="200"/>
        <v>541.52621072065085</v>
      </c>
      <c r="H183" s="106">
        <f>+'Internación x edad (optimista)'!X184</f>
        <v>380.58410805098066</v>
      </c>
      <c r="I183" s="106">
        <f>+'Internación x edad (optimista)'!AJ184</f>
        <v>103.67925143551662</v>
      </c>
      <c r="J183" s="106">
        <f>+Parámetros!$B$16*Parámetros!$B$18</f>
        <v>1911</v>
      </c>
      <c r="K183" s="106">
        <f>+Parámetros!$B$17*Parámetros!$B$19</f>
        <v>141.5</v>
      </c>
      <c r="L183" s="58">
        <f>+L182-((Parámetros!$F$47*L182*M182)/Parámetros!$B$9)</f>
        <v>1888833.8466952241</v>
      </c>
      <c r="M183" s="59">
        <f>+M182+((Parámetros!$F$47*L182*M182)/Parámetros!$B$9)-Parámetros!$D$47*M182</f>
        <v>5555.9527671650194</v>
      </c>
      <c r="N183" s="59">
        <f>+Parámetros!$D$47*M182+N182</f>
        <v>8192.2005376102188</v>
      </c>
      <c r="O183" s="59">
        <f t="shared" si="201"/>
        <v>541.52621072065085</v>
      </c>
      <c r="P183" s="57">
        <f t="shared" si="202"/>
        <v>13748.153304775238</v>
      </c>
      <c r="Q183" s="57">
        <f>+'Internación x edad (moderado)'!X184</f>
        <v>380.58410805098066</v>
      </c>
      <c r="R183" s="57">
        <f>+'Internación x edad (moderado)'!AJ184</f>
        <v>103.67925143551662</v>
      </c>
      <c r="S183" s="57">
        <f>+Parámetros!$B$16*Parámetros!$B$18</f>
        <v>1911</v>
      </c>
      <c r="T183" s="57">
        <f>+Parámetros!$B$17*Parámetros!$B$19</f>
        <v>141.5</v>
      </c>
      <c r="U183" s="80">
        <f>+U182-((Parámetros!$I$47*U182*V182)/Parámetros!$B$9)</f>
        <v>1888833.8466952241</v>
      </c>
      <c r="V183" s="81">
        <f>+V182+((Parámetros!$I$47*U182*V182)/Parámetros!$B$9)-Parámetros!$D$24*V182</f>
        <v>5555.9527671650194</v>
      </c>
      <c r="W183" s="81">
        <f>+Parámetros!$D$47*V182+W182</f>
        <v>8192.2005376102188</v>
      </c>
      <c r="X183" s="81">
        <f t="shared" si="203"/>
        <v>541.52621072065085</v>
      </c>
      <c r="Y183" s="79">
        <f t="shared" si="204"/>
        <v>13748.153304775238</v>
      </c>
      <c r="Z183" s="79">
        <f>+'Internación x edad (pesimista)'!X184</f>
        <v>380.58410805098066</v>
      </c>
      <c r="AA183" s="79">
        <f>+'Internación x edad (pesimista)'!AJ184</f>
        <v>103.67925143551662</v>
      </c>
      <c r="AB183" s="79">
        <f>+Parámetros!$B$16*Parámetros!$B$18</f>
        <v>1911</v>
      </c>
      <c r="AC183" s="79">
        <f>+Parámetros!$B$17*Parámetros!$B$19</f>
        <v>141.5</v>
      </c>
      <c r="AD183" s="74">
        <v>44086</v>
      </c>
      <c r="AF183" s="203">
        <v>556</v>
      </c>
      <c r="AG183" s="27">
        <f t="shared" si="197"/>
        <v>14364</v>
      </c>
    </row>
    <row r="184" spans="1:37" x14ac:dyDescent="0.25">
      <c r="A184" s="18">
        <v>44087</v>
      </c>
      <c r="B184" s="44">
        <f t="shared" ref="B184:B247" si="205">+B183+1</f>
        <v>177</v>
      </c>
      <c r="C184" s="49">
        <f>+C183-((Parámetros!$C$47*C183*D183)/Parámetros!$B$9)</f>
        <v>1888276.8564683059</v>
      </c>
      <c r="D184" s="50">
        <f>+D183+((Parámetros!$C$47*C183*D183)/Parámetros!$B$9)-Parámetros!$D$47*D183</f>
        <v>5716.0892249998351</v>
      </c>
      <c r="E184" s="50">
        <f>+Parámetros!$D$47*D183+E183</f>
        <v>8589.0543066934351</v>
      </c>
      <c r="F184" s="50">
        <f t="shared" si="199"/>
        <v>14305.143531693269</v>
      </c>
      <c r="G184" s="50">
        <f t="shared" si="200"/>
        <v>556.99022691813298</v>
      </c>
      <c r="H184" s="106">
        <f>+'Internación x edad (optimista)'!X185</f>
        <v>388.39037888022835</v>
      </c>
      <c r="I184" s="106">
        <f>+'Internación x edad (optimista)'!AJ185</f>
        <v>105.80584657955478</v>
      </c>
      <c r="J184" s="106">
        <f>+Parámetros!$B$16*Parámetros!$B$18</f>
        <v>1911</v>
      </c>
      <c r="K184" s="106">
        <f>+Parámetros!$B$17*Parámetros!$B$19</f>
        <v>141.5</v>
      </c>
      <c r="L184" s="58">
        <f>+L183-((Parámetros!$F$47*L183*M183)/Parámetros!$B$9)</f>
        <v>1888276.8564683059</v>
      </c>
      <c r="M184" s="59">
        <f>+M183+((Parámetros!$F$47*L183*M183)/Parámetros!$B$9)-Parámetros!$D$47*M183</f>
        <v>5716.0892249998351</v>
      </c>
      <c r="N184" s="59">
        <f>+Parámetros!$D$47*M183+N183</f>
        <v>8589.0543066934351</v>
      </c>
      <c r="O184" s="59">
        <f t="shared" si="201"/>
        <v>556.99022691813298</v>
      </c>
      <c r="P184" s="57">
        <f t="shared" si="202"/>
        <v>14305.143531693269</v>
      </c>
      <c r="Q184" s="57">
        <f>+'Internación x edad (moderado)'!X185</f>
        <v>388.39037888022835</v>
      </c>
      <c r="R184" s="57">
        <f>+'Internación x edad (moderado)'!AJ185</f>
        <v>105.80584657955478</v>
      </c>
      <c r="S184" s="57">
        <f>+Parámetros!$B$16*Parámetros!$B$18</f>
        <v>1911</v>
      </c>
      <c r="T184" s="57">
        <f>+Parámetros!$B$17*Parámetros!$B$19</f>
        <v>141.5</v>
      </c>
      <c r="U184" s="80">
        <f>+U183-((Parámetros!$I$47*U183*V183)/Parámetros!$B$9)</f>
        <v>1888276.8564683059</v>
      </c>
      <c r="V184" s="81">
        <f>+V183+((Parámetros!$I$47*U183*V183)/Parámetros!$B$9)-Parámetros!$D$24*V183</f>
        <v>5716.0892249998351</v>
      </c>
      <c r="W184" s="81">
        <f>+Parámetros!$D$47*V183+W183</f>
        <v>8589.0543066934351</v>
      </c>
      <c r="X184" s="81">
        <f t="shared" si="203"/>
        <v>556.99022691813298</v>
      </c>
      <c r="Y184" s="79">
        <f t="shared" si="204"/>
        <v>14305.143531693269</v>
      </c>
      <c r="Z184" s="79">
        <f>+'Internación x edad (pesimista)'!X185</f>
        <v>388.39037888022835</v>
      </c>
      <c r="AA184" s="79">
        <f>+'Internación x edad (pesimista)'!AJ185</f>
        <v>105.80584657955478</v>
      </c>
      <c r="AB184" s="79">
        <f>+Parámetros!$B$16*Parámetros!$B$18</f>
        <v>1911</v>
      </c>
      <c r="AC184" s="79">
        <f>+Parámetros!$B$17*Parámetros!$B$19</f>
        <v>141.5</v>
      </c>
      <c r="AD184" s="74">
        <v>44087</v>
      </c>
      <c r="AF184" s="203">
        <v>590</v>
      </c>
      <c r="AG184" s="27">
        <f t="shared" si="197"/>
        <v>14954</v>
      </c>
      <c r="AJ184">
        <f>+(AG184/AG178)^(1/6)-1</f>
        <v>5.2960136033374017E-2</v>
      </c>
      <c r="AK184" s="27">
        <f t="shared" ref="AK184" si="206">+LN(2)/LN(1+AJ184)</f>
        <v>13.431685782226237</v>
      </c>
    </row>
    <row r="185" spans="1:37" x14ac:dyDescent="0.25">
      <c r="A185" s="18">
        <v>44088</v>
      </c>
      <c r="B185" s="44">
        <f t="shared" si="205"/>
        <v>178</v>
      </c>
      <c r="C185" s="49">
        <f>+C184-((Parámetros!$C$48*C184*D184)/Parámetros!$B$9)</f>
        <v>1887675.3718449043</v>
      </c>
      <c r="D185" s="50">
        <f>+D184+((Parámetros!$C$48*C184*D184)/Parámetros!$B$9)-Parámetros!$D$48*D184</f>
        <v>5909.2817609016083</v>
      </c>
      <c r="E185" s="50">
        <f>+Parámetros!$D$48*D184+E184</f>
        <v>8997.3463941934242</v>
      </c>
      <c r="F185" s="50">
        <f t="shared" si="171"/>
        <v>14906.628155095033</v>
      </c>
      <c r="G185" s="50">
        <f t="shared" si="172"/>
        <v>601.48462340165861</v>
      </c>
      <c r="H185" s="106">
        <f>+'Internación x edad (optimista)'!X186</f>
        <v>397.39984896283875</v>
      </c>
      <c r="I185" s="106">
        <f>+'Internación x edad (optimista)'!AJ186</f>
        <v>108.26021893571897</v>
      </c>
      <c r="J185" s="106">
        <f>+Parámetros!$B$16*Parámetros!$B$18</f>
        <v>1911</v>
      </c>
      <c r="K185" s="106">
        <f>+Parámetros!$B$17*Parámetros!$B$19</f>
        <v>141.5</v>
      </c>
      <c r="L185" s="58">
        <f>+L184-((Parámetros!$F$48*L184*M184)/Parámetros!$B$9)</f>
        <v>1887675.3718449043</v>
      </c>
      <c r="M185" s="59">
        <f>+M184+((Parámetros!$F$48*L184*M184)/Parámetros!$B$9)-Parámetros!$D$48*M184</f>
        <v>5909.2817609016083</v>
      </c>
      <c r="N185" s="59">
        <f>+Parámetros!$D$48*M184+N184</f>
        <v>8997.3463941934242</v>
      </c>
      <c r="O185" s="59">
        <f t="shared" si="173"/>
        <v>601.48462340165861</v>
      </c>
      <c r="P185" s="57">
        <f t="shared" si="174"/>
        <v>14906.628155095033</v>
      </c>
      <c r="Q185" s="57">
        <f>+'Internación x edad (moderado)'!X186</f>
        <v>397.39984896283875</v>
      </c>
      <c r="R185" s="57">
        <f>+'Internación x edad (moderado)'!AJ186</f>
        <v>108.26021893571897</v>
      </c>
      <c r="S185" s="57">
        <f>+Parámetros!$B$16*Parámetros!$B$18</f>
        <v>1911</v>
      </c>
      <c r="T185" s="57">
        <f>+Parámetros!$B$17*Parámetros!$B$19</f>
        <v>141.5</v>
      </c>
      <c r="U185" s="80">
        <f>+U184-((Parámetros!$I$48*U184*V184)/Parámetros!$B$9)</f>
        <v>1887675.3718449043</v>
      </c>
      <c r="V185" s="81">
        <f>+V184+((Parámetros!$I$48*U184*V184)/Parámetros!$B$9)-Parámetros!$D$24*V184</f>
        <v>5909.2817609016083</v>
      </c>
      <c r="W185" s="81">
        <f>+Parámetros!$D$48*V184+W184</f>
        <v>8997.3463941934242</v>
      </c>
      <c r="X185" s="81">
        <f t="shared" si="175"/>
        <v>601.48462340165861</v>
      </c>
      <c r="Y185" s="79">
        <f t="shared" si="176"/>
        <v>14906.628155095033</v>
      </c>
      <c r="Z185" s="79">
        <f>+'Internación x edad (pesimista)'!X186</f>
        <v>397.39984896283875</v>
      </c>
      <c r="AA185" s="79">
        <f>+'Internación x edad (pesimista)'!AJ186</f>
        <v>108.26021893571897</v>
      </c>
      <c r="AB185" s="79">
        <f>+Parámetros!$B$16*Parámetros!$B$18</f>
        <v>1911</v>
      </c>
      <c r="AC185" s="79">
        <f>+Parámetros!$B$17*Parámetros!$B$19</f>
        <v>141.5</v>
      </c>
      <c r="AD185" s="74">
        <v>44088</v>
      </c>
      <c r="AF185" s="203">
        <v>463</v>
      </c>
      <c r="AG185" s="27">
        <f t="shared" si="197"/>
        <v>15417</v>
      </c>
    </row>
    <row r="186" spans="1:37" x14ac:dyDescent="0.25">
      <c r="A186" s="18">
        <v>44089</v>
      </c>
      <c r="B186" s="44">
        <f t="shared" si="205"/>
        <v>179</v>
      </c>
      <c r="C186" s="49">
        <f>+C185-((Parámetros!$C$48*C185*D185)/Parámetros!$B$9)</f>
        <v>1887053.7562983532</v>
      </c>
      <c r="D186" s="50">
        <f>+D185+((Parámetros!$C$48*C185*D185)/Parámetros!$B$9)-Parámetros!$D$48*D185</f>
        <v>6108.8057531025052</v>
      </c>
      <c r="E186" s="50">
        <f>+Parámetros!$D$48*D185+E185</f>
        <v>9419.4379485435384</v>
      </c>
      <c r="F186" s="50">
        <f t="shared" ref="F186:F191" si="207">+D186+E186</f>
        <v>15528.243701646043</v>
      </c>
      <c r="G186" s="50">
        <f t="shared" ref="G186:G191" si="208">+IF(C185-C186&gt;0,C185-C186,0)</f>
        <v>621.61554655106738</v>
      </c>
      <c r="H186" s="106">
        <f>+'Internación x edad (optimista)'!X187</f>
        <v>405.98514016011683</v>
      </c>
      <c r="I186" s="106">
        <f>+'Internación x edad (optimista)'!AJ187</f>
        <v>110.59903589065732</v>
      </c>
      <c r="J186" s="106">
        <f>+Parámetros!$B$16*Parámetros!$B$18</f>
        <v>1911</v>
      </c>
      <c r="K186" s="106">
        <f>+Parámetros!$B$17*Parámetros!$B$19</f>
        <v>141.5</v>
      </c>
      <c r="L186" s="58">
        <f>+L185-((Parámetros!$F$48*L185*M185)/Parámetros!$B$9)</f>
        <v>1887053.7562983532</v>
      </c>
      <c r="M186" s="59">
        <f>+M185+((Parámetros!$F$48*L185*M185)/Parámetros!$B$9)-Parámetros!$D$48*M185</f>
        <v>6108.8057531025052</v>
      </c>
      <c r="N186" s="59">
        <f>+Parámetros!$D$48*M185+N185</f>
        <v>9419.4379485435384</v>
      </c>
      <c r="O186" s="59">
        <f t="shared" ref="O186:O191" si="209">+L185-L186</f>
        <v>621.61554655106738</v>
      </c>
      <c r="P186" s="57">
        <f t="shared" ref="P186:P191" si="210">+N186+M186</f>
        <v>15528.243701646043</v>
      </c>
      <c r="Q186" s="57">
        <f>+'Internación x edad (moderado)'!X187</f>
        <v>405.98514016011683</v>
      </c>
      <c r="R186" s="57">
        <f>+'Internación x edad (moderado)'!AJ187</f>
        <v>110.59903589065732</v>
      </c>
      <c r="S186" s="57">
        <f>+Parámetros!$B$16*Parámetros!$B$18</f>
        <v>1911</v>
      </c>
      <c r="T186" s="57">
        <f>+Parámetros!$B$17*Parámetros!$B$19</f>
        <v>141.5</v>
      </c>
      <c r="U186" s="80">
        <f>+U185-((Parámetros!$I$48*U185*V185)/Parámetros!$B$9)</f>
        <v>1887053.7562983532</v>
      </c>
      <c r="V186" s="81">
        <f>+V185+((Parámetros!$I$48*U185*V185)/Parámetros!$B$9)-Parámetros!$D$24*V185</f>
        <v>6108.8057531025052</v>
      </c>
      <c r="W186" s="81">
        <f>+Parámetros!$D$48*V185+W185</f>
        <v>9419.4379485435384</v>
      </c>
      <c r="X186" s="81">
        <f t="shared" ref="X186:X191" si="211">+U185-U186</f>
        <v>621.61554655106738</v>
      </c>
      <c r="Y186" s="79">
        <f t="shared" ref="Y186:Y191" si="212">+W186+V186</f>
        <v>15528.243701646043</v>
      </c>
      <c r="Z186" s="79">
        <f>+'Internación x edad (pesimista)'!X187</f>
        <v>405.98514016011683</v>
      </c>
      <c r="AA186" s="79">
        <f>+'Internación x edad (pesimista)'!AJ187</f>
        <v>110.59903589065732</v>
      </c>
      <c r="AB186" s="79">
        <f>+Parámetros!$B$16*Parámetros!$B$18</f>
        <v>1911</v>
      </c>
      <c r="AC186" s="79">
        <f>+Parámetros!$B$17*Parámetros!$B$19</f>
        <v>141.5</v>
      </c>
      <c r="AD186" s="74">
        <v>44089</v>
      </c>
      <c r="AF186" s="203">
        <v>576</v>
      </c>
      <c r="AG186" s="27">
        <f t="shared" si="197"/>
        <v>15993</v>
      </c>
    </row>
    <row r="187" spans="1:37" x14ac:dyDescent="0.25">
      <c r="A187" s="18">
        <v>44090</v>
      </c>
      <c r="B187" s="44">
        <f t="shared" si="205"/>
        <v>180</v>
      </c>
      <c r="C187" s="49">
        <f>+C186-((Parámetros!$C$48*C186*D186)/Parámetros!$B$9)</f>
        <v>1886411.3638195163</v>
      </c>
      <c r="D187" s="50">
        <f>+D186+((Parámetros!$C$48*C186*D186)/Parámetros!$B$9)-Parámetros!$D$48*D186</f>
        <v>6314.8549638607101</v>
      </c>
      <c r="E187" s="50">
        <f>+Parámetros!$D$48*D186+E186</f>
        <v>9855.7812166222884</v>
      </c>
      <c r="F187" s="50">
        <f t="shared" si="207"/>
        <v>16170.636180482998</v>
      </c>
      <c r="G187" s="50">
        <f t="shared" si="208"/>
        <v>642.39247883693315</v>
      </c>
      <c r="H187" s="106">
        <f>+'Internación x edad (optimista)'!X188</f>
        <v>414.08920924860655</v>
      </c>
      <c r="I187" s="106">
        <f>+'Internación x edad (optimista)'!AJ188</f>
        <v>112.80675765018957</v>
      </c>
      <c r="J187" s="106">
        <f>+Parámetros!$B$16*Parámetros!$B$18</f>
        <v>1911</v>
      </c>
      <c r="K187" s="106">
        <f>+Parámetros!$B$17*Parámetros!$B$19</f>
        <v>141.5</v>
      </c>
      <c r="L187" s="58">
        <f>+L186-((Parámetros!$F$48*L186*M186)/Parámetros!$B$9)</f>
        <v>1886411.3638195163</v>
      </c>
      <c r="M187" s="59">
        <f>+M186+((Parámetros!$F$48*L186*M186)/Parámetros!$B$9)-Parámetros!$D$48*M186</f>
        <v>6314.8549638607101</v>
      </c>
      <c r="N187" s="59">
        <f>+Parámetros!$D$48*M186+N186</f>
        <v>9855.7812166222884</v>
      </c>
      <c r="O187" s="59">
        <f t="shared" si="209"/>
        <v>642.39247883693315</v>
      </c>
      <c r="P187" s="57">
        <f t="shared" si="210"/>
        <v>16170.636180482998</v>
      </c>
      <c r="Q187" s="57">
        <f>+'Internación x edad (moderado)'!X188</f>
        <v>414.08920924860655</v>
      </c>
      <c r="R187" s="57">
        <f>+'Internación x edad (moderado)'!AJ188</f>
        <v>112.80675765018957</v>
      </c>
      <c r="S187" s="57">
        <f>+Parámetros!$B$16*Parámetros!$B$18</f>
        <v>1911</v>
      </c>
      <c r="T187" s="57">
        <f>+Parámetros!$B$17*Parámetros!$B$19</f>
        <v>141.5</v>
      </c>
      <c r="U187" s="80">
        <f>+U186-((Parámetros!$I$48*U186*V186)/Parámetros!$B$9)</f>
        <v>1886411.3638195163</v>
      </c>
      <c r="V187" s="81">
        <f>+V186+((Parámetros!$I$48*U186*V186)/Parámetros!$B$9)-Parámetros!$D$24*V186</f>
        <v>6314.8549638607101</v>
      </c>
      <c r="W187" s="81">
        <f>+Parámetros!$D$48*V186+W186</f>
        <v>9855.7812166222884</v>
      </c>
      <c r="X187" s="81">
        <f t="shared" si="211"/>
        <v>642.39247883693315</v>
      </c>
      <c r="Y187" s="79">
        <f t="shared" si="212"/>
        <v>16170.636180482998</v>
      </c>
      <c r="Z187" s="79">
        <f>+'Internación x edad (pesimista)'!X188</f>
        <v>414.08920924860655</v>
      </c>
      <c r="AA187" s="79">
        <f>+'Internación x edad (pesimista)'!AJ188</f>
        <v>112.80675765018957</v>
      </c>
      <c r="AB187" s="79">
        <f>+Parámetros!$B$16*Parámetros!$B$18</f>
        <v>1911</v>
      </c>
      <c r="AC187" s="79">
        <f>+Parámetros!$B$17*Parámetros!$B$19</f>
        <v>141.5</v>
      </c>
      <c r="AD187" s="74">
        <v>44090</v>
      </c>
      <c r="AF187" s="203">
        <v>613</v>
      </c>
      <c r="AG187" s="27">
        <f t="shared" si="197"/>
        <v>16606</v>
      </c>
    </row>
    <row r="188" spans="1:37" x14ac:dyDescent="0.25">
      <c r="A188" s="18">
        <v>44091</v>
      </c>
      <c r="B188" s="44">
        <f t="shared" si="205"/>
        <v>181</v>
      </c>
      <c r="C188" s="49">
        <f>+C187-((Parámetros!$C$48*C187*D187)/Parámetros!$B$9)</f>
        <v>1885747.5295872435</v>
      </c>
      <c r="D188" s="50">
        <f>+D187+((Parámetros!$C$48*C187*D187)/Parámetros!$B$9)-Parámetros!$D$48*D187</f>
        <v>6527.6281272863707</v>
      </c>
      <c r="E188" s="50">
        <f>+Parámetros!$D$48*D187+E187</f>
        <v>10306.842285469482</v>
      </c>
      <c r="F188" s="50">
        <f t="shared" si="207"/>
        <v>16834.470412755851</v>
      </c>
      <c r="G188" s="50">
        <f t="shared" si="208"/>
        <v>663.8342322728131</v>
      </c>
      <c r="H188" s="106">
        <f>+'Internación x edad (optimista)'!X189</f>
        <v>421.65072605354493</v>
      </c>
      <c r="I188" s="106">
        <f>+'Internación x edad (optimista)'!AJ189</f>
        <v>114.86667656290484</v>
      </c>
      <c r="J188" s="106">
        <f>+Parámetros!$B$16*Parámetros!$B$18</f>
        <v>1911</v>
      </c>
      <c r="K188" s="106">
        <f>+Parámetros!$B$17*Parámetros!$B$19</f>
        <v>141.5</v>
      </c>
      <c r="L188" s="58">
        <f>+L187-((Parámetros!$F$48*L187*M187)/Parámetros!$B$9)</f>
        <v>1885747.5295872435</v>
      </c>
      <c r="M188" s="59">
        <f>+M187+((Parámetros!$F$48*L187*M187)/Parámetros!$B$9)-Parámetros!$D$48*M187</f>
        <v>6527.6281272863707</v>
      </c>
      <c r="N188" s="59">
        <f>+Parámetros!$D$48*M187+N187</f>
        <v>10306.842285469482</v>
      </c>
      <c r="O188" s="59">
        <f t="shared" si="209"/>
        <v>663.8342322728131</v>
      </c>
      <c r="P188" s="57">
        <f t="shared" si="210"/>
        <v>16834.470412755851</v>
      </c>
      <c r="Q188" s="57">
        <f>+'Internación x edad (moderado)'!X189</f>
        <v>421.65072605354493</v>
      </c>
      <c r="R188" s="57">
        <f>+'Internación x edad (moderado)'!AJ189</f>
        <v>114.86667656290484</v>
      </c>
      <c r="S188" s="57">
        <f>+Parámetros!$B$16*Parámetros!$B$18</f>
        <v>1911</v>
      </c>
      <c r="T188" s="57">
        <f>+Parámetros!$B$17*Parámetros!$B$19</f>
        <v>141.5</v>
      </c>
      <c r="U188" s="80">
        <f>+U187-((Parámetros!$I$48*U187*V187)/Parámetros!$B$9)</f>
        <v>1885747.5295872435</v>
      </c>
      <c r="V188" s="81">
        <f>+V187+((Parámetros!$I$48*U187*V187)/Parámetros!$B$9)-Parámetros!$D$24*V187</f>
        <v>6527.6281272863707</v>
      </c>
      <c r="W188" s="81">
        <f>+Parámetros!$D$48*V187+W187</f>
        <v>10306.842285469482</v>
      </c>
      <c r="X188" s="81">
        <f t="shared" si="211"/>
        <v>663.8342322728131</v>
      </c>
      <c r="Y188" s="79">
        <f t="shared" si="212"/>
        <v>16834.470412755851</v>
      </c>
      <c r="Z188" s="79">
        <f>+'Internación x edad (pesimista)'!X189</f>
        <v>421.65072605354493</v>
      </c>
      <c r="AA188" s="79">
        <f>+'Internación x edad (pesimista)'!AJ189</f>
        <v>114.86667656290484</v>
      </c>
      <c r="AB188" s="79">
        <f>+Parámetros!$B$16*Parámetros!$B$18</f>
        <v>1911</v>
      </c>
      <c r="AC188" s="79">
        <f>+Parámetros!$B$17*Parámetros!$B$19</f>
        <v>141.5</v>
      </c>
      <c r="AD188" s="74">
        <v>44091</v>
      </c>
      <c r="AF188" s="203">
        <v>577</v>
      </c>
      <c r="AG188" s="27">
        <f t="shared" si="197"/>
        <v>17183</v>
      </c>
    </row>
    <row r="189" spans="1:37" x14ac:dyDescent="0.25">
      <c r="A189" s="18">
        <v>44092</v>
      </c>
      <c r="B189" s="44">
        <f t="shared" si="205"/>
        <v>182</v>
      </c>
      <c r="C189" s="49">
        <f>+C188-((Parámetros!$C$48*C188*D188)/Parámetros!$B$9)</f>
        <v>1885061.569554586</v>
      </c>
      <c r="D189" s="50">
        <f>+D188+((Parámetros!$C$48*C188*D188)/Parámetros!$B$9)-Parámetros!$D$48*D188</f>
        <v>6747.3290079947756</v>
      </c>
      <c r="E189" s="50">
        <f>+Parámetros!$D$48*D188+E188</f>
        <v>10773.101437418509</v>
      </c>
      <c r="F189" s="50">
        <f t="shared" si="207"/>
        <v>17520.430445413283</v>
      </c>
      <c r="G189" s="50">
        <f t="shared" si="208"/>
        <v>685.96003265748732</v>
      </c>
      <c r="H189" s="106">
        <f>+'Internación x edad (optimista)'!X190</f>
        <v>428.60381415518327</v>
      </c>
      <c r="I189" s="106">
        <f>+'Internación x edad (optimista)'!AJ190</f>
        <v>116.76084648301746</v>
      </c>
      <c r="J189" s="106">
        <f>+Parámetros!$B$16*Parámetros!$B$18</f>
        <v>1911</v>
      </c>
      <c r="K189" s="106">
        <f>+Parámetros!$B$17*Parámetros!$B$19</f>
        <v>141.5</v>
      </c>
      <c r="L189" s="58">
        <f>+L188-((Parámetros!$F$48*L188*M188)/Parámetros!$B$9)</f>
        <v>1885061.569554586</v>
      </c>
      <c r="M189" s="59">
        <f>+M188+((Parámetros!$F$48*L188*M188)/Parámetros!$B$9)-Parámetros!$D$48*M188</f>
        <v>6747.3290079947756</v>
      </c>
      <c r="N189" s="59">
        <f>+Parámetros!$D$48*M188+N188</f>
        <v>10773.101437418509</v>
      </c>
      <c r="O189" s="59">
        <f t="shared" si="209"/>
        <v>685.96003265748732</v>
      </c>
      <c r="P189" s="57">
        <f t="shared" si="210"/>
        <v>17520.430445413283</v>
      </c>
      <c r="Q189" s="57">
        <f>+'Internación x edad (moderado)'!X190</f>
        <v>428.60381415518327</v>
      </c>
      <c r="R189" s="57">
        <f>+'Internación x edad (moderado)'!AJ190</f>
        <v>116.76084648301746</v>
      </c>
      <c r="S189" s="57">
        <f>+Parámetros!$B$16*Parámetros!$B$18</f>
        <v>1911</v>
      </c>
      <c r="T189" s="57">
        <f>+Parámetros!$B$17*Parámetros!$B$19</f>
        <v>141.5</v>
      </c>
      <c r="U189" s="80">
        <f>+U188-((Parámetros!$I$48*U188*V188)/Parámetros!$B$9)</f>
        <v>1885061.569554586</v>
      </c>
      <c r="V189" s="81">
        <f>+V188+((Parámetros!$I$48*U188*V188)/Parámetros!$B$9)-Parámetros!$D$24*V188</f>
        <v>6747.3290079947756</v>
      </c>
      <c r="W189" s="81">
        <f>+Parámetros!$D$48*V188+W188</f>
        <v>10773.101437418509</v>
      </c>
      <c r="X189" s="81">
        <f t="shared" si="211"/>
        <v>685.96003265748732</v>
      </c>
      <c r="Y189" s="79">
        <f t="shared" si="212"/>
        <v>17520.430445413283</v>
      </c>
      <c r="Z189" s="79">
        <f>+'Internación x edad (pesimista)'!X190</f>
        <v>428.60381415518327</v>
      </c>
      <c r="AA189" s="79">
        <f>+'Internación x edad (pesimista)'!AJ190</f>
        <v>116.76084648301746</v>
      </c>
      <c r="AB189" s="79">
        <f>+Parámetros!$B$16*Parámetros!$B$18</f>
        <v>1911</v>
      </c>
      <c r="AC189" s="79">
        <f>+Parámetros!$B$17*Parámetros!$B$19</f>
        <v>141.5</v>
      </c>
      <c r="AD189" s="74">
        <v>44092</v>
      </c>
      <c r="AF189" s="203">
        <v>638</v>
      </c>
      <c r="AG189" s="27">
        <f t="shared" si="197"/>
        <v>17821</v>
      </c>
    </row>
    <row r="190" spans="1:37" x14ac:dyDescent="0.25">
      <c r="A190" s="18">
        <v>44093</v>
      </c>
      <c r="B190" s="44">
        <f t="shared" si="205"/>
        <v>183</v>
      </c>
      <c r="C190" s="49">
        <f>+C189-((Parámetros!$C$48*C189*D189)/Parámetros!$B$9)</f>
        <v>1884352.7800357693</v>
      </c>
      <c r="D190" s="50">
        <f>+D189+((Parámetros!$C$48*C189*D189)/Parámetros!$B$9)-Parámetros!$D$48*D189</f>
        <v>6974.1664548118106</v>
      </c>
      <c r="E190" s="50">
        <f>+Parámetros!$D$48*D189+E189</f>
        <v>11255.053509418136</v>
      </c>
      <c r="F190" s="50">
        <f t="shared" si="207"/>
        <v>18229.219964229946</v>
      </c>
      <c r="G190" s="50">
        <f t="shared" si="208"/>
        <v>708.78951881662942</v>
      </c>
      <c r="H190" s="106">
        <f>+'Internación x edad (optimista)'!X191</f>
        <v>443.63602715636023</v>
      </c>
      <c r="I190" s="106">
        <f>+'Internación x edad (optimista)'!AJ191</f>
        <v>120.85594283205496</v>
      </c>
      <c r="J190" s="106">
        <f>+Parámetros!$B$16*Parámetros!$B$18</f>
        <v>1911</v>
      </c>
      <c r="K190" s="106">
        <f>+Parámetros!$B$17*Parámetros!$B$19</f>
        <v>141.5</v>
      </c>
      <c r="L190" s="58">
        <f>+L189-((Parámetros!$F$48*L189*M189)/Parámetros!$B$9)</f>
        <v>1884352.7800357693</v>
      </c>
      <c r="M190" s="59">
        <f>+M189+((Parámetros!$F$48*L189*M189)/Parámetros!$B$9)-Parámetros!$D$48*M189</f>
        <v>6974.1664548118106</v>
      </c>
      <c r="N190" s="59">
        <f>+Parámetros!$D$48*M189+N189</f>
        <v>11255.053509418136</v>
      </c>
      <c r="O190" s="59">
        <f t="shared" si="209"/>
        <v>708.78951881662942</v>
      </c>
      <c r="P190" s="57">
        <f t="shared" si="210"/>
        <v>18229.219964229946</v>
      </c>
      <c r="Q190" s="57">
        <f>+'Internación x edad (moderado)'!X191</f>
        <v>443.63602715636023</v>
      </c>
      <c r="R190" s="57">
        <f>+'Internación x edad (moderado)'!AJ191</f>
        <v>120.85594283205496</v>
      </c>
      <c r="S190" s="57">
        <f>+Parámetros!$B$16*Parámetros!$B$18</f>
        <v>1911</v>
      </c>
      <c r="T190" s="57">
        <f>+Parámetros!$B$17*Parámetros!$B$19</f>
        <v>141.5</v>
      </c>
      <c r="U190" s="80">
        <f>+U189-((Parámetros!$I$48*U189*V189)/Parámetros!$B$9)</f>
        <v>1884352.7800357693</v>
      </c>
      <c r="V190" s="81">
        <f>+V189+((Parámetros!$I$48*U189*V189)/Parámetros!$B$9)-Parámetros!$D$24*V189</f>
        <v>6974.1664548118106</v>
      </c>
      <c r="W190" s="81">
        <f>+Parámetros!$D$48*V189+W189</f>
        <v>11255.053509418136</v>
      </c>
      <c r="X190" s="81">
        <f t="shared" si="211"/>
        <v>708.78951881662942</v>
      </c>
      <c r="Y190" s="79">
        <f t="shared" si="212"/>
        <v>18229.219964229946</v>
      </c>
      <c r="Z190" s="79">
        <f>+'Internación x edad (pesimista)'!X191</f>
        <v>443.63602715636023</v>
      </c>
      <c r="AA190" s="79">
        <f>+'Internación x edad (pesimista)'!AJ191</f>
        <v>120.85594283205496</v>
      </c>
      <c r="AB190" s="79">
        <f>+Parámetros!$B$16*Parámetros!$B$18</f>
        <v>1911</v>
      </c>
      <c r="AC190" s="79">
        <f>+Parámetros!$B$17*Parámetros!$B$19</f>
        <v>141.5</v>
      </c>
      <c r="AD190" s="74">
        <v>44093</v>
      </c>
      <c r="AF190" s="203">
        <v>633</v>
      </c>
      <c r="AG190" s="27">
        <f t="shared" si="197"/>
        <v>18454</v>
      </c>
    </row>
    <row r="191" spans="1:37" x14ac:dyDescent="0.25">
      <c r="A191" s="18">
        <v>44094</v>
      </c>
      <c r="B191" s="44">
        <f t="shared" si="205"/>
        <v>184</v>
      </c>
      <c r="C191" s="49">
        <f>+C190-((Parámetros!$C$48*C190*D190)/Parámetros!$B$9)</f>
        <v>1883620.4372948345</v>
      </c>
      <c r="D191" s="50">
        <f>+D190+((Parámetros!$C$48*C190*D190)/Parámetros!$B$9)-Parámetros!$D$48*D190</f>
        <v>7208.3544489744527</v>
      </c>
      <c r="E191" s="50">
        <f>+Parámetros!$D$48*D190+E190</f>
        <v>11753.208256190408</v>
      </c>
      <c r="F191" s="50">
        <f t="shared" si="207"/>
        <v>18961.562705164863</v>
      </c>
      <c r="G191" s="50">
        <f t="shared" si="208"/>
        <v>732.34274093480781</v>
      </c>
      <c r="H191" s="106">
        <f>+'Internación x edad (optimista)'!X192</f>
        <v>459.30112788584762</v>
      </c>
      <c r="I191" s="106">
        <f>+'Internación x edad (optimista)'!AJ192</f>
        <v>125.12345133526776</v>
      </c>
      <c r="J191" s="106">
        <f>+Parámetros!$B$16*Parámetros!$B$18</f>
        <v>1911</v>
      </c>
      <c r="K191" s="106">
        <f>+Parámetros!$B$17*Parámetros!$B$19</f>
        <v>141.5</v>
      </c>
      <c r="L191" s="58">
        <f>+L190-((Parámetros!$F$48*L190*M190)/Parámetros!$B$9)</f>
        <v>1883620.4372948345</v>
      </c>
      <c r="M191" s="59">
        <f>+M190+((Parámetros!$F$48*L190*M190)/Parámetros!$B$9)-Parámetros!$D$48*M190</f>
        <v>7208.3544489744527</v>
      </c>
      <c r="N191" s="59">
        <f>+Parámetros!$D$48*M190+N190</f>
        <v>11753.208256190408</v>
      </c>
      <c r="O191" s="59">
        <f t="shared" si="209"/>
        <v>732.34274093480781</v>
      </c>
      <c r="P191" s="57">
        <f t="shared" si="210"/>
        <v>18961.562705164863</v>
      </c>
      <c r="Q191" s="57">
        <f>+'Internación x edad (moderado)'!X192</f>
        <v>459.30112788584762</v>
      </c>
      <c r="R191" s="57">
        <f>+'Internación x edad (moderado)'!AJ192</f>
        <v>125.12345133526776</v>
      </c>
      <c r="S191" s="57">
        <f>+Parámetros!$B$16*Parámetros!$B$18</f>
        <v>1911</v>
      </c>
      <c r="T191" s="57">
        <f>+Parámetros!$B$17*Parámetros!$B$19</f>
        <v>141.5</v>
      </c>
      <c r="U191" s="80">
        <f>+U190-((Parámetros!$I$48*U190*V190)/Parámetros!$B$9)</f>
        <v>1883620.4372948345</v>
      </c>
      <c r="V191" s="81">
        <f>+V190+((Parámetros!$I$48*U190*V190)/Parámetros!$B$9)-Parámetros!$D$24*V190</f>
        <v>7208.3544489744527</v>
      </c>
      <c r="W191" s="81">
        <f>+Parámetros!$D$48*V190+W190</f>
        <v>11753.208256190408</v>
      </c>
      <c r="X191" s="81">
        <f t="shared" si="211"/>
        <v>732.34274093480781</v>
      </c>
      <c r="Y191" s="79">
        <f t="shared" si="212"/>
        <v>18961.562705164863</v>
      </c>
      <c r="Z191" s="79">
        <f>+'Internación x edad (pesimista)'!X192</f>
        <v>459.30112788584762</v>
      </c>
      <c r="AA191" s="79">
        <f>+'Internación x edad (pesimista)'!AJ192</f>
        <v>125.12345133526776</v>
      </c>
      <c r="AB191" s="79">
        <f>+Parámetros!$B$16*Parámetros!$B$18</f>
        <v>1911</v>
      </c>
      <c r="AC191" s="79">
        <f>+Parámetros!$B$17*Parámetros!$B$19</f>
        <v>141.5</v>
      </c>
      <c r="AD191" s="74">
        <v>44094</v>
      </c>
      <c r="AF191" s="203">
        <v>453</v>
      </c>
      <c r="AG191" s="27">
        <f t="shared" si="197"/>
        <v>18907</v>
      </c>
      <c r="AJ191">
        <f>+(AG191/AG185)^(1/6)-1</f>
        <v>3.4595198719456599E-2</v>
      </c>
      <c r="AK191" s="27">
        <f t="shared" ref="AK191" si="213">+LN(2)/LN(1+AJ191)</f>
        <v>20.380544920606166</v>
      </c>
    </row>
    <row r="192" spans="1:37" x14ac:dyDescent="0.25">
      <c r="A192" s="18">
        <v>44095</v>
      </c>
      <c r="B192" s="44">
        <f t="shared" si="205"/>
        <v>185</v>
      </c>
      <c r="C192" s="49">
        <f>+C191-((Parámetros!$C$49*C191*D191)/Parámetros!$B$9)</f>
        <v>1883150.8875580463</v>
      </c>
      <c r="D192" s="50">
        <f>+D191+((Parámetros!$C$49*C191*D191)/Parámetros!$B$9)-Parámetros!$D$49*D191</f>
        <v>7163.0217251217628</v>
      </c>
      <c r="E192" s="50">
        <f>+Parámetros!$D$49*D191+E191</f>
        <v>12268.090716831441</v>
      </c>
      <c r="F192" s="50">
        <f t="shared" si="171"/>
        <v>19431.112441953203</v>
      </c>
      <c r="G192" s="50">
        <f t="shared" si="172"/>
        <v>469.54973678826354</v>
      </c>
      <c r="H192" s="106">
        <f>+'Internación x edad (optimista)'!X193</f>
        <v>457.53657518723162</v>
      </c>
      <c r="I192" s="106">
        <f>+'Internación x edad (optimista)'!AJ193</f>
        <v>124.64274943773471</v>
      </c>
      <c r="J192" s="106">
        <f>+Parámetros!$B$16*Parámetros!$B$18</f>
        <v>1911</v>
      </c>
      <c r="K192" s="106">
        <f>+Parámetros!$B$17*Parámetros!$B$19</f>
        <v>141.5</v>
      </c>
      <c r="L192" s="58">
        <f>+L191-((Parámetros!$F$49*L191*M191)/Parámetros!$B$9)</f>
        <v>1883150.8875580463</v>
      </c>
      <c r="M192" s="59">
        <f>+M191+((Parámetros!$F$49*L191*M191)/Parámetros!$B$9)-Parámetros!$D$49*M191</f>
        <v>7163.0217251217628</v>
      </c>
      <c r="N192" s="59">
        <f>+Parámetros!$D$49*M191+N191</f>
        <v>12268.090716831441</v>
      </c>
      <c r="O192" s="59">
        <f t="shared" si="173"/>
        <v>469.54973678826354</v>
      </c>
      <c r="P192" s="57">
        <f t="shared" si="174"/>
        <v>19431.112441953203</v>
      </c>
      <c r="Q192" s="57">
        <f>+'Internación x edad (moderado)'!X193</f>
        <v>457.53657518723162</v>
      </c>
      <c r="R192" s="57">
        <f>+'Internación x edad (moderado)'!AJ193</f>
        <v>124.64274943773471</v>
      </c>
      <c r="S192" s="57">
        <f>+Parámetros!$B$16*Parámetros!$B$18</f>
        <v>1911</v>
      </c>
      <c r="T192" s="57">
        <f>+Parámetros!$B$17*Parámetros!$B$19</f>
        <v>141.5</v>
      </c>
      <c r="U192" s="80">
        <f>+U191-((Parámetros!$I$49*U191*V191)/Parámetros!$B$9)</f>
        <v>1883150.8875580463</v>
      </c>
      <c r="V192" s="81">
        <f>+V191+((Parámetros!$I$49*U191*V191)/Parámetros!$B$9)-Parámetros!$D$24*V191</f>
        <v>7163.0217251217628</v>
      </c>
      <c r="W192" s="81">
        <f>+Parámetros!$D$49*V191+W191</f>
        <v>12268.090716831441</v>
      </c>
      <c r="X192" s="81">
        <f t="shared" si="175"/>
        <v>469.54973678826354</v>
      </c>
      <c r="Y192" s="79">
        <f t="shared" si="176"/>
        <v>19431.112441953203</v>
      </c>
      <c r="Z192" s="79">
        <f>+'Internación x edad (pesimista)'!X193</f>
        <v>457.53657518723162</v>
      </c>
      <c r="AA192" s="79">
        <f>+'Internación x edad (pesimista)'!AJ193</f>
        <v>124.64274943773471</v>
      </c>
      <c r="AB192" s="79">
        <f>+Parámetros!$B$16*Parámetros!$B$18</f>
        <v>1911</v>
      </c>
      <c r="AC192" s="79">
        <f>+Parámetros!$B$17*Parámetros!$B$19</f>
        <v>141.5</v>
      </c>
      <c r="AD192" s="74">
        <v>44095</v>
      </c>
      <c r="AF192" s="203">
        <v>425</v>
      </c>
      <c r="AG192" s="27">
        <f t="shared" si="197"/>
        <v>19332</v>
      </c>
    </row>
    <row r="193" spans="1:37" x14ac:dyDescent="0.25">
      <c r="A193" s="18">
        <v>44096</v>
      </c>
      <c r="B193" s="44">
        <f t="shared" si="205"/>
        <v>186</v>
      </c>
      <c r="C193" s="49">
        <f>+C192-((Parámetros!$C$49*C192*D192)/Parámetros!$B$9)</f>
        <v>1882684.407092795</v>
      </c>
      <c r="D193" s="50">
        <f>+D192+((Parámetros!$C$49*C192*D192)/Parámetros!$B$9)-Parámetros!$D$49*D192</f>
        <v>7117.8577814357486</v>
      </c>
      <c r="E193" s="50">
        <f>+Parámetros!$D$49*D192+E192</f>
        <v>12779.73512576871</v>
      </c>
      <c r="F193" s="50">
        <f t="shared" ref="F193:F198" si="214">+D193+E193</f>
        <v>19897.59290720446</v>
      </c>
      <c r="G193" s="50">
        <f t="shared" ref="G193:G198" si="215">+IF(C192-C193&gt;0,C192-C193,0)</f>
        <v>466.48046525125392</v>
      </c>
      <c r="H193" s="106">
        <f>+'Internación x edad (optimista)'!X194</f>
        <v>454.68025564899932</v>
      </c>
      <c r="I193" s="106">
        <f>+'Internación x edad (optimista)'!AJ194</f>
        <v>123.86462690103411</v>
      </c>
      <c r="J193" s="106">
        <f>+Parámetros!$B$16*Parámetros!$B$18</f>
        <v>1911</v>
      </c>
      <c r="K193" s="106">
        <f>+Parámetros!$B$17*Parámetros!$B$19</f>
        <v>141.5</v>
      </c>
      <c r="L193" s="58">
        <f>+L192-((Parámetros!$F$49*L192*M192)/Parámetros!$B$9)</f>
        <v>1882684.407092795</v>
      </c>
      <c r="M193" s="59">
        <f>+M192+((Parámetros!$F$49*L192*M192)/Parámetros!$B$9)-Parámetros!$D$49*M192</f>
        <v>7117.8577814357486</v>
      </c>
      <c r="N193" s="59">
        <f>+Parámetros!$D$49*M192+N192</f>
        <v>12779.73512576871</v>
      </c>
      <c r="O193" s="59">
        <f t="shared" ref="O193:O198" si="216">+L192-L193</f>
        <v>466.48046525125392</v>
      </c>
      <c r="P193" s="57">
        <f t="shared" ref="P193:P198" si="217">+N193+M193</f>
        <v>19897.59290720446</v>
      </c>
      <c r="Q193" s="57">
        <f>+'Internación x edad (moderado)'!X194</f>
        <v>454.68025564899932</v>
      </c>
      <c r="R193" s="57">
        <f>+'Internación x edad (moderado)'!AJ194</f>
        <v>123.86462690103411</v>
      </c>
      <c r="S193" s="57">
        <f>+Parámetros!$B$16*Parámetros!$B$18</f>
        <v>1911</v>
      </c>
      <c r="T193" s="57">
        <f>+Parámetros!$B$17*Parámetros!$B$19</f>
        <v>141.5</v>
      </c>
      <c r="U193" s="80">
        <f>+U192-((Parámetros!$I$49*U192*V192)/Parámetros!$B$9)</f>
        <v>1882684.407092795</v>
      </c>
      <c r="V193" s="81">
        <f>+V192+((Parámetros!$I$49*U192*V192)/Parámetros!$B$9)-Parámetros!$D$24*V192</f>
        <v>7117.8577814357486</v>
      </c>
      <c r="W193" s="81">
        <f>+Parámetros!$D$49*V192+W192</f>
        <v>12779.73512576871</v>
      </c>
      <c r="X193" s="81">
        <f t="shared" ref="X193:X198" si="218">+U192-U193</f>
        <v>466.48046525125392</v>
      </c>
      <c r="Y193" s="79">
        <f t="shared" ref="Y193:Y198" si="219">+W193+V193</f>
        <v>19897.59290720446</v>
      </c>
      <c r="Z193" s="79">
        <f>+'Internación x edad (pesimista)'!X194</f>
        <v>454.68025564899932</v>
      </c>
      <c r="AA193" s="79">
        <f>+'Internación x edad (pesimista)'!AJ194</f>
        <v>123.86462690103411</v>
      </c>
      <c r="AB193" s="79">
        <f>+Parámetros!$B$16*Parámetros!$B$18</f>
        <v>1911</v>
      </c>
      <c r="AC193" s="79">
        <f>+Parámetros!$B$17*Parámetros!$B$19</f>
        <v>141.5</v>
      </c>
      <c r="AD193" s="74">
        <v>44096</v>
      </c>
      <c r="AF193" s="203">
        <v>481</v>
      </c>
      <c r="AG193" s="27">
        <f t="shared" si="197"/>
        <v>19813</v>
      </c>
    </row>
    <row r="194" spans="1:37" x14ac:dyDescent="0.25">
      <c r="A194" s="18">
        <v>44097</v>
      </c>
      <c r="B194" s="44">
        <f t="shared" si="205"/>
        <v>187</v>
      </c>
      <c r="C194" s="49">
        <f>+C193-((Parámetros!$C$49*C193*D193)/Parámetros!$B$9)</f>
        <v>1882220.9826825468</v>
      </c>
      <c r="D194" s="50">
        <f>+D193+((Parámetros!$C$49*C193*D193)/Parámetros!$B$9)-Parámetros!$D$49*D193</f>
        <v>7072.8637787243433</v>
      </c>
      <c r="E194" s="50">
        <f>+Parámetros!$D$49*D193+E193</f>
        <v>13288.153538728406</v>
      </c>
      <c r="F194" s="50">
        <f t="shared" si="214"/>
        <v>20361.017317452748</v>
      </c>
      <c r="G194" s="50">
        <f t="shared" si="215"/>
        <v>463.42441024817526</v>
      </c>
      <c r="H194" s="106">
        <f>+'Internación x edad (optimista)'!X195</f>
        <v>450.70835546135044</v>
      </c>
      <c r="I194" s="106">
        <f>+'Internación x edad (optimista)'!AJ195</f>
        <v>122.7825963340172</v>
      </c>
      <c r="J194" s="106">
        <f>+Parámetros!$B$16*Parámetros!$B$18</f>
        <v>1911</v>
      </c>
      <c r="K194" s="106">
        <f>+Parámetros!$B$17*Parámetros!$B$19</f>
        <v>141.5</v>
      </c>
      <c r="L194" s="58">
        <f>+L193-((Parámetros!$F$49*L193*M193)/Parámetros!$B$9)</f>
        <v>1882220.9826825468</v>
      </c>
      <c r="M194" s="59">
        <f>+M193+((Parámetros!$F$49*L193*M193)/Parámetros!$B$9)-Parámetros!$D$49*M193</f>
        <v>7072.8637787243433</v>
      </c>
      <c r="N194" s="59">
        <f>+Parámetros!$D$49*M193+N193</f>
        <v>13288.153538728406</v>
      </c>
      <c r="O194" s="59">
        <f t="shared" si="216"/>
        <v>463.42441024817526</v>
      </c>
      <c r="P194" s="57">
        <f t="shared" si="217"/>
        <v>20361.017317452748</v>
      </c>
      <c r="Q194" s="57">
        <f>+'Internación x edad (moderado)'!X195</f>
        <v>450.70835546135044</v>
      </c>
      <c r="R194" s="57">
        <f>+'Internación x edad (moderado)'!AJ195</f>
        <v>122.7825963340172</v>
      </c>
      <c r="S194" s="57">
        <f>+Parámetros!$B$16*Parámetros!$B$18</f>
        <v>1911</v>
      </c>
      <c r="T194" s="57">
        <f>+Parámetros!$B$17*Parámetros!$B$19</f>
        <v>141.5</v>
      </c>
      <c r="U194" s="80">
        <f>+U193-((Parámetros!$I$49*U193*V193)/Parámetros!$B$9)</f>
        <v>1882220.9826825468</v>
      </c>
      <c r="V194" s="81">
        <f>+V193+((Parámetros!$I$49*U193*V193)/Parámetros!$B$9)-Parámetros!$D$24*V193</f>
        <v>7072.8637787243433</v>
      </c>
      <c r="W194" s="81">
        <f>+Parámetros!$D$49*V193+W193</f>
        <v>13288.153538728406</v>
      </c>
      <c r="X194" s="81">
        <f t="shared" si="218"/>
        <v>463.42441024817526</v>
      </c>
      <c r="Y194" s="79">
        <f t="shared" si="219"/>
        <v>20361.017317452748</v>
      </c>
      <c r="Z194" s="79">
        <f>+'Internación x edad (pesimista)'!X195</f>
        <v>450.70835546135044</v>
      </c>
      <c r="AA194" s="79">
        <f>+'Internación x edad (pesimista)'!AJ195</f>
        <v>122.7825963340172</v>
      </c>
      <c r="AB194" s="79">
        <f>+Parámetros!$B$16*Parámetros!$B$18</f>
        <v>1911</v>
      </c>
      <c r="AC194" s="79">
        <f>+Parámetros!$B$17*Parámetros!$B$19</f>
        <v>141.5</v>
      </c>
      <c r="AD194" s="74">
        <v>44097</v>
      </c>
      <c r="AF194" s="203">
        <v>600</v>
      </c>
      <c r="AG194" s="27">
        <f t="shared" si="197"/>
        <v>20413</v>
      </c>
    </row>
    <row r="195" spans="1:37" x14ac:dyDescent="0.25">
      <c r="A195" s="18">
        <v>44098</v>
      </c>
      <c r="B195" s="44">
        <f t="shared" si="205"/>
        <v>188</v>
      </c>
      <c r="C195" s="49">
        <f>+C194-((Parámetros!$C$49*C194*D194)/Parámetros!$B$9)</f>
        <v>1881760.6010609912</v>
      </c>
      <c r="D195" s="50">
        <f>+D194+((Parámetros!$C$49*C194*D194)/Parámetros!$B$9)-Parámetros!$D$49*D194</f>
        <v>7028.0408446567708</v>
      </c>
      <c r="E195" s="50">
        <f>+Parámetros!$D$49*D194+E194</f>
        <v>13793.358094351574</v>
      </c>
      <c r="F195" s="50">
        <f t="shared" si="214"/>
        <v>20821.398939008344</v>
      </c>
      <c r="G195" s="50">
        <f t="shared" si="215"/>
        <v>460.38162155565806</v>
      </c>
      <c r="H195" s="106">
        <f>+'Internación x edad (optimista)'!X196</f>
        <v>445.59645309159532</v>
      </c>
      <c r="I195" s="106">
        <f>+'Internación x edad (optimista)'!AJ196</f>
        <v>121.39000478882146</v>
      </c>
      <c r="J195" s="106">
        <f>+Parámetros!$B$16*Parámetros!$B$18</f>
        <v>1911</v>
      </c>
      <c r="K195" s="106">
        <f>+Parámetros!$B$17*Parámetros!$B$19</f>
        <v>141.5</v>
      </c>
      <c r="L195" s="58">
        <f>+L194-((Parámetros!$F$49*L194*M194)/Parámetros!$B$9)</f>
        <v>1881760.6010609912</v>
      </c>
      <c r="M195" s="59">
        <f>+M194+((Parámetros!$F$49*L194*M194)/Parámetros!$B$9)-Parámetros!$D$49*M194</f>
        <v>7028.0408446567708</v>
      </c>
      <c r="N195" s="59">
        <f>+Parámetros!$D$49*M194+N194</f>
        <v>13793.358094351574</v>
      </c>
      <c r="O195" s="59">
        <f t="shared" si="216"/>
        <v>460.38162155565806</v>
      </c>
      <c r="P195" s="57">
        <f t="shared" si="217"/>
        <v>20821.398939008344</v>
      </c>
      <c r="Q195" s="57">
        <f>+'Internación x edad (moderado)'!X196</f>
        <v>445.59645309159532</v>
      </c>
      <c r="R195" s="57">
        <f>+'Internación x edad (moderado)'!AJ196</f>
        <v>121.39000478882146</v>
      </c>
      <c r="S195" s="57">
        <f>+Parámetros!$B$16*Parámetros!$B$18</f>
        <v>1911</v>
      </c>
      <c r="T195" s="57">
        <f>+Parámetros!$B$17*Parámetros!$B$19</f>
        <v>141.5</v>
      </c>
      <c r="U195" s="80">
        <f>+U194-((Parámetros!$I$49*U194*V194)/Parámetros!$B$9)</f>
        <v>1881760.6010609912</v>
      </c>
      <c r="V195" s="81">
        <f>+V194+((Parámetros!$I$49*U194*V194)/Parámetros!$B$9)-Parámetros!$D$24*V194</f>
        <v>7028.0408446567708</v>
      </c>
      <c r="W195" s="81">
        <f>+Parámetros!$D$49*V194+W194</f>
        <v>13793.358094351574</v>
      </c>
      <c r="X195" s="81">
        <f t="shared" si="218"/>
        <v>460.38162155565806</v>
      </c>
      <c r="Y195" s="79">
        <f t="shared" si="219"/>
        <v>20821.398939008344</v>
      </c>
      <c r="Z195" s="79">
        <f>+'Internación x edad (pesimista)'!X196</f>
        <v>445.59645309159532</v>
      </c>
      <c r="AA195" s="79">
        <f>+'Internación x edad (pesimista)'!AJ196</f>
        <v>121.39000478882146</v>
      </c>
      <c r="AB195" s="79">
        <f>+Parámetros!$B$16*Parámetros!$B$18</f>
        <v>1911</v>
      </c>
      <c r="AC195" s="79">
        <f>+Parámetros!$B$17*Parámetros!$B$19</f>
        <v>141.5</v>
      </c>
      <c r="AD195" s="74">
        <v>44098</v>
      </c>
      <c r="AF195" s="203">
        <v>565</v>
      </c>
      <c r="AG195" s="27">
        <f t="shared" si="197"/>
        <v>20978</v>
      </c>
    </row>
    <row r="196" spans="1:37" x14ac:dyDescent="0.25">
      <c r="A196" s="18">
        <v>44099</v>
      </c>
      <c r="B196" s="44">
        <f t="shared" si="205"/>
        <v>189</v>
      </c>
      <c r="C196" s="49">
        <f>+C195-((Parámetros!$C$49*C195*D195)/Parámetros!$B$9)</f>
        <v>1881303.2489140949</v>
      </c>
      <c r="D196" s="50">
        <f>+D195+((Parámetros!$C$49*C195*D195)/Parámetros!$B$9)-Parámetros!$D$49*D195</f>
        <v>6983.3900740775016</v>
      </c>
      <c r="E196" s="50">
        <f>+Parámetros!$D$49*D195+E195</f>
        <v>14295.361011827057</v>
      </c>
      <c r="F196" s="50">
        <f t="shared" si="214"/>
        <v>21278.751085904558</v>
      </c>
      <c r="G196" s="50">
        <f t="shared" si="215"/>
        <v>457.35214689630084</v>
      </c>
      <c r="H196" s="106">
        <f>+'Internación x edad (optimista)'!X197</f>
        <v>439.31950791727434</v>
      </c>
      <c r="I196" s="106">
        <f>+'Internación x edad (optimista)'!AJ197</f>
        <v>119.68003066428916</v>
      </c>
      <c r="J196" s="106">
        <f>+Parámetros!$B$16*Parámetros!$B$18</f>
        <v>1911</v>
      </c>
      <c r="K196" s="106">
        <f>+Parámetros!$B$17*Parámetros!$B$19</f>
        <v>141.5</v>
      </c>
      <c r="L196" s="58">
        <f>+L195-((Parámetros!$F$49*L195*M195)/Parámetros!$B$9)</f>
        <v>1881303.2489140949</v>
      </c>
      <c r="M196" s="59">
        <f>+M195+((Parámetros!$F$49*L195*M195)/Parámetros!$B$9)-Parámetros!$D$49*M195</f>
        <v>6983.3900740775016</v>
      </c>
      <c r="N196" s="59">
        <f>+Parámetros!$D$49*M195+N195</f>
        <v>14295.361011827057</v>
      </c>
      <c r="O196" s="59">
        <f t="shared" si="216"/>
        <v>457.35214689630084</v>
      </c>
      <c r="P196" s="57">
        <f t="shared" si="217"/>
        <v>21278.751085904558</v>
      </c>
      <c r="Q196" s="57">
        <f>+'Internación x edad (moderado)'!X197</f>
        <v>439.31950791727434</v>
      </c>
      <c r="R196" s="57">
        <f>+'Internación x edad (moderado)'!AJ197</f>
        <v>119.68003066428916</v>
      </c>
      <c r="S196" s="57">
        <f>+Parámetros!$B$16*Parámetros!$B$18</f>
        <v>1911</v>
      </c>
      <c r="T196" s="57">
        <f>+Parámetros!$B$17*Parámetros!$B$19</f>
        <v>141.5</v>
      </c>
      <c r="U196" s="80">
        <f>+U195-((Parámetros!$I$49*U195*V195)/Parámetros!$B$9)</f>
        <v>1881303.2489140949</v>
      </c>
      <c r="V196" s="81">
        <f>+V195+((Parámetros!$I$49*U195*V195)/Parámetros!$B$9)-Parámetros!$D$24*V195</f>
        <v>6983.3900740775016</v>
      </c>
      <c r="W196" s="81">
        <f>+Parámetros!$D$49*V195+W195</f>
        <v>14295.361011827057</v>
      </c>
      <c r="X196" s="81">
        <f t="shared" si="218"/>
        <v>457.35214689630084</v>
      </c>
      <c r="Y196" s="79">
        <f t="shared" si="219"/>
        <v>21278.751085904558</v>
      </c>
      <c r="Z196" s="79">
        <f>+'Internación x edad (pesimista)'!X197</f>
        <v>439.31950791727434</v>
      </c>
      <c r="AA196" s="79">
        <f>+'Internación x edad (pesimista)'!AJ197</f>
        <v>119.68003066428916</v>
      </c>
      <c r="AB196" s="79">
        <f>+Parámetros!$B$16*Parámetros!$B$18</f>
        <v>1911</v>
      </c>
      <c r="AC196" s="79">
        <f>+Parámetros!$B$17*Parámetros!$B$19</f>
        <v>141.5</v>
      </c>
      <c r="AD196" s="74">
        <v>44099</v>
      </c>
      <c r="AF196" s="203">
        <v>653</v>
      </c>
      <c r="AG196" s="27">
        <f t="shared" si="197"/>
        <v>21631</v>
      </c>
    </row>
    <row r="197" spans="1:37" x14ac:dyDescent="0.25">
      <c r="A197" s="18">
        <v>44100</v>
      </c>
      <c r="B197" s="44">
        <f t="shared" si="205"/>
        <v>190</v>
      </c>
      <c r="C197" s="49">
        <f>+C196-((Parámetros!$C$49*C196*D196)/Parámetros!$B$9)</f>
        <v>1880848.9128821304</v>
      </c>
      <c r="D197" s="50">
        <f>+D196+((Parámetros!$C$49*C196*D196)/Parámetros!$B$9)-Parámetros!$D$49*D196</f>
        <v>6938.912529322155</v>
      </c>
      <c r="E197" s="50">
        <f>+Parámetros!$D$49*D196+E196</f>
        <v>14794.174588546879</v>
      </c>
      <c r="F197" s="50">
        <f t="shared" si="214"/>
        <v>21733.087117869036</v>
      </c>
      <c r="G197" s="50">
        <f t="shared" si="215"/>
        <v>454.3360319645144</v>
      </c>
      <c r="H197" s="106">
        <f>+'Internación x edad (optimista)'!X198</f>
        <v>430.04952157543471</v>
      </c>
      <c r="I197" s="106">
        <f>+'Internación x edad (optimista)'!AJ198</f>
        <v>117.15468810686778</v>
      </c>
      <c r="J197" s="106">
        <f>+Parámetros!$B$16*Parámetros!$B$18</f>
        <v>1911</v>
      </c>
      <c r="K197" s="106">
        <f>+Parámetros!$B$17*Parámetros!$B$19</f>
        <v>141.5</v>
      </c>
      <c r="L197" s="58">
        <f>+L196-((Parámetros!$F$49*L196*M196)/Parámetros!$B$9)</f>
        <v>1880848.9128821304</v>
      </c>
      <c r="M197" s="59">
        <f>+M196+((Parámetros!$F$49*L196*M196)/Parámetros!$B$9)-Parámetros!$D$49*M196</f>
        <v>6938.912529322155</v>
      </c>
      <c r="N197" s="59">
        <f>+Parámetros!$D$49*M196+N196</f>
        <v>14794.174588546879</v>
      </c>
      <c r="O197" s="59">
        <f t="shared" si="216"/>
        <v>454.3360319645144</v>
      </c>
      <c r="P197" s="57">
        <f t="shared" si="217"/>
        <v>21733.087117869036</v>
      </c>
      <c r="Q197" s="57">
        <f>+'Internación x edad (moderado)'!X198</f>
        <v>430.04952157543471</v>
      </c>
      <c r="R197" s="57">
        <f>+'Internación x edad (moderado)'!AJ198</f>
        <v>117.15468810686778</v>
      </c>
      <c r="S197" s="57">
        <f>+Parámetros!$B$16*Parámetros!$B$18</f>
        <v>1911</v>
      </c>
      <c r="T197" s="57">
        <f>+Parámetros!$B$17*Parámetros!$B$19</f>
        <v>141.5</v>
      </c>
      <c r="U197" s="80">
        <f>+U196-((Parámetros!$I$49*U196*V196)/Parámetros!$B$9)</f>
        <v>1880848.9128821304</v>
      </c>
      <c r="V197" s="81">
        <f>+V196+((Parámetros!$I$49*U196*V196)/Parámetros!$B$9)-Parámetros!$D$24*V196</f>
        <v>6938.912529322155</v>
      </c>
      <c r="W197" s="81">
        <f>+Parámetros!$D$49*V196+W196</f>
        <v>14794.174588546879</v>
      </c>
      <c r="X197" s="81">
        <f t="shared" si="218"/>
        <v>454.3360319645144</v>
      </c>
      <c r="Y197" s="79">
        <f t="shared" si="219"/>
        <v>21733.087117869036</v>
      </c>
      <c r="Z197" s="79">
        <f>+'Internación x edad (pesimista)'!X198</f>
        <v>430.04952157543471</v>
      </c>
      <c r="AA197" s="79">
        <f>+'Internación x edad (pesimista)'!AJ198</f>
        <v>117.15468810686778</v>
      </c>
      <c r="AB197" s="79">
        <f>+Parámetros!$B$16*Parámetros!$B$18</f>
        <v>1911</v>
      </c>
      <c r="AC197" s="79">
        <f>+Parámetros!$B$17*Parámetros!$B$19</f>
        <v>141.5</v>
      </c>
      <c r="AD197" s="74">
        <v>44100</v>
      </c>
      <c r="AF197" s="203">
        <v>502</v>
      </c>
      <c r="AG197" s="27">
        <f t="shared" si="197"/>
        <v>22133</v>
      </c>
    </row>
    <row r="198" spans="1:37" x14ac:dyDescent="0.25">
      <c r="A198" s="18">
        <v>44101</v>
      </c>
      <c r="B198" s="44">
        <f t="shared" si="205"/>
        <v>191</v>
      </c>
      <c r="C198" s="49">
        <f>+C197-((Parámetros!$C$49*C197*D197)/Parámetros!$B$9)</f>
        <v>1880397.5795616801</v>
      </c>
      <c r="D198" s="50">
        <f>+D197+((Parámetros!$C$49*C197*D197)/Parámetros!$B$9)-Parámetros!$D$49*D197</f>
        <v>6894.6092405352147</v>
      </c>
      <c r="E198" s="50">
        <f>+Parámetros!$D$49*D197+E197</f>
        <v>15289.811197784176</v>
      </c>
      <c r="F198" s="50">
        <f t="shared" si="214"/>
        <v>22184.42043831939</v>
      </c>
      <c r="G198" s="50">
        <f t="shared" si="215"/>
        <v>451.33332045027055</v>
      </c>
      <c r="H198" s="106">
        <f>+'Internación x edad (optimista)'!X199</f>
        <v>419.32217519178471</v>
      </c>
      <c r="I198" s="106">
        <f>+'Internación x edad (optimista)'!AJ199</f>
        <v>114.23232950224275</v>
      </c>
      <c r="J198" s="106">
        <f>+Parámetros!$B$16*Parámetros!$B$18</f>
        <v>1911</v>
      </c>
      <c r="K198" s="106">
        <f>+Parámetros!$B$17*Parámetros!$B$19</f>
        <v>141.5</v>
      </c>
      <c r="L198" s="58">
        <f>+L197-((Parámetros!$F$49*L197*M197)/Parámetros!$B$9)</f>
        <v>1880397.5795616801</v>
      </c>
      <c r="M198" s="59">
        <f>+M197+((Parámetros!$F$49*L197*M197)/Parámetros!$B$9)-Parámetros!$D$49*M197</f>
        <v>6894.6092405352147</v>
      </c>
      <c r="N198" s="59">
        <f>+Parámetros!$D$49*M197+N197</f>
        <v>15289.811197784176</v>
      </c>
      <c r="O198" s="59">
        <f t="shared" si="216"/>
        <v>451.33332045027055</v>
      </c>
      <c r="P198" s="57">
        <f t="shared" si="217"/>
        <v>22184.42043831939</v>
      </c>
      <c r="Q198" s="57">
        <f>+'Internación x edad (moderado)'!X199</f>
        <v>419.32217519178471</v>
      </c>
      <c r="R198" s="57">
        <f>+'Internación x edad (moderado)'!AJ199</f>
        <v>114.23232950224275</v>
      </c>
      <c r="S198" s="57">
        <f>+Parámetros!$B$16*Parámetros!$B$18</f>
        <v>1911</v>
      </c>
      <c r="T198" s="57">
        <f>+Parámetros!$B$17*Parámetros!$B$19</f>
        <v>141.5</v>
      </c>
      <c r="U198" s="80">
        <f>+U197-((Parámetros!$I$49*U197*V197)/Parámetros!$B$9)</f>
        <v>1880397.5795616801</v>
      </c>
      <c r="V198" s="81">
        <f>+V197+((Parámetros!$I$49*U197*V197)/Parámetros!$B$9)-Parámetros!$D$24*V197</f>
        <v>6894.6092405352147</v>
      </c>
      <c r="W198" s="81">
        <f>+Parámetros!$D$49*V197+W197</f>
        <v>15289.811197784176</v>
      </c>
      <c r="X198" s="81">
        <f t="shared" si="218"/>
        <v>451.33332045027055</v>
      </c>
      <c r="Y198" s="79">
        <f t="shared" si="219"/>
        <v>22184.42043831939</v>
      </c>
      <c r="Z198" s="79">
        <f>+'Internación x edad (pesimista)'!X199</f>
        <v>419.32217519178471</v>
      </c>
      <c r="AA198" s="79">
        <f>+'Internación x edad (pesimista)'!AJ199</f>
        <v>114.23232950224275</v>
      </c>
      <c r="AB198" s="79">
        <f>+Parámetros!$B$16*Parámetros!$B$18</f>
        <v>1911</v>
      </c>
      <c r="AC198" s="79">
        <f>+Parámetros!$B$17*Parámetros!$B$19</f>
        <v>141.5</v>
      </c>
      <c r="AD198" s="74">
        <v>44101</v>
      </c>
      <c r="AF198" s="203">
        <v>459</v>
      </c>
      <c r="AG198" s="27">
        <f t="shared" si="197"/>
        <v>22592</v>
      </c>
      <c r="AJ198">
        <f>+(AG198/AG192)^(1/6)-1</f>
        <v>2.6312571792012296E-2</v>
      </c>
      <c r="AK198" s="27">
        <f t="shared" ref="AK198" si="220">+LN(2)/LN(1+AJ198)</f>
        <v>26.687887232582579</v>
      </c>
    </row>
    <row r="199" spans="1:37" x14ac:dyDescent="0.25">
      <c r="A199" s="18">
        <v>44102</v>
      </c>
      <c r="B199" s="44">
        <f t="shared" si="205"/>
        <v>192</v>
      </c>
      <c r="C199" s="49">
        <f>+C198-((Parámetros!$C$50*C198*D198)/Parámetros!$B$9)</f>
        <v>1879873.4990030073</v>
      </c>
      <c r="D199" s="50">
        <f>+D198+((Parámetros!$C$50*C198*D198)/Parámetros!$B$9)-Parámetros!$D$50*D198</f>
        <v>6926.2177105983737</v>
      </c>
      <c r="E199" s="50">
        <f>+Parámetros!$D$50*D198+E198</f>
        <v>15782.283286393835</v>
      </c>
      <c r="F199" s="50">
        <f t="shared" si="171"/>
        <v>22708.50099699221</v>
      </c>
      <c r="G199" s="50">
        <f t="shared" si="172"/>
        <v>524.08055867278017</v>
      </c>
      <c r="H199" s="106">
        <f>+'Internación x edad (optimista)'!X200</f>
        <v>411.8688256674231</v>
      </c>
      <c r="I199" s="106">
        <f>+'Internación x edad (optimista)'!AJ200</f>
        <v>112.20187767037183</v>
      </c>
      <c r="J199" s="106">
        <f>+Parámetros!$B$16*Parámetros!$B$18</f>
        <v>1911</v>
      </c>
      <c r="K199" s="106">
        <f>+Parámetros!$B$17*Parámetros!$B$19</f>
        <v>141.5</v>
      </c>
      <c r="L199" s="58">
        <f>+L198-((Parámetros!$F$50*L198*M198)/Parámetros!$B$9)</f>
        <v>1879873.4990030073</v>
      </c>
      <c r="M199" s="59">
        <f>+M198+((Parámetros!$F$50*L198*M198)/Parámetros!$B$9)-Parámetros!$D$50*M198</f>
        <v>6926.2177105983737</v>
      </c>
      <c r="N199" s="59">
        <f>+Parámetros!$D$50*M198+N198</f>
        <v>15782.283286393835</v>
      </c>
      <c r="O199" s="59">
        <f t="shared" si="173"/>
        <v>524.08055867278017</v>
      </c>
      <c r="P199" s="57">
        <f t="shared" si="174"/>
        <v>22708.50099699221</v>
      </c>
      <c r="Q199" s="57">
        <f>+'Internación x edad (moderado)'!X200</f>
        <v>411.8688256674231</v>
      </c>
      <c r="R199" s="57">
        <f>+'Internación x edad (moderado)'!AJ200</f>
        <v>112.20187767037183</v>
      </c>
      <c r="S199" s="57">
        <f>+Parámetros!$B$16*Parámetros!$B$18</f>
        <v>1911</v>
      </c>
      <c r="T199" s="57">
        <f>+Parámetros!$B$17*Parámetros!$B$19</f>
        <v>141.5</v>
      </c>
      <c r="U199" s="80">
        <f>+U198-((Parámetros!$I$50*U198*V198)/Parámetros!$B$9)</f>
        <v>1879873.4990030073</v>
      </c>
      <c r="V199" s="81">
        <f>+V198+((Parámetros!$I$50*U198*V198)/Parámetros!$B$9)-Parámetros!$D$24*V198</f>
        <v>6926.2177105983737</v>
      </c>
      <c r="W199" s="81">
        <f>+Parámetros!$D$50*V198+W198</f>
        <v>15782.283286393835</v>
      </c>
      <c r="X199" s="81">
        <f t="shared" si="175"/>
        <v>524.08055867278017</v>
      </c>
      <c r="Y199" s="79">
        <f t="shared" si="176"/>
        <v>22708.50099699221</v>
      </c>
      <c r="Z199" s="79">
        <f>+'Internación x edad (pesimista)'!X200</f>
        <v>411.8688256674231</v>
      </c>
      <c r="AA199" s="79">
        <f>+'Internación x edad (pesimista)'!AJ200</f>
        <v>112.20187767037183</v>
      </c>
      <c r="AB199" s="79">
        <f>+Parámetros!$B$16*Parámetros!$B$18</f>
        <v>1911</v>
      </c>
      <c r="AC199" s="79">
        <f>+Parámetros!$B$17*Parámetros!$B$19</f>
        <v>141.5</v>
      </c>
      <c r="AD199" s="74">
        <v>44102</v>
      </c>
      <c r="AF199" s="203">
        <v>596</v>
      </c>
      <c r="AG199" s="27">
        <f t="shared" si="197"/>
        <v>23188</v>
      </c>
    </row>
    <row r="200" spans="1:37" x14ac:dyDescent="0.25">
      <c r="A200" s="18">
        <v>44103</v>
      </c>
      <c r="B200" s="44">
        <f t="shared" si="205"/>
        <v>193</v>
      </c>
      <c r="C200" s="49">
        <f>+C199-((Parámetros!$C$50*C199*D199)/Parámetros!$B$9)</f>
        <v>1879347.1625215507</v>
      </c>
      <c r="D200" s="50">
        <f>+D199+((Parámetros!$C$50*C199*D199)/Parámetros!$B$9)-Parámetros!$D$50*D199</f>
        <v>6957.8243555838098</v>
      </c>
      <c r="E200" s="50">
        <f>+Parámetros!$D$50*D199+E199</f>
        <v>16277.013122865148</v>
      </c>
      <c r="F200" s="50">
        <f t="shared" ref="F200:F205" si="221">+D200+E200</f>
        <v>23234.837478448957</v>
      </c>
      <c r="G200" s="50">
        <f t="shared" ref="G200:G205" si="222">+IF(C199-C200&gt;0,C199-C200,0)</f>
        <v>526.33648145664483</v>
      </c>
      <c r="H200" s="106">
        <f>+'Internación x edad (optimista)'!X201</f>
        <v>403.20681769540653</v>
      </c>
      <c r="I200" s="106">
        <f>+'Internación x edad (optimista)'!AJ201</f>
        <v>109.8421614250817</v>
      </c>
      <c r="J200" s="106">
        <f>+Parámetros!$B$16*Parámetros!$B$18</f>
        <v>1911</v>
      </c>
      <c r="K200" s="106">
        <f>+Parámetros!$B$17*Parámetros!$B$19</f>
        <v>141.5</v>
      </c>
      <c r="L200" s="58">
        <f>+L199-((Parámetros!$F$50*L199*M199)/Parámetros!$B$9)</f>
        <v>1879347.1625215507</v>
      </c>
      <c r="M200" s="59">
        <f>+M199+((Parámetros!$F$50*L199*M199)/Parámetros!$B$9)-Parámetros!$D$50*M199</f>
        <v>6957.8243555838098</v>
      </c>
      <c r="N200" s="59">
        <f>+Parámetros!$D$50*M199+N199</f>
        <v>16277.013122865148</v>
      </c>
      <c r="O200" s="59">
        <f t="shared" ref="O200:O205" si="223">+L199-L200</f>
        <v>526.33648145664483</v>
      </c>
      <c r="P200" s="57">
        <f t="shared" ref="P200:P205" si="224">+N200+M200</f>
        <v>23234.837478448957</v>
      </c>
      <c r="Q200" s="57">
        <f>+'Internación x edad (moderado)'!X201</f>
        <v>403.20681769540653</v>
      </c>
      <c r="R200" s="57">
        <f>+'Internación x edad (moderado)'!AJ201</f>
        <v>109.8421614250817</v>
      </c>
      <c r="S200" s="57">
        <f>+Parámetros!$B$16*Parámetros!$B$18</f>
        <v>1911</v>
      </c>
      <c r="T200" s="57">
        <f>+Parámetros!$B$17*Parámetros!$B$19</f>
        <v>141.5</v>
      </c>
      <c r="U200" s="80">
        <f>+U199-((Parámetros!$I$50*U199*V199)/Parámetros!$B$9)</f>
        <v>1879347.1625215507</v>
      </c>
      <c r="V200" s="81">
        <f>+V199+((Parámetros!$I$50*U199*V199)/Parámetros!$B$9)-Parámetros!$D$24*V199</f>
        <v>6957.8243555838098</v>
      </c>
      <c r="W200" s="81">
        <f>+Parámetros!$D$50*V199+W199</f>
        <v>16277.013122865148</v>
      </c>
      <c r="X200" s="81">
        <f t="shared" ref="X200:X205" si="225">+U199-U200</f>
        <v>526.33648145664483</v>
      </c>
      <c r="Y200" s="79">
        <f t="shared" ref="Y200:Y205" si="226">+W200+V200</f>
        <v>23234.837478448957</v>
      </c>
      <c r="Z200" s="79">
        <f>+'Internación x edad (pesimista)'!X201</f>
        <v>403.20681769540653</v>
      </c>
      <c r="AA200" s="79">
        <f>+'Internación x edad (pesimista)'!AJ201</f>
        <v>109.8421614250817</v>
      </c>
      <c r="AB200" s="79">
        <f>+Parámetros!$B$16*Parámetros!$B$18</f>
        <v>1911</v>
      </c>
      <c r="AC200" s="79">
        <f>+Parámetros!$B$17*Parámetros!$B$19</f>
        <v>141.5</v>
      </c>
      <c r="AD200" s="74">
        <v>44103</v>
      </c>
      <c r="AF200" s="203">
        <v>672</v>
      </c>
      <c r="AG200" s="27">
        <f t="shared" si="197"/>
        <v>23860</v>
      </c>
    </row>
    <row r="201" spans="1:37" x14ac:dyDescent="0.25">
      <c r="A201" s="18">
        <v>44104</v>
      </c>
      <c r="B201" s="44">
        <f t="shared" si="205"/>
        <v>194</v>
      </c>
      <c r="C201" s="49">
        <f>+C200-((Parámetros!$C$50*C200*D200)/Parámetros!$B$9)</f>
        <v>1878818.5722297458</v>
      </c>
      <c r="D201" s="50">
        <f>+D200+((Parámetros!$C$50*C200*D200)/Parámetros!$B$9)-Parámetros!$D$50*D200</f>
        <v>6989.4271934183325</v>
      </c>
      <c r="E201" s="50">
        <f>+Parámetros!$D$50*D200+E200</f>
        <v>16774.00057683542</v>
      </c>
      <c r="F201" s="50">
        <f t="shared" si="221"/>
        <v>23763.427770253751</v>
      </c>
      <c r="G201" s="50">
        <f t="shared" si="222"/>
        <v>528.59029180486687</v>
      </c>
      <c r="H201" s="106">
        <f>+'Internación x edad (optimista)'!X202</f>
        <v>393.29292498277539</v>
      </c>
      <c r="I201" s="106">
        <f>+'Internación x edad (optimista)'!AJ202</f>
        <v>107.14140499959288</v>
      </c>
      <c r="J201" s="106">
        <f>+Parámetros!$B$16*Parámetros!$B$18</f>
        <v>1911</v>
      </c>
      <c r="K201" s="106">
        <f>+Parámetros!$B$17*Parámetros!$B$19</f>
        <v>141.5</v>
      </c>
      <c r="L201" s="58">
        <f>+L200-((Parámetros!$F$50*L200*M200)/Parámetros!$B$9)</f>
        <v>1878818.5722297458</v>
      </c>
      <c r="M201" s="59">
        <f>+M200+((Parámetros!$F$50*L200*M200)/Parámetros!$B$9)-Parámetros!$D$50*M200</f>
        <v>6989.4271934183325</v>
      </c>
      <c r="N201" s="59">
        <f>+Parámetros!$D$50*M200+N200</f>
        <v>16774.00057683542</v>
      </c>
      <c r="O201" s="59">
        <f t="shared" si="223"/>
        <v>528.59029180486687</v>
      </c>
      <c r="P201" s="57">
        <f t="shared" si="224"/>
        <v>23763.427770253751</v>
      </c>
      <c r="Q201" s="57">
        <f>+'Internación x edad (moderado)'!X202</f>
        <v>393.29292498277539</v>
      </c>
      <c r="R201" s="57">
        <f>+'Internación x edad (moderado)'!AJ202</f>
        <v>107.14140499959288</v>
      </c>
      <c r="S201" s="57">
        <f>+Parámetros!$B$16*Parámetros!$B$18</f>
        <v>1911</v>
      </c>
      <c r="T201" s="57">
        <f>+Parámetros!$B$17*Parámetros!$B$19</f>
        <v>141.5</v>
      </c>
      <c r="U201" s="80">
        <f>+U200-((Parámetros!$I$50*U200*V200)/Parámetros!$B$9)</f>
        <v>1878818.5722297458</v>
      </c>
      <c r="V201" s="81">
        <f>+V200+((Parámetros!$I$50*U200*V200)/Parámetros!$B$9)-Parámetros!$D$24*V200</f>
        <v>6989.4271934183325</v>
      </c>
      <c r="W201" s="81">
        <f>+Parámetros!$D$50*V200+W200</f>
        <v>16774.00057683542</v>
      </c>
      <c r="X201" s="81">
        <f t="shared" si="225"/>
        <v>528.59029180486687</v>
      </c>
      <c r="Y201" s="79">
        <f t="shared" si="226"/>
        <v>23763.427770253751</v>
      </c>
      <c r="Z201" s="79">
        <f>+'Internación x edad (pesimista)'!X202</f>
        <v>393.29292498277539</v>
      </c>
      <c r="AA201" s="79">
        <f>+'Internación x edad (pesimista)'!AJ202</f>
        <v>107.14140499959288</v>
      </c>
      <c r="AB201" s="79">
        <f>+Parámetros!$B$16*Parámetros!$B$18</f>
        <v>1911</v>
      </c>
      <c r="AC201" s="79">
        <f>+Parámetros!$B$17*Parámetros!$B$19</f>
        <v>141.5</v>
      </c>
      <c r="AD201" s="74">
        <v>44104</v>
      </c>
      <c r="AF201" s="203">
        <v>622</v>
      </c>
      <c r="AG201" s="27">
        <f t="shared" si="197"/>
        <v>24482</v>
      </c>
    </row>
    <row r="202" spans="1:37" x14ac:dyDescent="0.25">
      <c r="A202" s="18">
        <v>44105</v>
      </c>
      <c r="B202" s="44">
        <f t="shared" si="205"/>
        <v>195</v>
      </c>
      <c r="C202" s="49">
        <f>+C201-((Parámetros!$C$50*C201*D201)/Parámetros!$B$9)</f>
        <v>1878287.7303984994</v>
      </c>
      <c r="D202" s="50">
        <f>+D201+((Parámetros!$C$50*C201*D201)/Parámetros!$B$9)-Parámetros!$D$50*D201</f>
        <v>7021.0242251348145</v>
      </c>
      <c r="E202" s="50">
        <f>+Parámetros!$D$50*D201+E201</f>
        <v>17273.245376365303</v>
      </c>
      <c r="F202" s="50">
        <f t="shared" si="221"/>
        <v>24294.269601500117</v>
      </c>
      <c r="G202" s="50">
        <f t="shared" si="222"/>
        <v>530.84183124639094</v>
      </c>
      <c r="H202" s="106">
        <f>+'Internación x edad (optimista)'!X203</f>
        <v>382.08267405731755</v>
      </c>
      <c r="I202" s="106">
        <f>+'Internación x edad (optimista)'!AJ203</f>
        <v>104.08749286882129</v>
      </c>
      <c r="J202" s="106">
        <f>+Parámetros!$B$16*Parámetros!$B$18</f>
        <v>1911</v>
      </c>
      <c r="K202" s="106">
        <f>+Parámetros!$B$17*Parámetros!$B$19</f>
        <v>141.5</v>
      </c>
      <c r="L202" s="58">
        <f>+L201-((Parámetros!$F$50*L201*M201)/Parámetros!$B$9)</f>
        <v>1878287.7303984994</v>
      </c>
      <c r="M202" s="59">
        <f>+M201+((Parámetros!$F$50*L201*M201)/Parámetros!$B$9)-Parámetros!$D$50*M201</f>
        <v>7021.0242251348145</v>
      </c>
      <c r="N202" s="59">
        <f>+Parámetros!$D$50*M201+N201</f>
        <v>17273.245376365303</v>
      </c>
      <c r="O202" s="59">
        <f t="shared" si="223"/>
        <v>530.84183124639094</v>
      </c>
      <c r="P202" s="57">
        <f t="shared" si="224"/>
        <v>24294.269601500117</v>
      </c>
      <c r="Q202" s="57">
        <f>+'Internación x edad (moderado)'!X203</f>
        <v>382.08267405731755</v>
      </c>
      <c r="R202" s="57">
        <f>+'Internación x edad (moderado)'!AJ203</f>
        <v>104.08749286882129</v>
      </c>
      <c r="S202" s="57">
        <f>+Parámetros!$B$16*Parámetros!$B$18</f>
        <v>1911</v>
      </c>
      <c r="T202" s="57">
        <f>+Parámetros!$B$17*Parámetros!$B$19</f>
        <v>141.5</v>
      </c>
      <c r="U202" s="80">
        <f>+U201-((Parámetros!$I$50*U201*V201)/Parámetros!$B$9)</f>
        <v>1878287.7303984994</v>
      </c>
      <c r="V202" s="81">
        <f>+V201+((Parámetros!$I$50*U201*V201)/Parámetros!$B$9)-Parámetros!$D$24*V201</f>
        <v>7021.0242251348145</v>
      </c>
      <c r="W202" s="81">
        <f>+Parámetros!$D$50*V201+W201</f>
        <v>17273.245376365303</v>
      </c>
      <c r="X202" s="81">
        <f t="shared" si="225"/>
        <v>530.84183124639094</v>
      </c>
      <c r="Y202" s="79">
        <f t="shared" si="226"/>
        <v>24294.269601500117</v>
      </c>
      <c r="Z202" s="79">
        <f>+'Internación x edad (pesimista)'!X203</f>
        <v>382.08267405731755</v>
      </c>
      <c r="AA202" s="79">
        <f>+'Internación x edad (pesimista)'!AJ203</f>
        <v>104.08749286882129</v>
      </c>
      <c r="AB202" s="79">
        <f>+Parámetros!$B$16*Parámetros!$B$18</f>
        <v>1911</v>
      </c>
      <c r="AC202" s="79">
        <f>+Parámetros!$B$17*Parámetros!$B$19</f>
        <v>141.5</v>
      </c>
      <c r="AD202" s="74">
        <v>44105</v>
      </c>
      <c r="AF202" s="203">
        <v>639</v>
      </c>
      <c r="AG202" s="27">
        <f t="shared" si="197"/>
        <v>25121</v>
      </c>
    </row>
    <row r="203" spans="1:37" x14ac:dyDescent="0.25">
      <c r="A203" s="18">
        <v>44106</v>
      </c>
      <c r="B203" s="44">
        <f t="shared" si="205"/>
        <v>196</v>
      </c>
      <c r="C203" s="49">
        <f>+C202-((Parámetros!$C$50*C202*D202)/Parámetros!$B$9)</f>
        <v>1877754.6394582444</v>
      </c>
      <c r="D203" s="50">
        <f>+D202+((Parámetros!$C$50*C202*D202)/Parámetros!$B$9)-Parámetros!$D$50*D202</f>
        <v>7052.6134350230805</v>
      </c>
      <c r="E203" s="50">
        <f>+Parámetros!$D$50*D202+E202</f>
        <v>17774.747106732077</v>
      </c>
      <c r="F203" s="50">
        <f t="shared" si="221"/>
        <v>24827.360541755159</v>
      </c>
      <c r="G203" s="50">
        <f t="shared" si="222"/>
        <v>533.09094025497325</v>
      </c>
      <c r="H203" s="106">
        <f>+'Internación x edad (optimista)'!X204</f>
        <v>369.53031828653184</v>
      </c>
      <c r="I203" s="106">
        <f>+'Internación x edad (optimista)'!AJ204</f>
        <v>100.6679626715882</v>
      </c>
      <c r="J203" s="106">
        <f>+Parámetros!$B$16*Parámetros!$B$18</f>
        <v>1911</v>
      </c>
      <c r="K203" s="106">
        <f>+Parámetros!$B$17*Parámetros!$B$19</f>
        <v>141.5</v>
      </c>
      <c r="L203" s="58">
        <f>+L202-((Parámetros!$F$50*L202*M202)/Parámetros!$B$9)</f>
        <v>1877754.6394582444</v>
      </c>
      <c r="M203" s="59">
        <f>+M202+((Parámetros!$F$50*L202*M202)/Parámetros!$B$9)-Parámetros!$D$50*M202</f>
        <v>7052.6134350230805</v>
      </c>
      <c r="N203" s="59">
        <f>+Parámetros!$D$50*M202+N202</f>
        <v>17774.747106732077</v>
      </c>
      <c r="O203" s="59">
        <f t="shared" si="223"/>
        <v>533.09094025497325</v>
      </c>
      <c r="P203" s="57">
        <f t="shared" si="224"/>
        <v>24827.360541755159</v>
      </c>
      <c r="Q203" s="57">
        <f>+'Internación x edad (moderado)'!X204</f>
        <v>369.53031828653184</v>
      </c>
      <c r="R203" s="57">
        <f>+'Internación x edad (moderado)'!AJ204</f>
        <v>100.6679626715882</v>
      </c>
      <c r="S203" s="57">
        <f>+Parámetros!$B$16*Parámetros!$B$18</f>
        <v>1911</v>
      </c>
      <c r="T203" s="57">
        <f>+Parámetros!$B$17*Parámetros!$B$19</f>
        <v>141.5</v>
      </c>
      <c r="U203" s="80">
        <f>+U202-((Parámetros!$I$50*U202*V202)/Parámetros!$B$9)</f>
        <v>1877754.6394582444</v>
      </c>
      <c r="V203" s="81">
        <f>+V202+((Parámetros!$I$50*U202*V202)/Parámetros!$B$9)-Parámetros!$D$24*V202</f>
        <v>7052.6134350230805</v>
      </c>
      <c r="W203" s="81">
        <f>+Parámetros!$D$50*V202+W202</f>
        <v>17774.747106732077</v>
      </c>
      <c r="X203" s="81">
        <f t="shared" si="225"/>
        <v>533.09094025497325</v>
      </c>
      <c r="Y203" s="79">
        <f t="shared" si="226"/>
        <v>24827.360541755159</v>
      </c>
      <c r="Z203" s="79">
        <f>+'Internación x edad (pesimista)'!X204</f>
        <v>369.53031828653184</v>
      </c>
      <c r="AA203" s="79">
        <f>+'Internación x edad (pesimista)'!AJ204</f>
        <v>100.6679626715882</v>
      </c>
      <c r="AB203" s="79">
        <f>+Parámetros!$B$16*Parámetros!$B$18</f>
        <v>1911</v>
      </c>
      <c r="AC203" s="79">
        <f>+Parámetros!$B$17*Parámetros!$B$19</f>
        <v>141.5</v>
      </c>
      <c r="AD203" s="74">
        <v>44106</v>
      </c>
      <c r="AF203" s="203">
        <f>130+514</f>
        <v>644</v>
      </c>
      <c r="AG203" s="27">
        <f t="shared" si="197"/>
        <v>25765</v>
      </c>
    </row>
    <row r="204" spans="1:37" x14ac:dyDescent="0.25">
      <c r="A204" s="18">
        <v>44107</v>
      </c>
      <c r="B204" s="44">
        <f t="shared" si="205"/>
        <v>197</v>
      </c>
      <c r="C204" s="49">
        <f>+C203-((Parámetros!$C$50*C203*D203)/Parámetros!$B$9)</f>
        <v>1877219.3019999794</v>
      </c>
      <c r="D204" s="50">
        <f>+D203+((Parámetros!$C$50*C203*D203)/Parámetros!$B$9)-Parámetros!$D$50*D203</f>
        <v>7084.1927907864101</v>
      </c>
      <c r="E204" s="50">
        <f>+Parámetros!$D$50*D203+E203</f>
        <v>18278.505209233725</v>
      </c>
      <c r="F204" s="50">
        <f t="shared" si="221"/>
        <v>25362.698000020137</v>
      </c>
      <c r="G204" s="50">
        <f t="shared" si="222"/>
        <v>535.33745826501399</v>
      </c>
      <c r="H204" s="106">
        <f>+'Internación x edad (optimista)'!X205</f>
        <v>373.67477711956616</v>
      </c>
      <c r="I204" s="106">
        <f>+'Internación x edad (optimista)'!AJ205</f>
        <v>101.79700190450528</v>
      </c>
      <c r="J204" s="106">
        <f>+Parámetros!$B$16*Parámetros!$B$18</f>
        <v>1911</v>
      </c>
      <c r="K204" s="106">
        <f>+Parámetros!$B$17*Parámetros!$B$19</f>
        <v>141.5</v>
      </c>
      <c r="L204" s="58">
        <f>+L203-((Parámetros!$F$50*L203*M203)/Parámetros!$B$9)</f>
        <v>1877219.3019999794</v>
      </c>
      <c r="M204" s="59">
        <f>+M203+((Parámetros!$F$50*L203*M203)/Parámetros!$B$9)-Parámetros!$D$50*M203</f>
        <v>7084.1927907864101</v>
      </c>
      <c r="N204" s="59">
        <f>+Parámetros!$D$50*M203+N203</f>
        <v>18278.505209233725</v>
      </c>
      <c r="O204" s="59">
        <f t="shared" si="223"/>
        <v>535.33745826501399</v>
      </c>
      <c r="P204" s="57">
        <f t="shared" si="224"/>
        <v>25362.698000020137</v>
      </c>
      <c r="Q204" s="57">
        <f>+'Internación x edad (moderado)'!X205</f>
        <v>373.67477711956616</v>
      </c>
      <c r="R204" s="57">
        <f>+'Internación x edad (moderado)'!AJ205</f>
        <v>101.79700190450528</v>
      </c>
      <c r="S204" s="57">
        <f>+Parámetros!$B$16*Parámetros!$B$18</f>
        <v>1911</v>
      </c>
      <c r="T204" s="57">
        <f>+Parámetros!$B$17*Parámetros!$B$19</f>
        <v>141.5</v>
      </c>
      <c r="U204" s="80">
        <f>+U203-((Parámetros!$I$50*U203*V203)/Parámetros!$B$9)</f>
        <v>1877219.3019999794</v>
      </c>
      <c r="V204" s="81">
        <f>+V203+((Parámetros!$I$50*U203*V203)/Parámetros!$B$9)-Parámetros!$D$24*V203</f>
        <v>7084.1927907864101</v>
      </c>
      <c r="W204" s="81">
        <f>+Parámetros!$D$50*V203+W203</f>
        <v>18278.505209233725</v>
      </c>
      <c r="X204" s="81">
        <f t="shared" si="225"/>
        <v>535.33745826501399</v>
      </c>
      <c r="Y204" s="79">
        <f t="shared" si="226"/>
        <v>25362.698000020137</v>
      </c>
      <c r="Z204" s="79">
        <f>+'Internación x edad (pesimista)'!X205</f>
        <v>373.67477711956616</v>
      </c>
      <c r="AA204" s="79">
        <f>+'Internación x edad (pesimista)'!AJ205</f>
        <v>101.79700190450528</v>
      </c>
      <c r="AB204" s="79">
        <f>+Parámetros!$B$16*Parámetros!$B$18</f>
        <v>1911</v>
      </c>
      <c r="AC204" s="79">
        <f>+Parámetros!$B$17*Parámetros!$B$19</f>
        <v>141.5</v>
      </c>
      <c r="AD204" s="74">
        <v>44107</v>
      </c>
      <c r="AF204" s="203">
        <f>501+112</f>
        <v>613</v>
      </c>
      <c r="AG204" s="27">
        <f t="shared" si="197"/>
        <v>26378</v>
      </c>
    </row>
    <row r="205" spans="1:37" x14ac:dyDescent="0.25">
      <c r="A205" s="18">
        <v>44108</v>
      </c>
      <c r="B205" s="44">
        <f t="shared" si="205"/>
        <v>198</v>
      </c>
      <c r="C205" s="49">
        <f>+C204-((Parámetros!$C$50*C204*D204)/Parámetros!$B$9)</f>
        <v>1876681.7207762918</v>
      </c>
      <c r="D205" s="50">
        <f>+D204+((Parámetros!$C$50*C204*D204)/Parámetros!$B$9)-Parámetros!$D$50*D204</f>
        <v>7115.7602437036758</v>
      </c>
      <c r="E205" s="50">
        <f>+Parámetros!$D$50*D204+E204</f>
        <v>18784.518980004181</v>
      </c>
      <c r="F205" s="50">
        <f t="shared" si="221"/>
        <v>25900.279223707857</v>
      </c>
      <c r="G205" s="50">
        <f t="shared" si="222"/>
        <v>537.5812236876227</v>
      </c>
      <c r="H205" s="106">
        <f>+'Internación x edad (optimista)'!X206</f>
        <v>378.15394374401274</v>
      </c>
      <c r="I205" s="106">
        <f>+'Internación x edad (optimista)'!AJ206</f>
        <v>103.01722269894623</v>
      </c>
      <c r="J205" s="106">
        <f>+Parámetros!$B$16*Parámetros!$B$18</f>
        <v>1911</v>
      </c>
      <c r="K205" s="106">
        <f>+Parámetros!$B$17*Parámetros!$B$19</f>
        <v>141.5</v>
      </c>
      <c r="L205" s="58">
        <f>+L204-((Parámetros!$F$50*L204*M204)/Parámetros!$B$9)</f>
        <v>1876681.7207762918</v>
      </c>
      <c r="M205" s="59">
        <f>+M204+((Parámetros!$F$50*L204*M204)/Parámetros!$B$9)-Parámetros!$D$50*M204</f>
        <v>7115.7602437036758</v>
      </c>
      <c r="N205" s="59">
        <f>+Parámetros!$D$50*M204+N204</f>
        <v>18784.518980004181</v>
      </c>
      <c r="O205" s="59">
        <f t="shared" si="223"/>
        <v>537.5812236876227</v>
      </c>
      <c r="P205" s="57">
        <f t="shared" si="224"/>
        <v>25900.279223707857</v>
      </c>
      <c r="Q205" s="57">
        <f>+'Internación x edad (moderado)'!X206</f>
        <v>378.15394374401274</v>
      </c>
      <c r="R205" s="57">
        <f>+'Internación x edad (moderado)'!AJ206</f>
        <v>103.01722269894623</v>
      </c>
      <c r="S205" s="57">
        <f>+Parámetros!$B$16*Parámetros!$B$18</f>
        <v>1911</v>
      </c>
      <c r="T205" s="57">
        <f>+Parámetros!$B$17*Parámetros!$B$19</f>
        <v>141.5</v>
      </c>
      <c r="U205" s="80">
        <f>+U204-((Parámetros!$I$50*U204*V204)/Parámetros!$B$9)</f>
        <v>1876681.7207762918</v>
      </c>
      <c r="V205" s="81">
        <f>+V204+((Parámetros!$I$50*U204*V204)/Parámetros!$B$9)-Parámetros!$D$24*V204</f>
        <v>7115.7602437036758</v>
      </c>
      <c r="W205" s="81">
        <f>+Parámetros!$D$50*V204+W204</f>
        <v>18784.518980004181</v>
      </c>
      <c r="X205" s="81">
        <f t="shared" si="225"/>
        <v>537.5812236876227</v>
      </c>
      <c r="Y205" s="79">
        <f t="shared" si="226"/>
        <v>25900.279223707857</v>
      </c>
      <c r="Z205" s="79">
        <f>+'Internación x edad (pesimista)'!X206</f>
        <v>378.15394374401274</v>
      </c>
      <c r="AA205" s="79">
        <f>+'Internación x edad (pesimista)'!AJ206</f>
        <v>103.01722269894623</v>
      </c>
      <c r="AB205" s="79">
        <f>+Parámetros!$B$16*Parámetros!$B$18</f>
        <v>1911</v>
      </c>
      <c r="AC205" s="79">
        <f>+Parámetros!$B$17*Parámetros!$B$19</f>
        <v>141.5</v>
      </c>
      <c r="AD205" s="74">
        <v>44108</v>
      </c>
      <c r="AF205" s="24">
        <f>277+162</f>
        <v>439</v>
      </c>
      <c r="AG205" s="27">
        <f t="shared" si="197"/>
        <v>26817</v>
      </c>
      <c r="AJ205">
        <f>+(AG205/AG199)^(1/6)-1</f>
        <v>2.4529536609726454E-2</v>
      </c>
      <c r="AK205" s="27">
        <f t="shared" ref="AK205" si="227">+LN(2)/LN(1+AJ205)</f>
        <v>28.602828728616391</v>
      </c>
    </row>
    <row r="206" spans="1:37" x14ac:dyDescent="0.25">
      <c r="A206" s="18">
        <v>44109</v>
      </c>
      <c r="B206" s="44">
        <f t="shared" si="205"/>
        <v>199</v>
      </c>
      <c r="C206" s="49">
        <f>+C205-((Parámetros!$C$51*C205*D205)/Parámetros!$B$9)</f>
        <v>1876032.9406621072</v>
      </c>
      <c r="D206" s="50">
        <f>+D205+((Parámetros!$C$51*C205*D205)/Parámetros!$B$9)-Parámetros!$D$51*D205</f>
        <v>7256.2717690522995</v>
      </c>
      <c r="E206" s="50">
        <f>+Parámetros!$D$51*D205+E205</f>
        <v>19292.787568840158</v>
      </c>
      <c r="F206" s="50">
        <f t="shared" si="171"/>
        <v>26549.059337892457</v>
      </c>
      <c r="G206" s="50">
        <f t="shared" si="172"/>
        <v>648.78011418459937</v>
      </c>
      <c r="H206" s="106">
        <f>+'Internación x edad (optimista)'!X207</f>
        <v>389.83088082571555</v>
      </c>
      <c r="I206" s="106">
        <f>+'Internación x edad (optimista)'!AJ207</f>
        <v>106.1982701207382</v>
      </c>
      <c r="J206" s="106">
        <f>+Parámetros!$B$16*Parámetros!$B$18</f>
        <v>1911</v>
      </c>
      <c r="K206" s="106">
        <f>+Parámetros!$B$17*Parámetros!$B$19</f>
        <v>141.5</v>
      </c>
      <c r="L206" s="58">
        <f>+L205-((Parámetros!$F$51*L205*M205)/Parámetros!$B$9)</f>
        <v>1876032.9406621072</v>
      </c>
      <c r="M206" s="59">
        <f>+M205+((Parámetros!$F$51*L205*M205)/Parámetros!$B$9)-Parámetros!$D$51*M205</f>
        <v>7256.2717690522995</v>
      </c>
      <c r="N206" s="59">
        <f>+Parámetros!$D$51*M205+N205</f>
        <v>19292.787568840158</v>
      </c>
      <c r="O206" s="59">
        <f t="shared" si="173"/>
        <v>648.78011418459937</v>
      </c>
      <c r="P206" s="57">
        <f t="shared" si="174"/>
        <v>26549.059337892457</v>
      </c>
      <c r="Q206" s="57">
        <f>+'Internación x edad (moderado)'!X207</f>
        <v>389.83088082571555</v>
      </c>
      <c r="R206" s="57">
        <f>+'Internación x edad (moderado)'!AJ207</f>
        <v>106.1982701207382</v>
      </c>
      <c r="S206" s="57">
        <f>+Parámetros!$B$16*Parámetros!$B$18</f>
        <v>1911</v>
      </c>
      <c r="T206" s="57">
        <f>+Parámetros!$B$17*Parámetros!$B$19</f>
        <v>141.5</v>
      </c>
      <c r="U206" s="80">
        <f>+U205-((Parámetros!$I$51*U205*V205)/Parámetros!$B$9)</f>
        <v>1876032.9406621072</v>
      </c>
      <c r="V206" s="81">
        <f>+V205+((Parámetros!$I$51*U205*V205)/Parámetros!$B$9)-Parámetros!$D$24*V205</f>
        <v>7256.2717690522995</v>
      </c>
      <c r="W206" s="81">
        <f>+Parámetros!$D$51*V205+W205</f>
        <v>19292.787568840158</v>
      </c>
      <c r="X206" s="81">
        <f t="shared" si="175"/>
        <v>648.78011418459937</v>
      </c>
      <c r="Y206" s="79">
        <f t="shared" si="176"/>
        <v>26549.059337892457</v>
      </c>
      <c r="Z206" s="79">
        <f>+'Internación x edad (pesimista)'!X207</f>
        <v>389.83088082571555</v>
      </c>
      <c r="AA206" s="79">
        <f>+'Internación x edad (pesimista)'!AJ207</f>
        <v>106.1982701207382</v>
      </c>
      <c r="AB206" s="79">
        <f>+Parámetros!$B$16*Parámetros!$B$18</f>
        <v>1911</v>
      </c>
      <c r="AC206" s="79">
        <f>+Parámetros!$B$17*Parámetros!$B$19</f>
        <v>141.5</v>
      </c>
      <c r="AD206" s="74">
        <v>44109</v>
      </c>
      <c r="AF206" s="24">
        <f>416+79</f>
        <v>495</v>
      </c>
      <c r="AG206" s="27">
        <f t="shared" si="197"/>
        <v>27312</v>
      </c>
    </row>
    <row r="207" spans="1:37" x14ac:dyDescent="0.25">
      <c r="A207" s="18">
        <v>44110</v>
      </c>
      <c r="B207" s="44">
        <f t="shared" si="205"/>
        <v>200</v>
      </c>
      <c r="C207" s="49">
        <f>+C206-((Parámetros!$C$51*C206*D206)/Parámetros!$B$9)</f>
        <v>1875371.5781123547</v>
      </c>
      <c r="D207" s="50">
        <f>+D206+((Parámetros!$C$51*C206*D206)/Parámetros!$B$9)-Parámetros!$D$51*D206</f>
        <v>7399.3291924439209</v>
      </c>
      <c r="E207" s="50">
        <f>+Parámetros!$D$51*D206+E206</f>
        <v>19811.092695201038</v>
      </c>
      <c r="F207" s="50">
        <f t="shared" ref="F207:F212" si="228">+D207+E207</f>
        <v>27210.421887644959</v>
      </c>
      <c r="G207" s="50">
        <f t="shared" ref="G207:G212" si="229">+IF(C206-C207&gt;0,C206-C207,0)</f>
        <v>661.36254975246266</v>
      </c>
      <c r="H207" s="106">
        <f>+'Internación x edad (optimista)'!X208</f>
        <v>402.49216722444044</v>
      </c>
      <c r="I207" s="106">
        <f>+'Internación x edad (optimista)'!AJ208</f>
        <v>109.64747535096457</v>
      </c>
      <c r="J207" s="106">
        <f>+Parámetros!$B$16*Parámetros!$B$18</f>
        <v>1911</v>
      </c>
      <c r="K207" s="106">
        <f>+Parámetros!$B$17*Parámetros!$B$19</f>
        <v>141.5</v>
      </c>
      <c r="L207" s="58">
        <f>+L206-((Parámetros!$F$51*L206*M206)/Parámetros!$B$9)</f>
        <v>1875371.5781123547</v>
      </c>
      <c r="M207" s="59">
        <f>+M206+((Parámetros!$F$51*L206*M206)/Parámetros!$B$9)-Parámetros!$D$51*M206</f>
        <v>7399.3291924439209</v>
      </c>
      <c r="N207" s="59">
        <f>+Parámetros!$D$51*M206+N206</f>
        <v>19811.092695201038</v>
      </c>
      <c r="O207" s="59">
        <f t="shared" ref="O207:O212" si="230">+L206-L207</f>
        <v>661.36254975246266</v>
      </c>
      <c r="P207" s="57">
        <f t="shared" ref="P207:P212" si="231">+N207+M207</f>
        <v>27210.421887644959</v>
      </c>
      <c r="Q207" s="57">
        <f>+'Internación x edad (moderado)'!X208</f>
        <v>402.49216722444044</v>
      </c>
      <c r="R207" s="57">
        <f>+'Internación x edad (moderado)'!AJ208</f>
        <v>109.64747535096457</v>
      </c>
      <c r="S207" s="57">
        <f>+Parámetros!$B$16*Parámetros!$B$18</f>
        <v>1911</v>
      </c>
      <c r="T207" s="57">
        <f>+Parámetros!$B$17*Parámetros!$B$19</f>
        <v>141.5</v>
      </c>
      <c r="U207" s="80">
        <f>+U206-((Parámetros!$I$51*U206*V206)/Parámetros!$B$9)</f>
        <v>1875371.5781123547</v>
      </c>
      <c r="V207" s="81">
        <f>+V206+((Parámetros!$I$51*U206*V206)/Parámetros!$B$9)-Parámetros!$D$24*V206</f>
        <v>7399.3291924439209</v>
      </c>
      <c r="W207" s="81">
        <f>+Parámetros!$D$51*V206+W206</f>
        <v>19811.092695201038</v>
      </c>
      <c r="X207" s="81">
        <f t="shared" ref="X207:X212" si="232">+U206-U207</f>
        <v>661.36254975246266</v>
      </c>
      <c r="Y207" s="79">
        <f t="shared" ref="Y207:Y212" si="233">+W207+V207</f>
        <v>27210.421887644959</v>
      </c>
      <c r="Z207" s="79">
        <f>+'Internación x edad (pesimista)'!X208</f>
        <v>402.49216722444044</v>
      </c>
      <c r="AA207" s="79">
        <f>+'Internación x edad (pesimista)'!AJ208</f>
        <v>109.64747535096457</v>
      </c>
      <c r="AB207" s="79">
        <f>+Parámetros!$B$16*Parámetros!$B$18</f>
        <v>1911</v>
      </c>
      <c r="AC207" s="79">
        <f>+Parámetros!$B$17*Parámetros!$B$19</f>
        <v>141.5</v>
      </c>
      <c r="AD207" s="74">
        <v>44110</v>
      </c>
      <c r="AF207" s="24">
        <f>488+50</f>
        <v>538</v>
      </c>
      <c r="AG207" s="27">
        <f t="shared" si="197"/>
        <v>27850</v>
      </c>
    </row>
    <row r="208" spans="1:37" x14ac:dyDescent="0.25">
      <c r="A208" s="18">
        <v>44111</v>
      </c>
      <c r="B208" s="44">
        <f t="shared" si="205"/>
        <v>201</v>
      </c>
      <c r="C208" s="49">
        <f>+C207-((Parámetros!$C$51*C207*D207)/Parámetros!$B$9)</f>
        <v>1874697.4145459826</v>
      </c>
      <c r="D208" s="50">
        <f>+D207+((Parámetros!$C$51*C207*D207)/Parámetros!$B$9)-Parámetros!$D$51*D207</f>
        <v>7544.9692450700841</v>
      </c>
      <c r="E208" s="50">
        <f>+Parámetros!$D$51*D207+E207</f>
        <v>20339.616208947031</v>
      </c>
      <c r="F208" s="50">
        <f t="shared" si="228"/>
        <v>27884.585454017113</v>
      </c>
      <c r="G208" s="50">
        <f t="shared" si="229"/>
        <v>674.16356637212448</v>
      </c>
      <c r="H208" s="106">
        <f>+'Internación x edad (optimista)'!X209</f>
        <v>416.15073423936343</v>
      </c>
      <c r="I208" s="106">
        <f>+'Internación x edad (optimista)'!AJ209</f>
        <v>113.36836115211148</v>
      </c>
      <c r="J208" s="106">
        <f>+Parámetros!$B$16*Parámetros!$B$18</f>
        <v>1911</v>
      </c>
      <c r="K208" s="106">
        <f>+Parámetros!$B$17*Parámetros!$B$19</f>
        <v>141.5</v>
      </c>
      <c r="L208" s="58">
        <f>+L207-((Parámetros!$F$51*L207*M207)/Parámetros!$B$9)</f>
        <v>1874697.4145459826</v>
      </c>
      <c r="M208" s="59">
        <f>+M207+((Parámetros!$F$51*L207*M207)/Parámetros!$B$9)-Parámetros!$D$51*M207</f>
        <v>7544.9692450700841</v>
      </c>
      <c r="N208" s="59">
        <f>+Parámetros!$D$51*M207+N207</f>
        <v>20339.616208947031</v>
      </c>
      <c r="O208" s="59">
        <f t="shared" si="230"/>
        <v>674.16356637212448</v>
      </c>
      <c r="P208" s="57">
        <f t="shared" si="231"/>
        <v>27884.585454017113</v>
      </c>
      <c r="Q208" s="57">
        <f>+'Internación x edad (moderado)'!X209</f>
        <v>416.15073423936343</v>
      </c>
      <c r="R208" s="57">
        <f>+'Internación x edad (moderado)'!AJ209</f>
        <v>113.36836115211148</v>
      </c>
      <c r="S208" s="57">
        <f>+Parámetros!$B$16*Parámetros!$B$18</f>
        <v>1911</v>
      </c>
      <c r="T208" s="57">
        <f>+Parámetros!$B$17*Parámetros!$B$19</f>
        <v>141.5</v>
      </c>
      <c r="U208" s="80">
        <f>+U207-((Parámetros!$I$51*U207*V207)/Parámetros!$B$9)</f>
        <v>1874697.4145459826</v>
      </c>
      <c r="V208" s="81">
        <f>+V207+((Parámetros!$I$51*U207*V207)/Parámetros!$B$9)-Parámetros!$D$24*V207</f>
        <v>7544.9692450700841</v>
      </c>
      <c r="W208" s="81">
        <f>+Parámetros!$D$51*V207+W207</f>
        <v>20339.616208947031</v>
      </c>
      <c r="X208" s="81">
        <f t="shared" si="232"/>
        <v>674.16356637212448</v>
      </c>
      <c r="Y208" s="79">
        <f t="shared" si="233"/>
        <v>27884.585454017113</v>
      </c>
      <c r="Z208" s="79">
        <f>+'Internación x edad (pesimista)'!X209</f>
        <v>416.15073423936343</v>
      </c>
      <c r="AA208" s="79">
        <f>+'Internación x edad (pesimista)'!AJ209</f>
        <v>113.36836115211148</v>
      </c>
      <c r="AB208" s="79">
        <f>+Parámetros!$B$16*Parámetros!$B$18</f>
        <v>1911</v>
      </c>
      <c r="AC208" s="79">
        <f>+Parámetros!$B$17*Parámetros!$B$19</f>
        <v>141.5</v>
      </c>
      <c r="AD208" s="74">
        <v>44111</v>
      </c>
      <c r="AF208" s="24">
        <f>574+30</f>
        <v>604</v>
      </c>
      <c r="AG208" s="27">
        <f t="shared" si="197"/>
        <v>28454</v>
      </c>
    </row>
    <row r="209" spans="1:37" x14ac:dyDescent="0.25">
      <c r="A209" s="18">
        <v>44112</v>
      </c>
      <c r="B209" s="44">
        <f t="shared" si="205"/>
        <v>202</v>
      </c>
      <c r="C209" s="49">
        <f>+C208-((Parámetros!$C$51*C208*D208)/Parámetros!$B$9)</f>
        <v>1874010.2286243904</v>
      </c>
      <c r="D209" s="50">
        <f>+D208+((Parámetros!$C$51*C208*D208)/Parámetros!$B$9)-Parámetros!$D$51*D208</f>
        <v>7693.22879201449</v>
      </c>
      <c r="E209" s="50">
        <f>+Parámetros!$D$51*D208+E208</f>
        <v>20878.542583594895</v>
      </c>
      <c r="F209" s="50">
        <f t="shared" si="228"/>
        <v>28571.771375609387</v>
      </c>
      <c r="G209" s="50">
        <f t="shared" si="229"/>
        <v>687.18592159217224</v>
      </c>
      <c r="H209" s="106">
        <f>+'Internación x edad (optimista)'!X210</f>
        <v>430.81968400956413</v>
      </c>
      <c r="I209" s="106">
        <f>+'Internación x edad (optimista)'!AJ210</f>
        <v>117.36449682710892</v>
      </c>
      <c r="J209" s="106">
        <f>+Parámetros!$B$16*Parámetros!$B$18</f>
        <v>1911</v>
      </c>
      <c r="K209" s="106">
        <f>+Parámetros!$B$17*Parámetros!$B$19</f>
        <v>141.5</v>
      </c>
      <c r="L209" s="58">
        <f>+L208-((Parámetros!$F$51*L208*M208)/Parámetros!$B$9)</f>
        <v>1874010.2286243904</v>
      </c>
      <c r="M209" s="59">
        <f>+M208+((Parámetros!$F$51*L208*M208)/Parámetros!$B$9)-Parámetros!$D$51*M208</f>
        <v>7693.22879201449</v>
      </c>
      <c r="N209" s="59">
        <f>+Parámetros!$D$51*M208+N208</f>
        <v>20878.542583594895</v>
      </c>
      <c r="O209" s="59">
        <f t="shared" si="230"/>
        <v>687.18592159217224</v>
      </c>
      <c r="P209" s="57">
        <f t="shared" si="231"/>
        <v>28571.771375609387</v>
      </c>
      <c r="Q209" s="57">
        <f>+'Internación x edad (moderado)'!X210</f>
        <v>430.81968400956413</v>
      </c>
      <c r="R209" s="57">
        <f>+'Internación x edad (moderado)'!AJ210</f>
        <v>117.36449682710892</v>
      </c>
      <c r="S209" s="57">
        <f>+Parámetros!$B$16*Parámetros!$B$18</f>
        <v>1911</v>
      </c>
      <c r="T209" s="57">
        <f>+Parámetros!$B$17*Parámetros!$B$19</f>
        <v>141.5</v>
      </c>
      <c r="U209" s="80">
        <f>+U208-((Parámetros!$I$51*U208*V208)/Parámetros!$B$9)</f>
        <v>1874010.2286243904</v>
      </c>
      <c r="V209" s="81">
        <f>+V208+((Parámetros!$I$51*U208*V208)/Parámetros!$B$9)-Parámetros!$D$24*V208</f>
        <v>7693.22879201449</v>
      </c>
      <c r="W209" s="81">
        <f>+Parámetros!$D$51*V208+W208</f>
        <v>20878.542583594895</v>
      </c>
      <c r="X209" s="81">
        <f t="shared" si="232"/>
        <v>687.18592159217224</v>
      </c>
      <c r="Y209" s="79">
        <f t="shared" si="233"/>
        <v>28571.771375609387</v>
      </c>
      <c r="Z209" s="79">
        <f>+'Internación x edad (pesimista)'!X210</f>
        <v>430.81968400956413</v>
      </c>
      <c r="AA209" s="79">
        <f>+'Internación x edad (pesimista)'!AJ210</f>
        <v>117.36449682710892</v>
      </c>
      <c r="AB209" s="79">
        <f>+Parámetros!$B$16*Parámetros!$B$18</f>
        <v>1911</v>
      </c>
      <c r="AC209" s="79">
        <f>+Parámetros!$B$17*Parámetros!$B$19</f>
        <v>141.5</v>
      </c>
      <c r="AD209" s="74">
        <v>44112</v>
      </c>
      <c r="AF209" s="24">
        <f>615+22</f>
        <v>637</v>
      </c>
      <c r="AG209" s="27">
        <f t="shared" si="197"/>
        <v>29091</v>
      </c>
    </row>
    <row r="210" spans="1:37" x14ac:dyDescent="0.25">
      <c r="A210" s="18">
        <v>44113</v>
      </c>
      <c r="B210" s="44">
        <f t="shared" si="205"/>
        <v>203</v>
      </c>
      <c r="C210" s="49">
        <f>+C209-((Parámetros!$C$51*C209*D209)/Parámetros!$B$9)</f>
        <v>1873309.7962608053</v>
      </c>
      <c r="D210" s="50">
        <f>+D209+((Parámetros!$C$51*C209*D209)/Parámetros!$B$9)-Parámetros!$D$51*D209</f>
        <v>7844.1448133129461</v>
      </c>
      <c r="E210" s="50">
        <f>+Parámetros!$D$51*D209+E209</f>
        <v>21428.058925881644</v>
      </c>
      <c r="F210" s="50">
        <f t="shared" si="228"/>
        <v>29272.203739194589</v>
      </c>
      <c r="G210" s="50">
        <f t="shared" si="229"/>
        <v>700.4323635851033</v>
      </c>
      <c r="H210" s="106">
        <f>+'Internación x edad (optimista)'!X211</f>
        <v>446.51228904963074</v>
      </c>
      <c r="I210" s="106">
        <f>+'Internación x edad (optimista)'!AJ211</f>
        <v>121.63949809281961</v>
      </c>
      <c r="J210" s="106">
        <f>+Parámetros!$B$16*Parámetros!$B$18</f>
        <v>1911</v>
      </c>
      <c r="K210" s="106">
        <f>+Parámetros!$B$17*Parámetros!$B$19</f>
        <v>141.5</v>
      </c>
      <c r="L210" s="58">
        <f>+L209-((Parámetros!$F$51*L209*M209)/Parámetros!$B$9)</f>
        <v>1873309.7962608053</v>
      </c>
      <c r="M210" s="59">
        <f>+M209+((Parámetros!$F$51*L209*M209)/Parámetros!$B$9)-Parámetros!$D$51*M209</f>
        <v>7844.1448133129461</v>
      </c>
      <c r="N210" s="59">
        <f>+Parámetros!$D$51*M209+N209</f>
        <v>21428.058925881644</v>
      </c>
      <c r="O210" s="59">
        <f t="shared" si="230"/>
        <v>700.4323635851033</v>
      </c>
      <c r="P210" s="57">
        <f t="shared" si="231"/>
        <v>29272.203739194589</v>
      </c>
      <c r="Q210" s="57">
        <f>+'Internación x edad (moderado)'!X211</f>
        <v>446.51228904963074</v>
      </c>
      <c r="R210" s="57">
        <f>+'Internación x edad (moderado)'!AJ211</f>
        <v>121.63949809281961</v>
      </c>
      <c r="S210" s="57">
        <f>+Parámetros!$B$16*Parámetros!$B$18</f>
        <v>1911</v>
      </c>
      <c r="T210" s="57">
        <f>+Parámetros!$B$17*Parámetros!$B$19</f>
        <v>141.5</v>
      </c>
      <c r="U210" s="80">
        <f>+U209-((Parámetros!$I$51*U209*V209)/Parámetros!$B$9)</f>
        <v>1873309.7962608053</v>
      </c>
      <c r="V210" s="81">
        <f>+V209+((Parámetros!$I$51*U209*V209)/Parámetros!$B$9)-Parámetros!$D$24*V209</f>
        <v>7844.1448133129461</v>
      </c>
      <c r="W210" s="81">
        <f>+Parámetros!$D$51*V209+W209</f>
        <v>21428.058925881644</v>
      </c>
      <c r="X210" s="81">
        <f t="shared" si="232"/>
        <v>700.4323635851033</v>
      </c>
      <c r="Y210" s="79">
        <f t="shared" si="233"/>
        <v>29272.203739194589</v>
      </c>
      <c r="Z210" s="79">
        <f>+'Internación x edad (pesimista)'!X211</f>
        <v>446.51228904963074</v>
      </c>
      <c r="AA210" s="79">
        <f>+'Internación x edad (pesimista)'!AJ211</f>
        <v>121.63949809281961</v>
      </c>
      <c r="AB210" s="79">
        <f>+Parámetros!$B$16*Parámetros!$B$18</f>
        <v>1911</v>
      </c>
      <c r="AC210" s="79">
        <f>+Parámetros!$B$17*Parámetros!$B$19</f>
        <v>141.5</v>
      </c>
      <c r="AD210" s="74">
        <v>44113</v>
      </c>
      <c r="AF210" s="24">
        <v>677</v>
      </c>
      <c r="AG210" s="27">
        <f t="shared" si="197"/>
        <v>29768</v>
      </c>
    </row>
    <row r="211" spans="1:37" x14ac:dyDescent="0.25">
      <c r="A211" s="18">
        <v>44114</v>
      </c>
      <c r="B211" s="44">
        <f t="shared" si="205"/>
        <v>204</v>
      </c>
      <c r="C211" s="49">
        <f>+C210-((Parámetros!$C$51*C210*D210)/Parámetros!$B$9)</f>
        <v>1872595.8906320089</v>
      </c>
      <c r="D211" s="50">
        <f>+D210+((Parámetros!$C$51*C210*D210)/Parámetros!$B$9)-Parámetros!$D$51*D210</f>
        <v>7997.7543840155213</v>
      </c>
      <c r="E211" s="50">
        <f>+Parámetros!$D$51*D210+E210</f>
        <v>21988.354983975427</v>
      </c>
      <c r="F211" s="50">
        <f t="shared" si="228"/>
        <v>29986.109367990946</v>
      </c>
      <c r="G211" s="50">
        <f t="shared" si="229"/>
        <v>713.90562879643403</v>
      </c>
      <c r="H211" s="106">
        <f>+'Internación x edad (optimista)'!X212</f>
        <v>458.47078481366719</v>
      </c>
      <c r="I211" s="106">
        <f>+'Internación x edad (optimista)'!AJ212</f>
        <v>124.89724812200375</v>
      </c>
      <c r="J211" s="106">
        <f>+Parámetros!$B$16*Parámetros!$B$18</f>
        <v>1911</v>
      </c>
      <c r="K211" s="106">
        <f>+Parámetros!$B$17*Parámetros!$B$19</f>
        <v>141.5</v>
      </c>
      <c r="L211" s="58">
        <f>+L210-((Parámetros!$F$51*L210*M210)/Parámetros!$B$9)</f>
        <v>1872595.8906320089</v>
      </c>
      <c r="M211" s="59">
        <f>+M210+((Parámetros!$F$51*L210*M210)/Parámetros!$B$9)-Parámetros!$D$51*M210</f>
        <v>7997.7543840155213</v>
      </c>
      <c r="N211" s="59">
        <f>+Parámetros!$D$51*M210+N210</f>
        <v>21988.354983975427</v>
      </c>
      <c r="O211" s="59">
        <f t="shared" si="230"/>
        <v>713.90562879643403</v>
      </c>
      <c r="P211" s="57">
        <f t="shared" si="231"/>
        <v>29986.109367990946</v>
      </c>
      <c r="Q211" s="57">
        <f>+'Internación x edad (moderado)'!X212</f>
        <v>458.47078481366719</v>
      </c>
      <c r="R211" s="57">
        <f>+'Internación x edad (moderado)'!AJ212</f>
        <v>124.89724812200375</v>
      </c>
      <c r="S211" s="57">
        <f>+Parámetros!$B$16*Parámetros!$B$18</f>
        <v>1911</v>
      </c>
      <c r="T211" s="57">
        <f>+Parámetros!$B$17*Parámetros!$B$19</f>
        <v>141.5</v>
      </c>
      <c r="U211" s="80">
        <f>+U210-((Parámetros!$I$51*U210*V210)/Parámetros!$B$9)</f>
        <v>1872595.8906320089</v>
      </c>
      <c r="V211" s="81">
        <f>+V210+((Parámetros!$I$51*U210*V210)/Parámetros!$B$9)-Parámetros!$D$24*V210</f>
        <v>7997.7543840155213</v>
      </c>
      <c r="W211" s="81">
        <f>+Parámetros!$D$51*V210+W210</f>
        <v>21988.354983975427</v>
      </c>
      <c r="X211" s="81">
        <f t="shared" si="232"/>
        <v>713.90562879643403</v>
      </c>
      <c r="Y211" s="79">
        <f t="shared" si="233"/>
        <v>29986.109367990946</v>
      </c>
      <c r="Z211" s="79">
        <f>+'Internación x edad (pesimista)'!X212</f>
        <v>458.47078481366719</v>
      </c>
      <c r="AA211" s="79">
        <f>+'Internación x edad (pesimista)'!AJ212</f>
        <v>124.89724812200375</v>
      </c>
      <c r="AB211" s="79">
        <f>+Parámetros!$B$16*Parámetros!$B$18</f>
        <v>1911</v>
      </c>
      <c r="AC211" s="79">
        <f>+Parámetros!$B$17*Parámetros!$B$19</f>
        <v>141.5</v>
      </c>
      <c r="AD211" s="74">
        <v>44114</v>
      </c>
      <c r="AF211" s="24">
        <f>602+62</f>
        <v>664</v>
      </c>
      <c r="AG211" s="27">
        <f t="shared" si="197"/>
        <v>30432</v>
      </c>
    </row>
    <row r="212" spans="1:37" x14ac:dyDescent="0.25">
      <c r="A212" s="18">
        <v>44115</v>
      </c>
      <c r="B212" s="44">
        <f t="shared" si="205"/>
        <v>205</v>
      </c>
      <c r="C212" s="49">
        <f>+C211-((Parámetros!$C$51*C211*D211)/Parámetros!$B$9)</f>
        <v>1871868.2821925154</v>
      </c>
      <c r="D212" s="50">
        <f>+D211+((Parámetros!$C$51*C211*D211)/Parámetros!$B$9)-Parámetros!$D$51*D211</f>
        <v>8154.0946532221587</v>
      </c>
      <c r="E212" s="50">
        <f>+Parámetros!$D$51*D211+E211</f>
        <v>22559.623154262248</v>
      </c>
      <c r="F212" s="50">
        <f t="shared" si="228"/>
        <v>30713.717807484405</v>
      </c>
      <c r="G212" s="50">
        <f t="shared" si="229"/>
        <v>727.60843949345872</v>
      </c>
      <c r="H212" s="106">
        <f>+'Internación x edad (optimista)'!X213</f>
        <v>471.15040535080004</v>
      </c>
      <c r="I212" s="106">
        <f>+'Internación x edad (optimista)'!AJ213</f>
        <v>128.35144796368564</v>
      </c>
      <c r="J212" s="106">
        <f>+Parámetros!$B$16*Parámetros!$B$18</f>
        <v>1911</v>
      </c>
      <c r="K212" s="106">
        <f>+Parámetros!$B$17*Parámetros!$B$19</f>
        <v>141.5</v>
      </c>
      <c r="L212" s="58">
        <f>+L211-((Parámetros!$F$51*L211*M211)/Parámetros!$B$9)</f>
        <v>1871868.2821925154</v>
      </c>
      <c r="M212" s="59">
        <f>+M211+((Parámetros!$F$51*L211*M211)/Parámetros!$B$9)-Parámetros!$D$51*M211</f>
        <v>8154.0946532221587</v>
      </c>
      <c r="N212" s="59">
        <f>+Parámetros!$D$51*M211+N211</f>
        <v>22559.623154262248</v>
      </c>
      <c r="O212" s="59">
        <f t="shared" si="230"/>
        <v>727.60843949345872</v>
      </c>
      <c r="P212" s="57">
        <f t="shared" si="231"/>
        <v>30713.717807484405</v>
      </c>
      <c r="Q212" s="57">
        <f>+'Internación x edad (moderado)'!X213</f>
        <v>471.15040535080004</v>
      </c>
      <c r="R212" s="57">
        <f>+'Internación x edad (moderado)'!AJ213</f>
        <v>128.35144796368564</v>
      </c>
      <c r="S212" s="57">
        <f>+Parámetros!$B$16*Parámetros!$B$18</f>
        <v>1911</v>
      </c>
      <c r="T212" s="57">
        <f>+Parámetros!$B$17*Parámetros!$B$19</f>
        <v>141.5</v>
      </c>
      <c r="U212" s="80">
        <f>+U211-((Parámetros!$I$51*U211*V211)/Parámetros!$B$9)</f>
        <v>1871868.2821925154</v>
      </c>
      <c r="V212" s="81">
        <f>+V211+((Parámetros!$I$51*U211*V211)/Parámetros!$B$9)-Parámetros!$D$24*V211</f>
        <v>8154.0946532221587</v>
      </c>
      <c r="W212" s="81">
        <f>+Parámetros!$D$51*V211+W211</f>
        <v>22559.623154262248</v>
      </c>
      <c r="X212" s="81">
        <f t="shared" si="232"/>
        <v>727.60843949345872</v>
      </c>
      <c r="Y212" s="79">
        <f t="shared" si="233"/>
        <v>30713.717807484405</v>
      </c>
      <c r="Z212" s="79">
        <f>+'Internación x edad (pesimista)'!X213</f>
        <v>471.15040535080004</v>
      </c>
      <c r="AA212" s="79">
        <f>+'Internación x edad (pesimista)'!AJ213</f>
        <v>128.35144796368564</v>
      </c>
      <c r="AB212" s="79">
        <f>+Parámetros!$B$16*Parámetros!$B$18</f>
        <v>1911</v>
      </c>
      <c r="AC212" s="79">
        <f>+Parámetros!$B$17*Parámetros!$B$19</f>
        <v>141.5</v>
      </c>
      <c r="AD212" s="74">
        <v>44115</v>
      </c>
      <c r="AF212" s="24">
        <f>494+14</f>
        <v>508</v>
      </c>
      <c r="AG212" s="27">
        <f t="shared" si="197"/>
        <v>30940</v>
      </c>
      <c r="AJ212">
        <f>+(AG212/AG206)^(1/6)-1</f>
        <v>2.1004840231742206E-2</v>
      </c>
      <c r="AK212" s="27">
        <f t="shared" ref="AK212" si="234">+LN(2)/LN(1+AJ212)</f>
        <v>33.344775535879521</v>
      </c>
    </row>
    <row r="213" spans="1:37" x14ac:dyDescent="0.25">
      <c r="A213" s="18">
        <v>44116</v>
      </c>
      <c r="B213" s="44">
        <f t="shared" si="205"/>
        <v>206</v>
      </c>
      <c r="C213" s="49">
        <f>+C212-((Parámetros!$C$52*C212*D212)/Parámetros!$B$9)</f>
        <v>1871194.1944181239</v>
      </c>
      <c r="D213" s="50">
        <f>+D212+((Parámetros!$C$52*C212*D212)/Parámetros!$B$9)-Parámetros!$D$52*D212</f>
        <v>8245.7470952405984</v>
      </c>
      <c r="E213" s="50">
        <f>+Parámetros!$D$52*D212+E212</f>
        <v>23142.058486635258</v>
      </c>
      <c r="F213" s="50">
        <f t="shared" si="171"/>
        <v>31387.805581875858</v>
      </c>
      <c r="G213" s="50">
        <f t="shared" si="172"/>
        <v>674.08777439151891</v>
      </c>
      <c r="H213" s="106">
        <f>+'Internación x edad (optimista)'!X214</f>
        <v>480.31637604190553</v>
      </c>
      <c r="I213" s="106">
        <f>+'Internación x edad (optimista)'!AJ214</f>
        <v>130.84845443303197</v>
      </c>
      <c r="J213" s="106">
        <f>+Parámetros!$B$16*Parámetros!$B$18</f>
        <v>1911</v>
      </c>
      <c r="K213" s="106">
        <f>+Parámetros!$B$17*Parámetros!$B$19</f>
        <v>141.5</v>
      </c>
      <c r="L213" s="58">
        <f>+L212-((Parámetros!$F$52*L212*M212)/Parámetros!$B$9)</f>
        <v>1871194.1944181239</v>
      </c>
      <c r="M213" s="59">
        <f>+M212+((Parámetros!$F$52*L212*M212)/Parámetros!$B$9)-Parámetros!$D$52*M212</f>
        <v>8245.7470952405984</v>
      </c>
      <c r="N213" s="59">
        <f>+Parámetros!$D$52*M212+N212</f>
        <v>23142.058486635258</v>
      </c>
      <c r="O213" s="59">
        <f t="shared" si="173"/>
        <v>674.08777439151891</v>
      </c>
      <c r="P213" s="57">
        <f t="shared" si="174"/>
        <v>31387.805581875858</v>
      </c>
      <c r="Q213" s="57">
        <f>+'Internación x edad (moderado)'!X214</f>
        <v>480.31637604190553</v>
      </c>
      <c r="R213" s="57">
        <f>+'Internación x edad (moderado)'!AJ214</f>
        <v>130.84845443303197</v>
      </c>
      <c r="S213" s="57">
        <f>+Parámetros!$B$16*Parámetros!$B$18</f>
        <v>1911</v>
      </c>
      <c r="T213" s="57">
        <f>+Parámetros!$B$17*Parámetros!$B$19</f>
        <v>141.5</v>
      </c>
      <c r="U213" s="80">
        <f>+U212-((Parámetros!$I$52*U212*V212)/Parámetros!$B$9)</f>
        <v>1871194.1944181239</v>
      </c>
      <c r="V213" s="81">
        <f>+V212+((Parámetros!$I$52*U212*V212)/Parámetros!$B$9)-Parámetros!$D$24*V212</f>
        <v>8245.7470952405984</v>
      </c>
      <c r="W213" s="81">
        <f>+Parámetros!$D$52*V212+W212</f>
        <v>23142.058486635258</v>
      </c>
      <c r="X213" s="81">
        <f t="shared" si="175"/>
        <v>674.08777439151891</v>
      </c>
      <c r="Y213" s="79">
        <f t="shared" si="176"/>
        <v>31387.805581875858</v>
      </c>
      <c r="Z213" s="79">
        <f>+'Internación x edad (pesimista)'!X214</f>
        <v>480.31637604190553</v>
      </c>
      <c r="AA213" s="79">
        <f>+'Internación x edad (pesimista)'!AJ214</f>
        <v>130.84845443303197</v>
      </c>
      <c r="AB213" s="79">
        <f>+Parámetros!$B$16*Parámetros!$B$18</f>
        <v>1911</v>
      </c>
      <c r="AC213" s="79">
        <f>+Parámetros!$B$17*Parámetros!$B$19</f>
        <v>141.5</v>
      </c>
      <c r="AD213" s="74">
        <v>44116</v>
      </c>
      <c r="AF213" s="24">
        <f>480+22</f>
        <v>502</v>
      </c>
      <c r="AG213" s="27">
        <f t="shared" si="197"/>
        <v>31442</v>
      </c>
    </row>
    <row r="214" spans="1:37" x14ac:dyDescent="0.25">
      <c r="A214" s="18">
        <v>44117</v>
      </c>
      <c r="B214" s="44">
        <f t="shared" si="205"/>
        <v>207</v>
      </c>
      <c r="C214" s="49">
        <f>+C213-((Parámetros!$C$52*C213*D213)/Parámetros!$B$9)</f>
        <v>1870512.7753401883</v>
      </c>
      <c r="D214" s="50">
        <f>+D213+((Parámetros!$C$52*C213*D213)/Parámetros!$B$9)-Parámetros!$D$52*D213</f>
        <v>8338.1842378017936</v>
      </c>
      <c r="E214" s="50">
        <f>+Parámetros!$D$52*D213+E213</f>
        <v>23731.040422009588</v>
      </c>
      <c r="F214" s="50">
        <f t="shared" ref="F214:F219" si="235">+D214+E214</f>
        <v>32069.224659811382</v>
      </c>
      <c r="G214" s="50">
        <f t="shared" ref="G214:G219" si="236">+IF(C213-C214&gt;0,C213-C214,0)</f>
        <v>681.41907793562859</v>
      </c>
      <c r="H214" s="106">
        <f>+'Internación x edad (optimista)'!X215</f>
        <v>489.8023589287842</v>
      </c>
      <c r="I214" s="106">
        <f>+'Internación x edad (optimista)'!AJ215</f>
        <v>133.43263906932256</v>
      </c>
      <c r="J214" s="106">
        <f>+Parámetros!$B$16*Parámetros!$B$18</f>
        <v>1911</v>
      </c>
      <c r="K214" s="106">
        <f>+Parámetros!$B$17*Parámetros!$B$19</f>
        <v>141.5</v>
      </c>
      <c r="L214" s="58">
        <f>+L213-((Parámetros!$F$52*L213*M213)/Parámetros!$B$9)</f>
        <v>1870512.7753401883</v>
      </c>
      <c r="M214" s="59">
        <f>+M213+((Parámetros!$F$52*L213*M213)/Parámetros!$B$9)-Parámetros!$D$52*M213</f>
        <v>8338.1842378017936</v>
      </c>
      <c r="N214" s="59">
        <f>+Parámetros!$D$52*M213+N213</f>
        <v>23731.040422009588</v>
      </c>
      <c r="O214" s="59">
        <f t="shared" ref="O214:O219" si="237">+L213-L214</f>
        <v>681.41907793562859</v>
      </c>
      <c r="P214" s="57">
        <f t="shared" ref="P214:P219" si="238">+N214+M214</f>
        <v>32069.224659811382</v>
      </c>
      <c r="Q214" s="57">
        <f>+'Internación x edad (moderado)'!X215</f>
        <v>489.8023589287842</v>
      </c>
      <c r="R214" s="57">
        <f>+'Internación x edad (moderado)'!AJ215</f>
        <v>133.43263906932256</v>
      </c>
      <c r="S214" s="57">
        <f>+Parámetros!$B$16*Parámetros!$B$18</f>
        <v>1911</v>
      </c>
      <c r="T214" s="57">
        <f>+Parámetros!$B$17*Parámetros!$B$19</f>
        <v>141.5</v>
      </c>
      <c r="U214" s="80">
        <f>+U213-((Parámetros!$I$52*U213*V213)/Parámetros!$B$9)</f>
        <v>1870512.7753401883</v>
      </c>
      <c r="V214" s="81">
        <f>+V213+((Parámetros!$I$52*U213*V213)/Parámetros!$B$9)-Parámetros!$D$24*V213</f>
        <v>8338.1842378017936</v>
      </c>
      <c r="W214" s="81">
        <f>+Parámetros!$D$52*V213+W213</f>
        <v>23731.040422009588</v>
      </c>
      <c r="X214" s="81">
        <f t="shared" ref="X214:X219" si="239">+U213-U214</f>
        <v>681.41907793562859</v>
      </c>
      <c r="Y214" s="79">
        <f t="shared" ref="Y214:Y219" si="240">+W214+V214</f>
        <v>32069.224659811382</v>
      </c>
      <c r="Z214" s="79">
        <f>+'Internación x edad (pesimista)'!X215</f>
        <v>489.8023589287842</v>
      </c>
      <c r="AA214" s="79">
        <f>+'Internación x edad (pesimista)'!AJ215</f>
        <v>133.43263906932256</v>
      </c>
      <c r="AB214" s="79">
        <f>+Parámetros!$B$16*Parámetros!$B$18</f>
        <v>1911</v>
      </c>
      <c r="AC214" s="79">
        <f>+Parámetros!$B$17*Parámetros!$B$19</f>
        <v>141.5</v>
      </c>
      <c r="AD214" s="74">
        <v>44117</v>
      </c>
      <c r="AF214" s="24">
        <f>597+16</f>
        <v>613</v>
      </c>
      <c r="AG214" s="27">
        <f t="shared" si="197"/>
        <v>32055</v>
      </c>
    </row>
    <row r="215" spans="1:37" x14ac:dyDescent="0.25">
      <c r="A215" s="18">
        <v>44118</v>
      </c>
      <c r="B215" s="44">
        <f t="shared" si="205"/>
        <v>208</v>
      </c>
      <c r="C215" s="49">
        <f>+C214-((Parámetros!$C$52*C214*D214)/Parámetros!$B$9)</f>
        <v>1869823.9682920577</v>
      </c>
      <c r="D215" s="50">
        <f>+D214+((Parámetros!$C$52*C214*D214)/Parámetros!$B$9)-Parámetros!$D$52*D214</f>
        <v>8431.4066975180267</v>
      </c>
      <c r="E215" s="50">
        <f>+Parámetros!$D$52*D214+E214</f>
        <v>24326.625010424003</v>
      </c>
      <c r="F215" s="50">
        <f t="shared" si="235"/>
        <v>32758.031707942027</v>
      </c>
      <c r="G215" s="50">
        <f t="shared" si="236"/>
        <v>688.80704813054763</v>
      </c>
      <c r="H215" s="106">
        <f>+'Internación x edad (optimista)'!X216</f>
        <v>499.61207697713945</v>
      </c>
      <c r="I215" s="106">
        <f>+'Internación x edad (optimista)'!AJ216</f>
        <v>136.1050160880464</v>
      </c>
      <c r="J215" s="106">
        <f>+Parámetros!$B$16*Parámetros!$B$18</f>
        <v>1911</v>
      </c>
      <c r="K215" s="106">
        <f>+Parámetros!$B$17*Parámetros!$B$19</f>
        <v>141.5</v>
      </c>
      <c r="L215" s="58">
        <f>+L214-((Parámetros!$F$52*L214*M214)/Parámetros!$B$9)</f>
        <v>1869823.9682920577</v>
      </c>
      <c r="M215" s="59">
        <f>+M214+((Parámetros!$F$52*L214*M214)/Parámetros!$B$9)-Parámetros!$D$52*M214</f>
        <v>8431.4066975180267</v>
      </c>
      <c r="N215" s="59">
        <f>+Parámetros!$D$52*M214+N214</f>
        <v>24326.625010424003</v>
      </c>
      <c r="O215" s="59">
        <f t="shared" si="237"/>
        <v>688.80704813054763</v>
      </c>
      <c r="P215" s="57">
        <f t="shared" si="238"/>
        <v>32758.031707942027</v>
      </c>
      <c r="Q215" s="57">
        <f>+'Internación x edad (moderado)'!X216</f>
        <v>499.61207697713945</v>
      </c>
      <c r="R215" s="57">
        <f>+'Internación x edad (moderado)'!AJ216</f>
        <v>136.1050160880464</v>
      </c>
      <c r="S215" s="57">
        <f>+Parámetros!$B$16*Parámetros!$B$18</f>
        <v>1911</v>
      </c>
      <c r="T215" s="57">
        <f>+Parámetros!$B$17*Parámetros!$B$19</f>
        <v>141.5</v>
      </c>
      <c r="U215" s="80">
        <f>+U214-((Parámetros!$I$52*U214*V214)/Parámetros!$B$9)</f>
        <v>1869823.9682920577</v>
      </c>
      <c r="V215" s="81">
        <f>+V214+((Parámetros!$I$52*U214*V214)/Parámetros!$B$9)-Parámetros!$D$24*V214</f>
        <v>8431.4066975180267</v>
      </c>
      <c r="W215" s="81">
        <f>+Parámetros!$D$52*V214+W214</f>
        <v>24326.625010424003</v>
      </c>
      <c r="X215" s="81">
        <f t="shared" si="239"/>
        <v>688.80704813054763</v>
      </c>
      <c r="Y215" s="79">
        <f t="shared" si="240"/>
        <v>32758.031707942027</v>
      </c>
      <c r="Z215" s="79">
        <f>+'Internación x edad (pesimista)'!X216</f>
        <v>499.61207697713945</v>
      </c>
      <c r="AA215" s="79">
        <f>+'Internación x edad (pesimista)'!AJ216</f>
        <v>136.1050160880464</v>
      </c>
      <c r="AB215" s="79">
        <f>+Parámetros!$B$16*Parámetros!$B$18</f>
        <v>1911</v>
      </c>
      <c r="AC215" s="79">
        <f>+Parámetros!$B$17*Parámetros!$B$19</f>
        <v>141.5</v>
      </c>
      <c r="AD215" s="74">
        <v>44118</v>
      </c>
      <c r="AF215" s="24">
        <f>892+24</f>
        <v>916</v>
      </c>
      <c r="AG215" s="27">
        <f t="shared" si="197"/>
        <v>32971</v>
      </c>
    </row>
    <row r="216" spans="1:37" x14ac:dyDescent="0.25">
      <c r="A216" s="18">
        <v>44119</v>
      </c>
      <c r="B216" s="44">
        <f t="shared" si="205"/>
        <v>209</v>
      </c>
      <c r="C216" s="49">
        <f>+C215-((Parámetros!$C$52*C215*D215)/Parámetros!$B$9)</f>
        <v>1869127.7167378941</v>
      </c>
      <c r="D216" s="50">
        <f>+D215+((Parámetros!$C$52*C215*D215)/Parámetros!$B$9)-Parámetros!$D$52*D215</f>
        <v>8525.4149161446676</v>
      </c>
      <c r="E216" s="50">
        <f>+Parámetros!$D$52*D215+E215</f>
        <v>24928.868345961004</v>
      </c>
      <c r="F216" s="50">
        <f t="shared" si="235"/>
        <v>33454.283262105673</v>
      </c>
      <c r="G216" s="50">
        <f t="shared" si="236"/>
        <v>696.2515541636385</v>
      </c>
      <c r="H216" s="106">
        <f>+'Internación x edad (optimista)'!X217</f>
        <v>509.74925502703536</v>
      </c>
      <c r="I216" s="106">
        <f>+'Internación x edad (optimista)'!AJ217</f>
        <v>138.86660021530841</v>
      </c>
      <c r="J216" s="106">
        <f>+Parámetros!$B$16*Parámetros!$B$18</f>
        <v>1911</v>
      </c>
      <c r="K216" s="106">
        <f>+Parámetros!$B$17*Parámetros!$B$19</f>
        <v>141.5</v>
      </c>
      <c r="L216" s="58">
        <f>+L215-((Parámetros!$F$52*L215*M215)/Parámetros!$B$9)</f>
        <v>1869127.7167378941</v>
      </c>
      <c r="M216" s="59">
        <f>+M215+((Parámetros!$F$52*L215*M215)/Parámetros!$B$9)-Parámetros!$D$52*M215</f>
        <v>8525.4149161446676</v>
      </c>
      <c r="N216" s="59">
        <f>+Parámetros!$D$52*M215+N215</f>
        <v>24928.868345961004</v>
      </c>
      <c r="O216" s="59">
        <f t="shared" si="237"/>
        <v>696.2515541636385</v>
      </c>
      <c r="P216" s="57">
        <f t="shared" si="238"/>
        <v>33454.283262105673</v>
      </c>
      <c r="Q216" s="57">
        <f>+'Internación x edad (moderado)'!X217</f>
        <v>509.74925502703536</v>
      </c>
      <c r="R216" s="57">
        <f>+'Internación x edad (moderado)'!AJ217</f>
        <v>138.86660021530841</v>
      </c>
      <c r="S216" s="57">
        <f>+Parámetros!$B$16*Parámetros!$B$18</f>
        <v>1911</v>
      </c>
      <c r="T216" s="57">
        <f>+Parámetros!$B$17*Parámetros!$B$19</f>
        <v>141.5</v>
      </c>
      <c r="U216" s="80">
        <f>+U215-((Parámetros!$I$52*U215*V215)/Parámetros!$B$9)</f>
        <v>1869127.7167378941</v>
      </c>
      <c r="V216" s="81">
        <f>+V215+((Parámetros!$I$52*U215*V215)/Parámetros!$B$9)-Parámetros!$D$24*V215</f>
        <v>8525.4149161446676</v>
      </c>
      <c r="W216" s="81">
        <f>+Parámetros!$D$52*V215+W215</f>
        <v>24928.868345961004</v>
      </c>
      <c r="X216" s="81">
        <f t="shared" si="239"/>
        <v>696.2515541636385</v>
      </c>
      <c r="Y216" s="79">
        <f t="shared" si="240"/>
        <v>33454.283262105673</v>
      </c>
      <c r="Z216" s="79">
        <f>+'Internación x edad (pesimista)'!X217</f>
        <v>509.74925502703536</v>
      </c>
      <c r="AA216" s="79">
        <f>+'Internación x edad (pesimista)'!AJ217</f>
        <v>138.86660021530841</v>
      </c>
      <c r="AB216" s="79">
        <f>+Parámetros!$B$16*Parámetros!$B$18</f>
        <v>1911</v>
      </c>
      <c r="AC216" s="79">
        <f>+Parámetros!$B$17*Parámetros!$B$19</f>
        <v>141.5</v>
      </c>
      <c r="AD216" s="74">
        <v>44119</v>
      </c>
      <c r="AF216" s="24">
        <f>897+40</f>
        <v>937</v>
      </c>
      <c r="AG216" s="27">
        <f t="shared" si="197"/>
        <v>33908</v>
      </c>
    </row>
    <row r="217" spans="1:37" x14ac:dyDescent="0.25">
      <c r="A217" s="18">
        <v>44120</v>
      </c>
      <c r="B217" s="44">
        <f t="shared" si="205"/>
        <v>210</v>
      </c>
      <c r="C217" s="49">
        <f>+C216-((Parámetros!$C$52*C216*D216)/Parámetros!$B$9)</f>
        <v>1868423.9642895989</v>
      </c>
      <c r="D217" s="50">
        <f>+D216+((Parámetros!$C$52*C216*D216)/Parámetros!$B$9)-Parámetros!$D$52*D216</f>
        <v>8620.2091561438774</v>
      </c>
      <c r="E217" s="50">
        <f>+Parámetros!$D$52*D216+E216</f>
        <v>25537.826554257052</v>
      </c>
      <c r="F217" s="50">
        <f t="shared" si="235"/>
        <v>34158.035710400931</v>
      </c>
      <c r="G217" s="50">
        <f t="shared" si="236"/>
        <v>703.75244829524308</v>
      </c>
      <c r="H217" s="106">
        <f>+'Internación x edad (optimista)'!X218</f>
        <v>520.21761879100256</v>
      </c>
      <c r="I217" s="106">
        <f>+'Internación x edad (optimista)'!AJ218</f>
        <v>141.71840641489206</v>
      </c>
      <c r="J217" s="106">
        <f>+Parámetros!$B$16*Parámetros!$B$18</f>
        <v>1911</v>
      </c>
      <c r="K217" s="106">
        <f>+Parámetros!$B$17*Parámetros!$B$19</f>
        <v>141.5</v>
      </c>
      <c r="L217" s="58">
        <f>+L216-((Parámetros!$F$52*L216*M216)/Parámetros!$B$9)</f>
        <v>1868423.9642895989</v>
      </c>
      <c r="M217" s="59">
        <f>+M216+((Parámetros!$F$52*L216*M216)/Parámetros!$B$9)-Parámetros!$D$52*M216</f>
        <v>8620.2091561438774</v>
      </c>
      <c r="N217" s="59">
        <f>+Parámetros!$D$52*M216+N216</f>
        <v>25537.826554257052</v>
      </c>
      <c r="O217" s="59">
        <f t="shared" si="237"/>
        <v>703.75244829524308</v>
      </c>
      <c r="P217" s="57">
        <f t="shared" si="238"/>
        <v>34158.035710400931</v>
      </c>
      <c r="Q217" s="57">
        <f>+'Internación x edad (moderado)'!X218</f>
        <v>520.21761879100256</v>
      </c>
      <c r="R217" s="57">
        <f>+'Internación x edad (moderado)'!AJ218</f>
        <v>141.71840641489206</v>
      </c>
      <c r="S217" s="57">
        <f>+Parámetros!$B$16*Parámetros!$B$18</f>
        <v>1911</v>
      </c>
      <c r="T217" s="57">
        <f>+Parámetros!$B$17*Parámetros!$B$19</f>
        <v>141.5</v>
      </c>
      <c r="U217" s="80">
        <f>+U216-((Parámetros!$I$52*U216*V216)/Parámetros!$B$9)</f>
        <v>1868423.9642895989</v>
      </c>
      <c r="V217" s="81">
        <f>+V216+((Parámetros!$I$52*U216*V216)/Parámetros!$B$9)-Parámetros!$D$24*V216</f>
        <v>8620.2091561438774</v>
      </c>
      <c r="W217" s="81">
        <f>+Parámetros!$D$52*V216+W216</f>
        <v>25537.826554257052</v>
      </c>
      <c r="X217" s="81">
        <f t="shared" si="239"/>
        <v>703.75244829524308</v>
      </c>
      <c r="Y217" s="79">
        <f t="shared" si="240"/>
        <v>34158.035710400931</v>
      </c>
      <c r="Z217" s="79">
        <f>+'Internación x edad (pesimista)'!X218</f>
        <v>520.21761879100256</v>
      </c>
      <c r="AA217" s="79">
        <f>+'Internación x edad (pesimista)'!AJ218</f>
        <v>141.71840641489206</v>
      </c>
      <c r="AB217" s="79">
        <f>+Parámetros!$B$16*Parámetros!$B$18</f>
        <v>1911</v>
      </c>
      <c r="AC217" s="79">
        <f>+Parámetros!$B$17*Parámetros!$B$19</f>
        <v>141.5</v>
      </c>
      <c r="AD217" s="74">
        <v>44120</v>
      </c>
      <c r="AF217" s="24">
        <f>805+28</f>
        <v>833</v>
      </c>
      <c r="AG217" s="27">
        <f t="shared" si="197"/>
        <v>34741</v>
      </c>
    </row>
    <row r="218" spans="1:37" x14ac:dyDescent="0.25">
      <c r="A218" s="18">
        <v>44121</v>
      </c>
      <c r="B218" s="44">
        <f t="shared" si="205"/>
        <v>211</v>
      </c>
      <c r="C218" s="49">
        <f>+C217-((Parámetros!$C$52*C217*D217)/Parámetros!$B$9)</f>
        <v>1867712.6547240901</v>
      </c>
      <c r="D218" s="50">
        <f>+D217+((Parámetros!$C$52*C217*D217)/Parámetros!$B$9)-Parámetros!$D$52*D217</f>
        <v>8715.7894962138271</v>
      </c>
      <c r="E218" s="50">
        <f>+Parámetros!$D$52*D217+E217</f>
        <v>26153.5557796959</v>
      </c>
      <c r="F218" s="50">
        <f t="shared" si="235"/>
        <v>34869.345275909727</v>
      </c>
      <c r="G218" s="50">
        <f t="shared" si="236"/>
        <v>711.30956550873816</v>
      </c>
      <c r="H218" s="106">
        <f>+'Internación x edad (optimista)'!X219</f>
        <v>524.15681490614236</v>
      </c>
      <c r="I218" s="106">
        <f>+'Internación x edad (optimista)'!AJ219</f>
        <v>142.79152769304244</v>
      </c>
      <c r="J218" s="106">
        <f>+Parámetros!$B$16*Parámetros!$B$18</f>
        <v>1911</v>
      </c>
      <c r="K218" s="106">
        <f>+Parámetros!$B$17*Parámetros!$B$19</f>
        <v>141.5</v>
      </c>
      <c r="L218" s="58">
        <f>+L217-((Parámetros!$F$52*L217*M217)/Parámetros!$B$9)</f>
        <v>1867712.6547240901</v>
      </c>
      <c r="M218" s="59">
        <f>+M217+((Parámetros!$F$52*L217*M217)/Parámetros!$B$9)-Parámetros!$D$52*M217</f>
        <v>8715.7894962138271</v>
      </c>
      <c r="N218" s="59">
        <f>+Parámetros!$D$52*M217+N217</f>
        <v>26153.5557796959</v>
      </c>
      <c r="O218" s="59">
        <f t="shared" si="237"/>
        <v>711.30956550873816</v>
      </c>
      <c r="P218" s="57">
        <f t="shared" si="238"/>
        <v>34869.345275909727</v>
      </c>
      <c r="Q218" s="57">
        <f>+'Internación x edad (moderado)'!X219</f>
        <v>524.15681490614236</v>
      </c>
      <c r="R218" s="57">
        <f>+'Internación x edad (moderado)'!AJ219</f>
        <v>142.79152769304244</v>
      </c>
      <c r="S218" s="57">
        <f>+Parámetros!$B$16*Parámetros!$B$18</f>
        <v>1911</v>
      </c>
      <c r="T218" s="57">
        <f>+Parámetros!$B$17*Parámetros!$B$19</f>
        <v>141.5</v>
      </c>
      <c r="U218" s="80">
        <f>+U217-((Parámetros!$I$52*U217*V217)/Parámetros!$B$9)</f>
        <v>1867712.6547240901</v>
      </c>
      <c r="V218" s="81">
        <f>+V217+((Parámetros!$I$52*U217*V217)/Parámetros!$B$9)-Parámetros!$D$24*V217</f>
        <v>8715.7894962138271</v>
      </c>
      <c r="W218" s="81">
        <f>+Parámetros!$D$52*V217+W217</f>
        <v>26153.5557796959</v>
      </c>
      <c r="X218" s="81">
        <f t="shared" si="239"/>
        <v>711.30956550873816</v>
      </c>
      <c r="Y218" s="79">
        <f t="shared" si="240"/>
        <v>34869.345275909727</v>
      </c>
      <c r="Z218" s="79">
        <f>+'Internación x edad (pesimista)'!X219</f>
        <v>524.15681490614236</v>
      </c>
      <c r="AA218" s="79">
        <f>+'Internación x edad (pesimista)'!AJ219</f>
        <v>142.79152769304244</v>
      </c>
      <c r="AB218" s="79">
        <f>+Parámetros!$B$16*Parámetros!$B$18</f>
        <v>1911</v>
      </c>
      <c r="AC218" s="79">
        <f>+Parámetros!$B$17*Parámetros!$B$19</f>
        <v>141.5</v>
      </c>
      <c r="AD218" s="74">
        <v>44121</v>
      </c>
      <c r="AF218" s="24">
        <f>627+34</f>
        <v>661</v>
      </c>
      <c r="AG218" s="27">
        <f t="shared" si="197"/>
        <v>35402</v>
      </c>
    </row>
    <row r="219" spans="1:37" x14ac:dyDescent="0.25">
      <c r="A219" s="18">
        <v>44122</v>
      </c>
      <c r="B219" s="44">
        <f t="shared" si="205"/>
        <v>212</v>
      </c>
      <c r="C219" s="49">
        <f>+C218-((Parámetros!$C$52*C218*D218)/Parámetros!$B$9)</f>
        <v>1866993.7320009319</v>
      </c>
      <c r="D219" s="50">
        <f>+D218+((Parámetros!$C$52*C218*D218)/Parámetros!$B$9)-Parámetros!$D$52*D218</f>
        <v>8812.155826785307</v>
      </c>
      <c r="E219" s="50">
        <f>+Parámetros!$D$52*D218+E218</f>
        <v>26776.112172282603</v>
      </c>
      <c r="F219" s="50">
        <f t="shared" si="235"/>
        <v>35588.26799906791</v>
      </c>
      <c r="G219" s="50">
        <f t="shared" si="236"/>
        <v>718.92272315826267</v>
      </c>
      <c r="H219" s="106">
        <f>+'Internación x edad (optimista)'!X220</f>
        <v>527.7829591736097</v>
      </c>
      <c r="I219" s="106">
        <f>+'Internación x edad (optimista)'!AJ220</f>
        <v>143.77936695194771</v>
      </c>
      <c r="J219" s="106">
        <f>+Parámetros!$B$16*Parámetros!$B$18</f>
        <v>1911</v>
      </c>
      <c r="K219" s="106">
        <f>+Parámetros!$B$17*Parámetros!$B$19</f>
        <v>141.5</v>
      </c>
      <c r="L219" s="58">
        <f>+L218-((Parámetros!$F$52*L218*M218)/Parámetros!$B$9)</f>
        <v>1866993.7320009319</v>
      </c>
      <c r="M219" s="59">
        <f>+M218+((Parámetros!$F$52*L218*M218)/Parámetros!$B$9)-Parámetros!$D$52*M218</f>
        <v>8812.155826785307</v>
      </c>
      <c r="N219" s="59">
        <f>+Parámetros!$D$52*M218+N218</f>
        <v>26776.112172282603</v>
      </c>
      <c r="O219" s="59">
        <f t="shared" si="237"/>
        <v>718.92272315826267</v>
      </c>
      <c r="P219" s="57">
        <f t="shared" si="238"/>
        <v>35588.26799906791</v>
      </c>
      <c r="Q219" s="57">
        <f>+'Internación x edad (moderado)'!X220</f>
        <v>527.7829591736097</v>
      </c>
      <c r="R219" s="57">
        <f>+'Internación x edad (moderado)'!AJ220</f>
        <v>143.77936695194771</v>
      </c>
      <c r="S219" s="57">
        <f>+Parámetros!$B$16*Parámetros!$B$18</f>
        <v>1911</v>
      </c>
      <c r="T219" s="57">
        <f>+Parámetros!$B$17*Parámetros!$B$19</f>
        <v>141.5</v>
      </c>
      <c r="U219" s="80">
        <f>+U218-((Parámetros!$I$52*U218*V218)/Parámetros!$B$9)</f>
        <v>1866993.7320009319</v>
      </c>
      <c r="V219" s="81">
        <f>+V218+((Parámetros!$I$52*U218*V218)/Parámetros!$B$9)-Parámetros!$D$24*V218</f>
        <v>8812.155826785307</v>
      </c>
      <c r="W219" s="81">
        <f>+Parámetros!$D$52*V218+W218</f>
        <v>26776.112172282603</v>
      </c>
      <c r="X219" s="81">
        <f t="shared" si="239"/>
        <v>718.92272315826267</v>
      </c>
      <c r="Y219" s="79">
        <f t="shared" si="240"/>
        <v>35588.26799906791</v>
      </c>
      <c r="Z219" s="79">
        <f>+'Internación x edad (pesimista)'!X220</f>
        <v>527.7829591736097</v>
      </c>
      <c r="AA219" s="79">
        <f>+'Internación x edad (pesimista)'!AJ220</f>
        <v>143.77936695194771</v>
      </c>
      <c r="AB219" s="79">
        <f>+Parámetros!$B$16*Parámetros!$B$18</f>
        <v>1911</v>
      </c>
      <c r="AC219" s="79">
        <f>+Parámetros!$B$17*Parámetros!$B$19</f>
        <v>141.5</v>
      </c>
      <c r="AD219" s="74">
        <v>44122</v>
      </c>
      <c r="AF219" s="24">
        <f>456+20</f>
        <v>476</v>
      </c>
      <c r="AG219" s="27">
        <f t="shared" si="197"/>
        <v>35878</v>
      </c>
      <c r="AJ219">
        <f>+(AG219/AG213)^(1/6)-1</f>
        <v>2.2240328526896613E-2</v>
      </c>
      <c r="AK219" s="27">
        <f t="shared" ref="AK219" si="241">+LN(2)/LN(1+AJ219)</f>
        <v>31.51153241515296</v>
      </c>
    </row>
    <row r="220" spans="1:37" x14ac:dyDescent="0.25">
      <c r="A220" s="18">
        <v>44123</v>
      </c>
      <c r="B220" s="44">
        <f t="shared" si="205"/>
        <v>213</v>
      </c>
      <c r="C220" s="49">
        <f>+C219-((Parámetros!$C$53*C219*D219)/Parámetros!$B$9)</f>
        <v>1866199.8209293201</v>
      </c>
      <c r="D220" s="50">
        <f>+D219+((Parámetros!$C$53*C219*D219)/Parámetros!$B$9)-Parámetros!$D$53*D219</f>
        <v>8976.6271964839452</v>
      </c>
      <c r="E220" s="50">
        <f>+Parámetros!$D$53*D219+E219</f>
        <v>27405.55187419584</v>
      </c>
      <c r="F220" s="50">
        <f t="shared" ref="F220:F279" si="242">+D220+E220</f>
        <v>36382.179070679784</v>
      </c>
      <c r="G220" s="50">
        <f t="shared" ref="G220:G279" si="243">+IF(C219-C220&gt;0,C219-C220,0)</f>
        <v>793.91107161180116</v>
      </c>
      <c r="H220" s="106">
        <f>+'Internación x edad (optimista)'!X221</f>
        <v>535.32674690001386</v>
      </c>
      <c r="I220" s="106">
        <f>+'Internación x edad (optimista)'!AJ221</f>
        <v>145.83445608445882</v>
      </c>
      <c r="J220" s="106">
        <f>+Parámetros!$B$16*Parámetros!$B$18</f>
        <v>1911</v>
      </c>
      <c r="K220" s="106">
        <f>+Parámetros!$B$17*Parámetros!$B$19</f>
        <v>141.5</v>
      </c>
      <c r="L220" s="58">
        <f>+L219-((Parámetros!$F$53*L219*M219)/Parámetros!$B$9)</f>
        <v>1866199.8209293201</v>
      </c>
      <c r="M220" s="59">
        <f>+M219+((Parámetros!$F$53*L219*M219)/Parámetros!$B$9)-Parámetros!$D$53*M219</f>
        <v>8976.6271964839452</v>
      </c>
      <c r="N220" s="59">
        <f>+Parámetros!$D$53*M219+N219</f>
        <v>27405.55187419584</v>
      </c>
      <c r="O220" s="59">
        <f t="shared" ref="O220:O279" si="244">+L219-L220</f>
        <v>793.91107161180116</v>
      </c>
      <c r="P220" s="57">
        <f t="shared" ref="P220:P279" si="245">+N220+M220</f>
        <v>36382.179070679784</v>
      </c>
      <c r="Q220" s="57">
        <f>+'Internación x edad (moderado)'!X221</f>
        <v>535.32674690001386</v>
      </c>
      <c r="R220" s="57">
        <f>+'Internación x edad (moderado)'!AJ221</f>
        <v>145.83445608445882</v>
      </c>
      <c r="S220" s="57">
        <f>+Parámetros!$B$16*Parámetros!$B$18</f>
        <v>1911</v>
      </c>
      <c r="T220" s="57">
        <f>+Parámetros!$B$17*Parámetros!$B$19</f>
        <v>141.5</v>
      </c>
      <c r="U220" s="80">
        <f>+U219-((Parámetros!$I$53*U219*V219)/Parámetros!$B$9)</f>
        <v>1866199.8209293201</v>
      </c>
      <c r="V220" s="81">
        <f>+V219+((Parámetros!$I$53*U219*V219)/Parámetros!$B$9)-Parámetros!$D$24*V219</f>
        <v>8976.6271964839452</v>
      </c>
      <c r="W220" s="81">
        <f>+Parámetros!$D$53*V219+W219</f>
        <v>27405.55187419584</v>
      </c>
      <c r="X220" s="81">
        <f t="shared" ref="X220:X279" si="246">+U219-U220</f>
        <v>793.91107161180116</v>
      </c>
      <c r="Y220" s="79">
        <f t="shared" ref="Y220:Y279" si="247">+W220+V220</f>
        <v>36382.179070679784</v>
      </c>
      <c r="Z220" s="79">
        <f>+'Internación x edad (pesimista)'!X221</f>
        <v>535.32674690001386</v>
      </c>
      <c r="AA220" s="79">
        <f>+'Internación x edad (pesimista)'!AJ221</f>
        <v>145.83445608445882</v>
      </c>
      <c r="AB220" s="79">
        <f>+Parámetros!$B$16*Parámetros!$B$18</f>
        <v>1911</v>
      </c>
      <c r="AC220" s="79">
        <f>+Parámetros!$B$17*Parámetros!$B$19</f>
        <v>141.5</v>
      </c>
      <c r="AD220" s="74">
        <v>44123</v>
      </c>
      <c r="AF220" s="24">
        <f>868+24</f>
        <v>892</v>
      </c>
      <c r="AG220" s="27">
        <f t="shared" si="197"/>
        <v>36770</v>
      </c>
    </row>
    <row r="221" spans="1:37" x14ac:dyDescent="0.25">
      <c r="A221" s="18">
        <v>44124</v>
      </c>
      <c r="B221" s="44">
        <f t="shared" si="205"/>
        <v>214</v>
      </c>
      <c r="C221" s="49">
        <f>+C220-((Parámetros!$C$53*C220*D220)/Parámetros!$B$9)</f>
        <v>1865391.4360847105</v>
      </c>
      <c r="D221" s="50">
        <f>+D220+((Parámetros!$C$53*C220*D220)/Parámetros!$B$9)-Parámetros!$D$53*D220</f>
        <v>9143.8243842017255</v>
      </c>
      <c r="E221" s="50">
        <f>+Parámetros!$D$53*D220+E220</f>
        <v>28046.739531087551</v>
      </c>
      <c r="F221" s="50">
        <f t="shared" ref="F221:F226" si="248">+D221+E221</f>
        <v>37190.563915289276</v>
      </c>
      <c r="G221" s="50">
        <f t="shared" ref="G221:G226" si="249">+IF(C220-C221&gt;0,C220-C221,0)</f>
        <v>808.38484460953623</v>
      </c>
      <c r="H221" s="106">
        <f>+'Internación x edad (optimista)'!X222</f>
        <v>542.96197024835669</v>
      </c>
      <c r="I221" s="106">
        <f>+'Internación x edad (optimista)'!AJ222</f>
        <v>147.91445423612396</v>
      </c>
      <c r="J221" s="106">
        <f>+Parámetros!$B$16*Parámetros!$B$18</f>
        <v>1911</v>
      </c>
      <c r="K221" s="106">
        <f>+Parámetros!$B$17*Parámetros!$B$19</f>
        <v>141.5</v>
      </c>
      <c r="L221" s="58">
        <f>+L220-((Parámetros!$F$53*L220*M220)/Parámetros!$B$9)</f>
        <v>1865391.4360847105</v>
      </c>
      <c r="M221" s="59">
        <f>+M220+((Parámetros!$F$53*L220*M220)/Parámetros!$B$9)-Parámetros!$D$53*M220</f>
        <v>9143.8243842017255</v>
      </c>
      <c r="N221" s="59">
        <f>+Parámetros!$D$53*M220+N220</f>
        <v>28046.739531087551</v>
      </c>
      <c r="O221" s="59">
        <f t="shared" ref="O221:O226" si="250">+L220-L221</f>
        <v>808.38484460953623</v>
      </c>
      <c r="P221" s="57">
        <f t="shared" ref="P221:P226" si="251">+N221+M221</f>
        <v>37190.563915289276</v>
      </c>
      <c r="Q221" s="57">
        <f>+'Internación x edad (moderado)'!X222</f>
        <v>542.96197024835669</v>
      </c>
      <c r="R221" s="57">
        <f>+'Internación x edad (moderado)'!AJ222</f>
        <v>147.91445423612396</v>
      </c>
      <c r="S221" s="57">
        <f>+Parámetros!$B$16*Parámetros!$B$18</f>
        <v>1911</v>
      </c>
      <c r="T221" s="57">
        <f>+Parámetros!$B$17*Parámetros!$B$19</f>
        <v>141.5</v>
      </c>
      <c r="U221" s="80">
        <f>+U220-((Parámetros!$I$53*U220*V220)/Parámetros!$B$9)</f>
        <v>1865391.4360847105</v>
      </c>
      <c r="V221" s="81">
        <f>+V220+((Parámetros!$I$53*U220*V220)/Parámetros!$B$9)-Parámetros!$D$24*V220</f>
        <v>9143.8243842017255</v>
      </c>
      <c r="W221" s="81">
        <f>+Parámetros!$D$53*V220+W220</f>
        <v>28046.739531087551</v>
      </c>
      <c r="X221" s="81">
        <f t="shared" ref="X221:X226" si="252">+U220-U221</f>
        <v>808.38484460953623</v>
      </c>
      <c r="Y221" s="79">
        <f t="shared" ref="Y221:Y226" si="253">+W221+V221</f>
        <v>37190.563915289276</v>
      </c>
      <c r="Z221" s="79">
        <f>+'Internación x edad (pesimista)'!X222</f>
        <v>542.96197024835669</v>
      </c>
      <c r="AA221" s="79">
        <f>+'Internación x edad (pesimista)'!AJ222</f>
        <v>147.91445423612396</v>
      </c>
      <c r="AB221" s="79">
        <f>+Parámetros!$B$16*Parámetros!$B$18</f>
        <v>1911</v>
      </c>
      <c r="AC221" s="79">
        <f>+Parámetros!$B$17*Parámetros!$B$19</f>
        <v>141.5</v>
      </c>
      <c r="AD221" s="74">
        <v>44124</v>
      </c>
      <c r="AF221" s="24">
        <f>803+41</f>
        <v>844</v>
      </c>
      <c r="AG221" s="27">
        <f t="shared" si="197"/>
        <v>37614</v>
      </c>
    </row>
    <row r="222" spans="1:37" x14ac:dyDescent="0.25">
      <c r="A222" s="18">
        <v>44125</v>
      </c>
      <c r="B222" s="44">
        <f t="shared" si="205"/>
        <v>215</v>
      </c>
      <c r="C222" s="49">
        <f>+C221-((Parámetros!$C$53*C221*D221)/Parámetros!$B$9)</f>
        <v>1864568.3510879953</v>
      </c>
      <c r="D222" s="50">
        <f>+D221+((Parámetros!$C$53*C221*D221)/Parámetros!$B$9)-Parámetros!$D$53*D221</f>
        <v>9313.7790677597641</v>
      </c>
      <c r="E222" s="50">
        <f>+Parámetros!$D$53*D221+E221</f>
        <v>28699.869844244819</v>
      </c>
      <c r="F222" s="50">
        <f t="shared" si="248"/>
        <v>38013.648912004581</v>
      </c>
      <c r="G222" s="50">
        <f t="shared" si="249"/>
        <v>823.08499671518803</v>
      </c>
      <c r="H222" s="106">
        <f>+'Internación x edad (optimista)'!X223</f>
        <v>550.68877362990474</v>
      </c>
      <c r="I222" s="106">
        <f>+'Internación x edad (optimista)'!AJ223</f>
        <v>150.01940074766091</v>
      </c>
      <c r="J222" s="106">
        <f>+Parámetros!$B$16*Parámetros!$B$18</f>
        <v>1911</v>
      </c>
      <c r="K222" s="106">
        <f>+Parámetros!$B$17*Parámetros!$B$19</f>
        <v>141.5</v>
      </c>
      <c r="L222" s="58">
        <f>+L221-((Parámetros!$F$53*L221*M221)/Parámetros!$B$9)</f>
        <v>1864568.3510879953</v>
      </c>
      <c r="M222" s="59">
        <f>+M221+((Parámetros!$F$53*L221*M221)/Parámetros!$B$9)-Parámetros!$D$53*M221</f>
        <v>9313.7790677597641</v>
      </c>
      <c r="N222" s="59">
        <f>+Parámetros!$D$53*M221+N221</f>
        <v>28699.869844244819</v>
      </c>
      <c r="O222" s="59">
        <f t="shared" si="250"/>
        <v>823.08499671518803</v>
      </c>
      <c r="P222" s="57">
        <f t="shared" si="251"/>
        <v>38013.648912004581</v>
      </c>
      <c r="Q222" s="57">
        <f>+'Internación x edad (moderado)'!X223</f>
        <v>550.68877362990474</v>
      </c>
      <c r="R222" s="57">
        <f>+'Internación x edad (moderado)'!AJ223</f>
        <v>150.01940074766091</v>
      </c>
      <c r="S222" s="57">
        <f>+Parámetros!$B$16*Parámetros!$B$18</f>
        <v>1911</v>
      </c>
      <c r="T222" s="57">
        <f>+Parámetros!$B$17*Parámetros!$B$19</f>
        <v>141.5</v>
      </c>
      <c r="U222" s="80">
        <f>+U221-((Parámetros!$I$53*U221*V221)/Parámetros!$B$9)</f>
        <v>1864568.3510879953</v>
      </c>
      <c r="V222" s="81">
        <f>+V221+((Parámetros!$I$53*U221*V221)/Parámetros!$B$9)-Parámetros!$D$24*V221</f>
        <v>9313.7790677597641</v>
      </c>
      <c r="W222" s="81">
        <f>+Parámetros!$D$53*V221+W221</f>
        <v>28699.869844244819</v>
      </c>
      <c r="X222" s="81">
        <f t="shared" si="252"/>
        <v>823.08499671518803</v>
      </c>
      <c r="Y222" s="79">
        <f t="shared" si="253"/>
        <v>38013.648912004581</v>
      </c>
      <c r="Z222" s="79">
        <f>+'Internación x edad (pesimista)'!X223</f>
        <v>550.68877362990474</v>
      </c>
      <c r="AA222" s="79">
        <f>+'Internación x edad (pesimista)'!AJ223</f>
        <v>150.01940074766091</v>
      </c>
      <c r="AB222" s="79">
        <f>+Parámetros!$B$16*Parámetros!$B$18</f>
        <v>1911</v>
      </c>
      <c r="AC222" s="79">
        <f>+Parámetros!$B$17*Parámetros!$B$19</f>
        <v>141.5</v>
      </c>
      <c r="AD222" s="74">
        <v>44125</v>
      </c>
      <c r="AF222" s="24">
        <f>945+28</f>
        <v>973</v>
      </c>
      <c r="AG222" s="27">
        <f t="shared" si="197"/>
        <v>38587</v>
      </c>
    </row>
    <row r="223" spans="1:37" x14ac:dyDescent="0.25">
      <c r="A223" s="18">
        <v>44126</v>
      </c>
      <c r="B223" s="44">
        <f t="shared" si="205"/>
        <v>216</v>
      </c>
      <c r="C223" s="49">
        <f>+C222-((Parámetros!$C$53*C222*D222)/Parámetros!$B$9)</f>
        <v>1863730.337480902</v>
      </c>
      <c r="D223" s="50">
        <f>+D222+((Parámetros!$C$53*C222*D222)/Parámetros!$B$9)-Parámetros!$D$53*D222</f>
        <v>9486.5227414418187</v>
      </c>
      <c r="E223" s="50">
        <f>+Parámetros!$D$53*D222+E222</f>
        <v>29365.13977765623</v>
      </c>
      <c r="F223" s="50">
        <f t="shared" si="248"/>
        <v>38851.662519098049</v>
      </c>
      <c r="G223" s="50">
        <f t="shared" si="249"/>
        <v>838.01360709336586</v>
      </c>
      <c r="H223" s="106">
        <f>+'Internación x edad (optimista)'!X224</f>
        <v>558.50726004890191</v>
      </c>
      <c r="I223" s="106">
        <f>+'Internación x edad (optimista)'!AJ224</f>
        <v>152.14932367962896</v>
      </c>
      <c r="J223" s="106">
        <f>+Parámetros!$B$16*Parámetros!$B$18</f>
        <v>1911</v>
      </c>
      <c r="K223" s="106">
        <f>+Parámetros!$B$17*Parámetros!$B$19</f>
        <v>141.5</v>
      </c>
      <c r="L223" s="58">
        <f>+L222-((Parámetros!$F$53*L222*M222)/Parámetros!$B$9)</f>
        <v>1863730.337480902</v>
      </c>
      <c r="M223" s="59">
        <f>+M222+((Parámetros!$F$53*L222*M222)/Parámetros!$B$9)-Parámetros!$D$53*M222</f>
        <v>9486.5227414418187</v>
      </c>
      <c r="N223" s="59">
        <f>+Parámetros!$D$53*M222+N222</f>
        <v>29365.13977765623</v>
      </c>
      <c r="O223" s="59">
        <f t="shared" si="250"/>
        <v>838.01360709336586</v>
      </c>
      <c r="P223" s="57">
        <f t="shared" si="251"/>
        <v>38851.662519098049</v>
      </c>
      <c r="Q223" s="57">
        <f>+'Internación x edad (moderado)'!X224</f>
        <v>558.50726004890191</v>
      </c>
      <c r="R223" s="57">
        <f>+'Internación x edad (moderado)'!AJ224</f>
        <v>152.14932367962896</v>
      </c>
      <c r="S223" s="57">
        <f>+Parámetros!$B$16*Parámetros!$B$18</f>
        <v>1911</v>
      </c>
      <c r="T223" s="57">
        <f>+Parámetros!$B$17*Parámetros!$B$19</f>
        <v>141.5</v>
      </c>
      <c r="U223" s="80">
        <f>+U222-((Parámetros!$I$53*U222*V222)/Parámetros!$B$9)</f>
        <v>1863730.337480902</v>
      </c>
      <c r="V223" s="81">
        <f>+V222+((Parámetros!$I$53*U222*V222)/Parámetros!$B$9)-Parámetros!$D$24*V222</f>
        <v>9486.5227414418187</v>
      </c>
      <c r="W223" s="81">
        <f>+Parámetros!$D$53*V222+W222</f>
        <v>29365.13977765623</v>
      </c>
      <c r="X223" s="81">
        <f t="shared" si="252"/>
        <v>838.01360709336586</v>
      </c>
      <c r="Y223" s="79">
        <f t="shared" si="253"/>
        <v>38851.662519098049</v>
      </c>
      <c r="Z223" s="79">
        <f>+'Internación x edad (pesimista)'!X224</f>
        <v>558.50726004890191</v>
      </c>
      <c r="AA223" s="79">
        <f>+'Internación x edad (pesimista)'!AJ224</f>
        <v>152.14932367962896</v>
      </c>
      <c r="AB223" s="79">
        <f>+Parámetros!$B$16*Parámetros!$B$18</f>
        <v>1911</v>
      </c>
      <c r="AC223" s="79">
        <f>+Parámetros!$B$17*Parámetros!$B$19</f>
        <v>141.5</v>
      </c>
      <c r="AD223" s="74">
        <v>44126</v>
      </c>
      <c r="AF223" s="24">
        <f>831+60</f>
        <v>891</v>
      </c>
      <c r="AG223" s="27">
        <f t="shared" si="197"/>
        <v>39478</v>
      </c>
    </row>
    <row r="224" spans="1:37" x14ac:dyDescent="0.25">
      <c r="A224" s="18">
        <v>44127</v>
      </c>
      <c r="B224" s="44">
        <f t="shared" si="205"/>
        <v>217</v>
      </c>
      <c r="C224" s="49">
        <f>+C223-((Parámetros!$C$53*C223*D223)/Parámetros!$B$9)</f>
        <v>1862877.1647675431</v>
      </c>
      <c r="D224" s="50">
        <f>+D223+((Parámetros!$C$53*C223*D223)/Parámetros!$B$9)-Parámetros!$D$53*D223</f>
        <v>9662.0866875547981</v>
      </c>
      <c r="E224" s="50">
        <f>+Parámetros!$D$53*D223+E223</f>
        <v>30042.748544902075</v>
      </c>
      <c r="F224" s="50">
        <f t="shared" si="248"/>
        <v>39704.83523245687</v>
      </c>
      <c r="G224" s="50">
        <f t="shared" si="249"/>
        <v>853.17271335888654</v>
      </c>
      <c r="H224" s="106">
        <f>+'Internación x edad (optimista)'!X225</f>
        <v>566.41748937823081</v>
      </c>
      <c r="I224" s="106">
        <f>+'Internación x edad (optimista)'!AJ225</f>
        <v>154.30423934268191</v>
      </c>
      <c r="J224" s="106">
        <f>+Parámetros!$B$16*Parámetros!$B$18</f>
        <v>1911</v>
      </c>
      <c r="K224" s="106">
        <f>+Parámetros!$B$17*Parámetros!$B$19</f>
        <v>141.5</v>
      </c>
      <c r="L224" s="58">
        <f>+L223-((Parámetros!$F$53*L223*M223)/Parámetros!$B$9)</f>
        <v>1862877.1647675431</v>
      </c>
      <c r="M224" s="59">
        <f>+M223+((Parámetros!$F$53*L223*M223)/Parámetros!$B$9)-Parámetros!$D$53*M223</f>
        <v>9662.0866875547981</v>
      </c>
      <c r="N224" s="59">
        <f>+Parámetros!$D$53*M223+N223</f>
        <v>30042.748544902075</v>
      </c>
      <c r="O224" s="59">
        <f t="shared" si="250"/>
        <v>853.17271335888654</v>
      </c>
      <c r="P224" s="57">
        <f t="shared" si="251"/>
        <v>39704.83523245687</v>
      </c>
      <c r="Q224" s="57">
        <f>+'Internación x edad (moderado)'!X225</f>
        <v>566.41748937823081</v>
      </c>
      <c r="R224" s="57">
        <f>+'Internación x edad (moderado)'!AJ225</f>
        <v>154.30423934268191</v>
      </c>
      <c r="S224" s="57">
        <f>+Parámetros!$B$16*Parámetros!$B$18</f>
        <v>1911</v>
      </c>
      <c r="T224" s="57">
        <f>+Parámetros!$B$17*Parámetros!$B$19</f>
        <v>141.5</v>
      </c>
      <c r="U224" s="80">
        <f>+U223-((Parámetros!$I$53*U223*V223)/Parámetros!$B$9)</f>
        <v>1862877.1647675431</v>
      </c>
      <c r="V224" s="81">
        <f>+V223+((Parámetros!$I$53*U223*V223)/Parámetros!$B$9)-Parámetros!$D$24*V223</f>
        <v>9662.0866875547981</v>
      </c>
      <c r="W224" s="81">
        <f>+Parámetros!$D$53*V223+W223</f>
        <v>30042.748544902075</v>
      </c>
      <c r="X224" s="81">
        <f t="shared" si="252"/>
        <v>853.17271335888654</v>
      </c>
      <c r="Y224" s="79">
        <f t="shared" si="253"/>
        <v>39704.83523245687</v>
      </c>
      <c r="Z224" s="79">
        <f>+'Internación x edad (pesimista)'!X225</f>
        <v>566.41748937823081</v>
      </c>
      <c r="AA224" s="79">
        <f>+'Internación x edad (pesimista)'!AJ225</f>
        <v>154.30423934268191</v>
      </c>
      <c r="AB224" s="79">
        <f>+Parámetros!$B$16*Parámetros!$B$18</f>
        <v>1911</v>
      </c>
      <c r="AC224" s="79">
        <f>+Parámetros!$B$17*Parámetros!$B$19</f>
        <v>141.5</v>
      </c>
      <c r="AD224" s="74">
        <v>44127</v>
      </c>
      <c r="AF224" s="24">
        <f>770+50</f>
        <v>820</v>
      </c>
      <c r="AG224" s="27">
        <f t="shared" si="197"/>
        <v>40298</v>
      </c>
    </row>
    <row r="225" spans="1:37" x14ac:dyDescent="0.25">
      <c r="A225" s="18">
        <v>44128</v>
      </c>
      <c r="B225" s="44">
        <f t="shared" si="205"/>
        <v>218</v>
      </c>
      <c r="C225" s="49">
        <f>+C224-((Parámetros!$C$53*C224*D224)/Parámetros!$B$9)</f>
        <v>1862008.600459083</v>
      </c>
      <c r="D225" s="50">
        <f>+D224+((Parámetros!$C$53*C224*D224)/Parámetros!$B$9)-Parámetros!$D$53*D224</f>
        <v>9840.5019469037979</v>
      </c>
      <c r="E225" s="50">
        <f>+Parámetros!$D$53*D224+E224</f>
        <v>30732.897594013131</v>
      </c>
      <c r="F225" s="50">
        <f t="shared" si="248"/>
        <v>40573.399540916929</v>
      </c>
      <c r="G225" s="50">
        <f t="shared" si="249"/>
        <v>868.56430846010335</v>
      </c>
      <c r="H225" s="106">
        <f>+'Internación x edad (optimista)'!X226</f>
        <v>578.66901551937076</v>
      </c>
      <c r="I225" s="106">
        <f>+'Internación x edad (optimista)'!AJ226</f>
        <v>157.64181711428424</v>
      </c>
      <c r="J225" s="106">
        <f>+Parámetros!$B$16*Parámetros!$B$18</f>
        <v>1911</v>
      </c>
      <c r="K225" s="106">
        <f>+Parámetros!$B$17*Parámetros!$B$19</f>
        <v>141.5</v>
      </c>
      <c r="L225" s="58">
        <f>+L224-((Parámetros!$F$53*L224*M224)/Parámetros!$B$9)</f>
        <v>1862008.600459083</v>
      </c>
      <c r="M225" s="59">
        <f>+M224+((Parámetros!$F$53*L224*M224)/Parámetros!$B$9)-Parámetros!$D$53*M224</f>
        <v>9840.5019469037979</v>
      </c>
      <c r="N225" s="59">
        <f>+Parámetros!$D$53*M224+N224</f>
        <v>30732.897594013131</v>
      </c>
      <c r="O225" s="59">
        <f t="shared" si="250"/>
        <v>868.56430846010335</v>
      </c>
      <c r="P225" s="57">
        <f t="shared" si="251"/>
        <v>40573.399540916929</v>
      </c>
      <c r="Q225" s="57">
        <f>+'Internación x edad (moderado)'!X226</f>
        <v>578.66901551937076</v>
      </c>
      <c r="R225" s="57">
        <f>+'Internación x edad (moderado)'!AJ226</f>
        <v>157.64181711428424</v>
      </c>
      <c r="S225" s="57">
        <f>+Parámetros!$B$16*Parámetros!$B$18</f>
        <v>1911</v>
      </c>
      <c r="T225" s="57">
        <f>+Parámetros!$B$17*Parámetros!$B$19</f>
        <v>141.5</v>
      </c>
      <c r="U225" s="80">
        <f>+U224-((Parámetros!$I$53*U224*V224)/Parámetros!$B$9)</f>
        <v>1862008.600459083</v>
      </c>
      <c r="V225" s="81">
        <f>+V224+((Parámetros!$I$53*U224*V224)/Parámetros!$B$9)-Parámetros!$D$24*V224</f>
        <v>9840.5019469037979</v>
      </c>
      <c r="W225" s="81">
        <f>+Parámetros!$D$53*V224+W224</f>
        <v>30732.897594013131</v>
      </c>
      <c r="X225" s="81">
        <f t="shared" si="252"/>
        <v>868.56430846010335</v>
      </c>
      <c r="Y225" s="79">
        <f t="shared" si="253"/>
        <v>40573.399540916929</v>
      </c>
      <c r="Z225" s="79">
        <f>+'Internación x edad (pesimista)'!X226</f>
        <v>578.66901551937076</v>
      </c>
      <c r="AA225" s="79">
        <f>+'Internación x edad (pesimista)'!AJ226</f>
        <v>157.64181711428424</v>
      </c>
      <c r="AB225" s="79">
        <f>+Parámetros!$B$16*Parámetros!$B$18</f>
        <v>1911</v>
      </c>
      <c r="AC225" s="79">
        <f>+Parámetros!$B$17*Parámetros!$B$19</f>
        <v>141.5</v>
      </c>
      <c r="AD225" s="74">
        <v>44128</v>
      </c>
      <c r="AF225" s="24">
        <f>541+59</f>
        <v>600</v>
      </c>
      <c r="AG225" s="27">
        <f t="shared" si="197"/>
        <v>40898</v>
      </c>
    </row>
    <row r="226" spans="1:37" x14ac:dyDescent="0.25">
      <c r="A226" s="18">
        <v>44129</v>
      </c>
      <c r="B226" s="44">
        <f t="shared" si="205"/>
        <v>219</v>
      </c>
      <c r="C226" s="49">
        <f>+C225-((Parámetros!$C$53*C225*D225)/Parámetros!$B$9)</f>
        <v>1861124.410121616</v>
      </c>
      <c r="D226" s="50">
        <f>+D225+((Parámetros!$C$53*C225*D225)/Parámetros!$B$9)-Parámetros!$D$53*D225</f>
        <v>10021.799288163282</v>
      </c>
      <c r="E226" s="50">
        <f>+Parámetros!$D$53*D225+E225</f>
        <v>31435.790590220546</v>
      </c>
      <c r="F226" s="50">
        <f t="shared" si="248"/>
        <v>41457.589878383827</v>
      </c>
      <c r="G226" s="50">
        <f t="shared" si="249"/>
        <v>884.19033746700734</v>
      </c>
      <c r="H226" s="106">
        <f>+'Internación x edad (optimista)'!X227</f>
        <v>591.44308823060317</v>
      </c>
      <c r="I226" s="106">
        <f>+'Internación x edad (optimista)'!AJ227</f>
        <v>161.12174774845045</v>
      </c>
      <c r="J226" s="106">
        <f>+Parámetros!$B$16*Parámetros!$B$18</f>
        <v>1911</v>
      </c>
      <c r="K226" s="106">
        <f>+Parámetros!$B$17*Parámetros!$B$19</f>
        <v>141.5</v>
      </c>
      <c r="L226" s="58">
        <f>+L225-((Parámetros!$F$53*L225*M225)/Parámetros!$B$9)</f>
        <v>1861124.410121616</v>
      </c>
      <c r="M226" s="59">
        <f>+M225+((Parámetros!$F$53*L225*M225)/Parámetros!$B$9)-Parámetros!$D$53*M225</f>
        <v>10021.799288163282</v>
      </c>
      <c r="N226" s="59">
        <f>+Parámetros!$D$53*M225+N225</f>
        <v>31435.790590220546</v>
      </c>
      <c r="O226" s="59">
        <f t="shared" si="250"/>
        <v>884.19033746700734</v>
      </c>
      <c r="P226" s="57">
        <f t="shared" si="251"/>
        <v>41457.589878383827</v>
      </c>
      <c r="Q226" s="57">
        <f>+'Internación x edad (moderado)'!X227</f>
        <v>591.44308823060317</v>
      </c>
      <c r="R226" s="57">
        <f>+'Internación x edad (moderado)'!AJ227</f>
        <v>161.12174774845045</v>
      </c>
      <c r="S226" s="57">
        <f>+Parámetros!$B$16*Parámetros!$B$18</f>
        <v>1911</v>
      </c>
      <c r="T226" s="57">
        <f>+Parámetros!$B$17*Parámetros!$B$19</f>
        <v>141.5</v>
      </c>
      <c r="U226" s="80">
        <f>+U225-((Parámetros!$I$53*U225*V225)/Parámetros!$B$9)</f>
        <v>1861124.410121616</v>
      </c>
      <c r="V226" s="81">
        <f>+V225+((Parámetros!$I$53*U225*V225)/Parámetros!$B$9)-Parámetros!$D$24*V225</f>
        <v>10021.799288163282</v>
      </c>
      <c r="W226" s="81">
        <f>+Parámetros!$D$53*V225+W225</f>
        <v>31435.790590220546</v>
      </c>
      <c r="X226" s="81">
        <f t="shared" si="252"/>
        <v>884.19033746700734</v>
      </c>
      <c r="Y226" s="79">
        <f t="shared" si="253"/>
        <v>41457.589878383827</v>
      </c>
      <c r="Z226" s="79">
        <f>+'Internación x edad (pesimista)'!X227</f>
        <v>591.44308823060317</v>
      </c>
      <c r="AA226" s="79">
        <f>+'Internación x edad (pesimista)'!AJ227</f>
        <v>161.12174774845045</v>
      </c>
      <c r="AB226" s="79">
        <f>+Parámetros!$B$16*Parámetros!$B$18</f>
        <v>1911</v>
      </c>
      <c r="AC226" s="79">
        <f>+Parámetros!$B$17*Parámetros!$B$19</f>
        <v>141.5</v>
      </c>
      <c r="AD226" s="74">
        <v>44129</v>
      </c>
      <c r="AF226" s="24">
        <f>563+41</f>
        <v>604</v>
      </c>
      <c r="AG226" s="27">
        <f t="shared" si="197"/>
        <v>41502</v>
      </c>
      <c r="AJ226">
        <f>+(AG226/AG220)^(1/6)-1</f>
        <v>2.038147647622246E-2</v>
      </c>
      <c r="AK226" s="27">
        <f t="shared" ref="AK226" si="254">+LN(2)/LN(1+AJ226)</f>
        <v>34.354091547644501</v>
      </c>
    </row>
    <row r="227" spans="1:37" x14ac:dyDescent="0.25">
      <c r="A227" s="18">
        <v>44130</v>
      </c>
      <c r="B227" s="44">
        <f t="shared" si="205"/>
        <v>220</v>
      </c>
      <c r="C227" s="49">
        <f>+C226-((Parámetros!$C$54*C226*D226)/Parámetros!$B$9)</f>
        <v>1860774.2878875651</v>
      </c>
      <c r="D227" s="50">
        <f>+D226+((Parámetros!$C$54*C226*D226)/Parámetros!$B$9)-Parámetros!$D$54*D226</f>
        <v>9656.0787159167903</v>
      </c>
      <c r="E227" s="50">
        <f>+Parámetros!$D$54*D226+E226</f>
        <v>32151.633396517922</v>
      </c>
      <c r="F227" s="50">
        <f t="shared" si="242"/>
        <v>41807.71211243471</v>
      </c>
      <c r="G227" s="50">
        <f t="shared" si="243"/>
        <v>350.12223405088298</v>
      </c>
      <c r="H227" s="106">
        <f>+'Internación x edad (optimista)'!X228</f>
        <v>570.10680787587</v>
      </c>
      <c r="I227" s="106">
        <f>+'Internación x edad (optimista)'!AJ228</f>
        <v>155.30928861313436</v>
      </c>
      <c r="J227" s="106">
        <f>+Parámetros!$B$16*Parámetros!$B$18</f>
        <v>1911</v>
      </c>
      <c r="K227" s="106">
        <f>+Parámetros!$B$17*Parámetros!$B$19</f>
        <v>141.5</v>
      </c>
      <c r="L227" s="58">
        <f>+L226-((Parámetros!$F$54*L226*M226)/Parámetros!$B$9)</f>
        <v>1860249.1045364887</v>
      </c>
      <c r="M227" s="59">
        <f>+M226+((Parámetros!$F$54*L226*M226)/Parámetros!$B$9)-Parámetros!$D$54*M226</f>
        <v>10181.26206699312</v>
      </c>
      <c r="N227" s="59">
        <f>+Parámetros!$D$54*M226+N226</f>
        <v>32151.633396517922</v>
      </c>
      <c r="O227" s="59">
        <f t="shared" si="244"/>
        <v>875.30558512732387</v>
      </c>
      <c r="P227" s="57">
        <f t="shared" si="245"/>
        <v>42332.895463511042</v>
      </c>
      <c r="Q227" s="57">
        <f>+'Internación x edad (moderado)'!X228</f>
        <v>603.19202088329303</v>
      </c>
      <c r="R227" s="57">
        <f>+'Internación x edad (moderado)'!AJ228</f>
        <v>164.32240830370941</v>
      </c>
      <c r="S227" s="57">
        <f>+Parámetros!$B$16*Parámetros!$B$18</f>
        <v>1911</v>
      </c>
      <c r="T227" s="57">
        <f>+Parámetros!$B$17*Parámetros!$B$19</f>
        <v>141.5</v>
      </c>
      <c r="U227" s="80">
        <f>+U226-((Parámetros!$I$54*U226*V226)/Parámetros!$B$9)</f>
        <v>1859723.9211854124</v>
      </c>
      <c r="V227" s="81">
        <f>+V226+((Parámetros!$I$54*U226*V226)/Parámetros!$B$9)-Parámetros!$D$24*V226</f>
        <v>10706.44541806945</v>
      </c>
      <c r="W227" s="81">
        <f>+Parámetros!$D$54*V226+W226</f>
        <v>32151.633396517922</v>
      </c>
      <c r="X227" s="81">
        <f t="shared" si="246"/>
        <v>1400.4889362035319</v>
      </c>
      <c r="Y227" s="79">
        <f t="shared" si="247"/>
        <v>42858.078814587374</v>
      </c>
      <c r="Z227" s="79">
        <f>+'Internación x edad (pesimista)'!X228</f>
        <v>636.2772338907015</v>
      </c>
      <c r="AA227" s="79">
        <f>+'Internación x edad (pesimista)'!AJ228</f>
        <v>173.33552799428048</v>
      </c>
      <c r="AB227" s="79">
        <f>+Parámetros!$B$16*Parámetros!$B$18</f>
        <v>1911</v>
      </c>
      <c r="AC227" s="79">
        <f>+Parámetros!$B$17*Parámetros!$B$19</f>
        <v>141.5</v>
      </c>
      <c r="AD227" s="74">
        <v>44130</v>
      </c>
    </row>
    <row r="228" spans="1:37" x14ac:dyDescent="0.25">
      <c r="A228" s="18">
        <v>44131</v>
      </c>
      <c r="B228" s="44">
        <f t="shared" si="205"/>
        <v>221</v>
      </c>
      <c r="C228" s="49">
        <f>+C227-((Parámetros!$C$54*C227*D227)/Parámetros!$B$9)</f>
        <v>1860437.005954074</v>
      </c>
      <c r="D228" s="50">
        <f>+D227+((Parámetros!$C$54*C227*D227)/Parámetros!$B$9)-Parámetros!$D$54*D227</f>
        <v>9303.6407411282344</v>
      </c>
      <c r="E228" s="50">
        <f>+Parámetros!$D$54*D227+E227</f>
        <v>32841.353304797696</v>
      </c>
      <c r="F228" s="50">
        <f t="shared" si="242"/>
        <v>42144.994045925931</v>
      </c>
      <c r="G228" s="50">
        <f t="shared" si="243"/>
        <v>337.28193349111825</v>
      </c>
      <c r="H228" s="106">
        <f>+'Internación x edad (optimista)'!X229</f>
        <v>547.49263638928085</v>
      </c>
      <c r="I228" s="106">
        <f>+'Internación x edad (optimista)'!AJ229</f>
        <v>149.14870460038861</v>
      </c>
      <c r="J228" s="106">
        <f>+Parámetros!$B$16*Parámetros!$B$18</f>
        <v>1911</v>
      </c>
      <c r="K228" s="106">
        <f>+Parámetros!$B$17*Parámetros!$B$19</f>
        <v>141.5</v>
      </c>
      <c r="L228" s="58">
        <f>+L227-((Parámetros!$F$54*L227*M227)/Parámetros!$B$9)</f>
        <v>1859360.2896615311</v>
      </c>
      <c r="M228" s="59">
        <f>+M227+((Parámetros!$F$54*L227*M227)/Parámetros!$B$9)-Parámetros!$D$54*M227</f>
        <v>10342.843937165384</v>
      </c>
      <c r="N228" s="59">
        <f>+Parámetros!$D$54*M227+N227</f>
        <v>32878.866401303145</v>
      </c>
      <c r="O228" s="59">
        <f t="shared" si="244"/>
        <v>888.81487495754845</v>
      </c>
      <c r="P228" s="57">
        <f t="shared" si="245"/>
        <v>43221.710338468532</v>
      </c>
      <c r="Q228" s="57">
        <f>+'Internación x edad (moderado)'!X229</f>
        <v>615.32301946278903</v>
      </c>
      <c r="R228" s="57">
        <f>+'Internación x edad (moderado)'!AJ229</f>
        <v>167.62715178952774</v>
      </c>
      <c r="S228" s="57">
        <f>+Parámetros!$B$16*Parámetros!$B$18</f>
        <v>1911</v>
      </c>
      <c r="T228" s="57">
        <f>+Parámetros!$B$17*Parámetros!$B$19</f>
        <v>141.5</v>
      </c>
      <c r="U228" s="80">
        <f>+U227-((Parámetros!$I$54*U227*V227)/Parámetros!$B$9)</f>
        <v>1858228.8827395493</v>
      </c>
      <c r="V228" s="81">
        <f>+V227+((Parámetros!$I$54*U227*V227)/Parámetros!$B$9)-Parámetros!$D$24*V227</f>
        <v>11436.737762641871</v>
      </c>
      <c r="W228" s="81">
        <f>+Parámetros!$D$54*V227+W227</f>
        <v>32916.379497808593</v>
      </c>
      <c r="X228" s="81">
        <f t="shared" si="246"/>
        <v>1495.0384458631743</v>
      </c>
      <c r="Y228" s="79">
        <f t="shared" si="247"/>
        <v>44353.117260450468</v>
      </c>
      <c r="Z228" s="79">
        <f>+'Internación x edad (pesimista)'!X229</f>
        <v>686.59877284514164</v>
      </c>
      <c r="AA228" s="79">
        <f>+'Internación x edad (pesimista)'!AJ229</f>
        <v>187.04419154462678</v>
      </c>
      <c r="AB228" s="79">
        <f>+Parámetros!$B$16*Parámetros!$B$18</f>
        <v>1911</v>
      </c>
      <c r="AC228" s="79">
        <f>+Parámetros!$B$17*Parámetros!$B$19</f>
        <v>141.5</v>
      </c>
      <c r="AD228" s="74">
        <v>44131</v>
      </c>
    </row>
    <row r="229" spans="1:37" x14ac:dyDescent="0.25">
      <c r="A229" s="18">
        <v>44132</v>
      </c>
      <c r="B229" s="44">
        <f t="shared" si="205"/>
        <v>222</v>
      </c>
      <c r="C229" s="49">
        <f>+C228-((Parámetros!$C$54*C228*D228)/Parámetros!$B$9)</f>
        <v>1860112.0934043145</v>
      </c>
      <c r="D229" s="50">
        <f>+D228+((Parámetros!$C$54*C228*D228)/Parámetros!$B$9)-Parámetros!$D$54*D228</f>
        <v>8964.0075236641787</v>
      </c>
      <c r="E229" s="50">
        <f>+Parámetros!$D$54*D228+E228</f>
        <v>33505.899072021144</v>
      </c>
      <c r="F229" s="50">
        <f t="shared" si="242"/>
        <v>42469.906595685323</v>
      </c>
      <c r="G229" s="50">
        <f t="shared" si="243"/>
        <v>324.91254975949414</v>
      </c>
      <c r="H229" s="106">
        <f>+'Internación x edad (optimista)'!X230</f>
        <v>523.62668802462781</v>
      </c>
      <c r="I229" s="106">
        <f>+'Internación x edad (optimista)'!AJ230</f>
        <v>142.64710979151008</v>
      </c>
      <c r="J229" s="106">
        <f>+Parámetros!$B$16*Parámetros!$B$18</f>
        <v>1911</v>
      </c>
      <c r="K229" s="106">
        <f>+Parámetros!$B$17*Parámetros!$B$19</f>
        <v>141.5</v>
      </c>
      <c r="L229" s="58">
        <f>+L228-((Parámetros!$F$54*L228*M228)/Parámetros!$B$9)</f>
        <v>1858457.8002466329</v>
      </c>
      <c r="M229" s="59">
        <f>+M228+((Parámetros!$F$54*L228*M228)/Parámetros!$B$9)-Parámetros!$D$54*M228</f>
        <v>10506.558785123309</v>
      </c>
      <c r="N229" s="59">
        <f>+Parámetros!$D$54*M228+N228</f>
        <v>33617.640968243526</v>
      </c>
      <c r="O229" s="59">
        <f t="shared" si="244"/>
        <v>902.489414898213</v>
      </c>
      <c r="P229" s="57">
        <f t="shared" si="245"/>
        <v>44124.199753366833</v>
      </c>
      <c r="Q229" s="57">
        <f>+'Internación x edad (moderado)'!X230</f>
        <v>627.84294199847386</v>
      </c>
      <c r="R229" s="57">
        <f>+'Internación x edad (moderado)'!AJ230</f>
        <v>171.03784647979728</v>
      </c>
      <c r="S229" s="57">
        <f>+Parámetros!$B$16*Parámetros!$B$18</f>
        <v>1911</v>
      </c>
      <c r="T229" s="57">
        <f>+Parámetros!$B$17*Parámetros!$B$19</f>
        <v>141.5</v>
      </c>
      <c r="U229" s="80">
        <f>+U228-((Parámetros!$I$54*U228*V228)/Parámetros!$B$9)</f>
        <v>1856633.150771484</v>
      </c>
      <c r="V229" s="81">
        <f>+V228+((Parámetros!$I$54*U228*V228)/Parámetros!$B$9)-Parámetros!$D$24*V228</f>
        <v>12215.55989051846</v>
      </c>
      <c r="W229" s="81">
        <f>+Parámetros!$D$54*V228+W228</f>
        <v>33733.289337997296</v>
      </c>
      <c r="X229" s="81">
        <f t="shared" si="246"/>
        <v>1595.7319680652581</v>
      </c>
      <c r="Y229" s="79">
        <f t="shared" si="247"/>
        <v>45948.849228515755</v>
      </c>
      <c r="Z229" s="79">
        <f>+'Internación x edad (pesimista)'!X230</f>
        <v>742.79120992328217</v>
      </c>
      <c r="AA229" s="79">
        <f>+'Internación x edad (pesimista)'!AJ230</f>
        <v>202.35221331788108</v>
      </c>
      <c r="AB229" s="79">
        <f>+Parámetros!$B$16*Parámetros!$B$18</f>
        <v>1911</v>
      </c>
      <c r="AC229" s="79">
        <f>+Parámetros!$B$17*Parámetros!$B$19</f>
        <v>141.5</v>
      </c>
      <c r="AD229" s="74">
        <v>44132</v>
      </c>
    </row>
    <row r="230" spans="1:37" x14ac:dyDescent="0.25">
      <c r="A230" s="18">
        <v>44133</v>
      </c>
      <c r="B230" s="44">
        <f t="shared" si="205"/>
        <v>223</v>
      </c>
      <c r="C230" s="49">
        <f>+C229-((Parámetros!$C$54*C229*D229)/Parámetros!$B$9)</f>
        <v>1859799.0965926107</v>
      </c>
      <c r="D230" s="50">
        <f>+D229+((Parámetros!$C$54*C229*D229)/Parámetros!$B$9)-Parámetros!$D$54*D229</f>
        <v>8636.718083677566</v>
      </c>
      <c r="E230" s="50">
        <f>+Parámetros!$D$54*D229+E229</f>
        <v>34146.185323711441</v>
      </c>
      <c r="F230" s="50">
        <f t="shared" si="242"/>
        <v>42782.903407389007</v>
      </c>
      <c r="G230" s="50">
        <f t="shared" si="243"/>
        <v>312.9968117037788</v>
      </c>
      <c r="H230" s="106">
        <f>+'Internación x edad (optimista)'!X231</f>
        <v>498.53399939274425</v>
      </c>
      <c r="I230" s="106">
        <f>+'Internación x edad (optimista)'!AJ231</f>
        <v>135.81132469480369</v>
      </c>
      <c r="J230" s="106">
        <f>+Parámetros!$B$16*Parámetros!$B$18</f>
        <v>1911</v>
      </c>
      <c r="K230" s="106">
        <f>+Parámetros!$B$17*Parámetros!$B$19</f>
        <v>141.5</v>
      </c>
      <c r="L230" s="58">
        <f>+L229-((Parámetros!$F$54*L229*M229)/Parámetros!$B$9)</f>
        <v>1857541.4704845385</v>
      </c>
      <c r="M230" s="59">
        <f>+M229+((Parámetros!$F$54*L229*M229)/Parámetros!$B$9)-Parámetros!$D$54*M229</f>
        <v>10672.420062566101</v>
      </c>
      <c r="N230" s="59">
        <f>+Parámetros!$D$54*M229+N229</f>
        <v>34368.109452895194</v>
      </c>
      <c r="O230" s="59">
        <f t="shared" si="244"/>
        <v>916.32976209442131</v>
      </c>
      <c r="P230" s="57">
        <f t="shared" si="245"/>
        <v>45040.529515461298</v>
      </c>
      <c r="Q230" s="57">
        <f>+'Internación x edad (moderado)'!X231</f>
        <v>640.75869201407897</v>
      </c>
      <c r="R230" s="57">
        <f>+'Internación x edad (moderado)'!AJ231</f>
        <v>174.55637304204359</v>
      </c>
      <c r="S230" s="57">
        <f>+Parámetros!$B$16*Parámetros!$B$18</f>
        <v>1911</v>
      </c>
      <c r="T230" s="57">
        <f>+Parámetros!$B$17*Parámetros!$B$19</f>
        <v>141.5</v>
      </c>
      <c r="U230" s="80">
        <f>+U229-((Parámetros!$I$54*U229*V229)/Parámetros!$B$9)</f>
        <v>1854930.2158390027</v>
      </c>
      <c r="V230" s="81">
        <f>+V229+((Parámetros!$I$54*U229*V229)/Parámetros!$B$9)-Parámetros!$D$24*V229</f>
        <v>13045.954830819875</v>
      </c>
      <c r="W230" s="81">
        <f>+Parámetros!$D$54*V229+W229</f>
        <v>34605.829330177185</v>
      </c>
      <c r="X230" s="81">
        <f t="shared" si="246"/>
        <v>1702.9349324812647</v>
      </c>
      <c r="Y230" s="79">
        <f t="shared" si="247"/>
        <v>47651.784160997064</v>
      </c>
      <c r="Z230" s="79">
        <f>+'Internación x edad (pesimista)'!X231</f>
        <v>805.26108148833657</v>
      </c>
      <c r="AA230" s="79">
        <f>+'Internación x edad (pesimista)'!AJ231</f>
        <v>219.37034251488399</v>
      </c>
      <c r="AB230" s="79">
        <f>+Parámetros!$B$16*Parámetros!$B$18</f>
        <v>1911</v>
      </c>
      <c r="AC230" s="79">
        <f>+Parámetros!$B$17*Parámetros!$B$19</f>
        <v>141.5</v>
      </c>
      <c r="AD230" s="74">
        <v>44133</v>
      </c>
    </row>
    <row r="231" spans="1:37" x14ac:dyDescent="0.25">
      <c r="A231" s="18">
        <v>44134</v>
      </c>
      <c r="B231" s="44">
        <f t="shared" si="205"/>
        <v>224</v>
      </c>
      <c r="C231" s="49">
        <f>+C230-((Parámetros!$C$54*C230*D230)/Parámetros!$B$9)</f>
        <v>1859497.5785110632</v>
      </c>
      <c r="D231" s="50">
        <f>+D230+((Parámetros!$C$54*C230*D230)/Parámetros!$B$9)-Parámetros!$D$54*D230</f>
        <v>8321.3277306766322</v>
      </c>
      <c r="E231" s="50">
        <f>+Parámetros!$D$54*D230+E230</f>
        <v>34763.093758259842</v>
      </c>
      <c r="F231" s="50">
        <f t="shared" si="242"/>
        <v>43084.421488936474</v>
      </c>
      <c r="G231" s="50">
        <f t="shared" si="243"/>
        <v>301.51808154745959</v>
      </c>
      <c r="H231" s="106">
        <f>+'Internación x edad (optimista)'!X232</f>
        <v>472.23857047315829</v>
      </c>
      <c r="I231" s="106">
        <f>+'Internación x edad (optimista)'!AJ232</f>
        <v>128.64788741803406</v>
      </c>
      <c r="J231" s="106">
        <f>+Parámetros!$B$16*Parámetros!$B$18</f>
        <v>1911</v>
      </c>
      <c r="K231" s="106">
        <f>+Parámetros!$B$17*Parámetros!$B$19</f>
        <v>141.5</v>
      </c>
      <c r="L231" s="58">
        <f>+L230-((Parámetros!$F$54*L230*M230)/Parámetros!$B$9)</f>
        <v>1856611.1340646173</v>
      </c>
      <c r="M231" s="59">
        <f>+M230+((Parámetros!$F$54*L230*M230)/Parámetros!$B$9)-Parámetros!$D$54*M230</f>
        <v>10840.44076373252</v>
      </c>
      <c r="N231" s="59">
        <f>+Parámetros!$D$54*M230+N230</f>
        <v>35130.425171649913</v>
      </c>
      <c r="O231" s="59">
        <f t="shared" si="244"/>
        <v>930.33641992113553</v>
      </c>
      <c r="P231" s="57">
        <f t="shared" si="245"/>
        <v>45970.865935382433</v>
      </c>
      <c r="Q231" s="57">
        <f>+'Internación x edad (moderado)'!X232</f>
        <v>654.07721625089982</v>
      </c>
      <c r="R231" s="57">
        <f>+'Internación x edad (moderado)'!AJ232</f>
        <v>178.18462391718103</v>
      </c>
      <c r="S231" s="57">
        <f>+Parámetros!$B$16*Parámetros!$B$18</f>
        <v>1911</v>
      </c>
      <c r="T231" s="57">
        <f>+Parámetros!$B$17*Parámetros!$B$19</f>
        <v>141.5</v>
      </c>
      <c r="U231" s="80">
        <f>+U230-((Parámetros!$I$54*U230*V230)/Parámetros!$B$9)</f>
        <v>1853113.1861536175</v>
      </c>
      <c r="V231" s="81">
        <f>+V230+((Parámetros!$I$54*U230*V230)/Parámetros!$B$9)-Parámetros!$D$24*V230</f>
        <v>13931.130599718073</v>
      </c>
      <c r="W231" s="81">
        <f>+Parámetros!$D$54*V230+W230</f>
        <v>35537.683246664317</v>
      </c>
      <c r="X231" s="81">
        <f t="shared" si="246"/>
        <v>1817.0296853852924</v>
      </c>
      <c r="Y231" s="79">
        <f t="shared" si="247"/>
        <v>49468.813846382393</v>
      </c>
      <c r="Z231" s="79">
        <f>+'Internación x edad (pesimista)'!X232</f>
        <v>874.43902225083332</v>
      </c>
      <c r="AA231" s="79">
        <f>+'Internación x edad (pesimista)'!AJ232</f>
        <v>238.21589324172993</v>
      </c>
      <c r="AB231" s="79">
        <f>+Parámetros!$B$16*Parámetros!$B$18</f>
        <v>1911</v>
      </c>
      <c r="AC231" s="79">
        <f>+Parámetros!$B$17*Parámetros!$B$19</f>
        <v>141.5</v>
      </c>
      <c r="AD231" s="74">
        <v>44134</v>
      </c>
    </row>
    <row r="232" spans="1:37" x14ac:dyDescent="0.25">
      <c r="A232" s="18">
        <v>44135</v>
      </c>
      <c r="B232" s="44">
        <f t="shared" si="205"/>
        <v>225</v>
      </c>
      <c r="C232" s="49">
        <f>+C231-((Parámetros!$C$54*C231*D231)/Parámetros!$B$9)</f>
        <v>1859207.1181793893</v>
      </c>
      <c r="D232" s="50">
        <f>+D231+((Parámetros!$C$54*C231*D231)/Parámetros!$B$9)-Parámetros!$D$54*D231</f>
        <v>8017.4075101593435</v>
      </c>
      <c r="E232" s="50">
        <f>+Parámetros!$D$54*D231+E231</f>
        <v>35357.474310451027</v>
      </c>
      <c r="F232" s="50">
        <f t="shared" si="242"/>
        <v>43374.881820610368</v>
      </c>
      <c r="G232" s="50">
        <f t="shared" si="243"/>
        <v>290.46033167396672</v>
      </c>
      <c r="H232" s="106">
        <f>+'Internación x edad (optimista)'!X233</f>
        <v>440.52245659512408</v>
      </c>
      <c r="I232" s="106">
        <f>+'Internación x edad (optimista)'!AJ233</f>
        <v>120.00773961428577</v>
      </c>
      <c r="J232" s="106">
        <f>+Parámetros!$B$16*Parámetros!$B$18</f>
        <v>1911</v>
      </c>
      <c r="K232" s="106">
        <f>+Parámetros!$B$17*Parámetros!$B$19</f>
        <v>141.5</v>
      </c>
      <c r="L232" s="58">
        <f>+L231-((Parámetros!$F$54*L231*M231)/Parámetros!$B$9)</f>
        <v>1855666.6242287678</v>
      </c>
      <c r="M232" s="59">
        <f>+M231+((Parámetros!$F$54*L231*M231)/Parámetros!$B$9)-Parámetros!$D$54*M231</f>
        <v>11010.633402172523</v>
      </c>
      <c r="N232" s="59">
        <f>+Parámetros!$D$54*M231+N231</f>
        <v>35904.742369059379</v>
      </c>
      <c r="O232" s="59">
        <f t="shared" si="244"/>
        <v>944.50983584951609</v>
      </c>
      <c r="P232" s="57">
        <f t="shared" si="245"/>
        <v>46915.375771231906</v>
      </c>
      <c r="Q232" s="57">
        <f>+'Internación x edad (moderado)'!X233</f>
        <v>663.56455468850822</v>
      </c>
      <c r="R232" s="57">
        <f>+'Internación x edad (moderado)'!AJ233</f>
        <v>180.76917783448459</v>
      </c>
      <c r="S232" s="57">
        <f>+Parámetros!$B$16*Parámetros!$B$18</f>
        <v>1911</v>
      </c>
      <c r="T232" s="57">
        <f>+Parámetros!$B$17*Parámetros!$B$19</f>
        <v>141.5</v>
      </c>
      <c r="U232" s="80">
        <f>+U231-((Parámetros!$I$54*U231*V231)/Parámetros!$B$9)</f>
        <v>1851174.7705980074</v>
      </c>
      <c r="V232" s="81">
        <f>+V231+((Parámetros!$I$54*U231*V231)/Parámetros!$B$9)-Parámetros!$D$24*V231</f>
        <v>14874.465398205401</v>
      </c>
      <c r="W232" s="81">
        <f>+Parámetros!$D$54*V231+W231</f>
        <v>36532.764003787037</v>
      </c>
      <c r="X232" s="81">
        <f t="shared" si="246"/>
        <v>1938.4155556100886</v>
      </c>
      <c r="Y232" s="79">
        <f t="shared" si="247"/>
        <v>51407.229401992437</v>
      </c>
      <c r="Z232" s="79">
        <f>+'Internación x edad (pesimista)'!X233</f>
        <v>946.5398886690507</v>
      </c>
      <c r="AA232" s="79">
        <f>+'Internación x edad (pesimista)'!AJ233</f>
        <v>257.85771143633411</v>
      </c>
      <c r="AB232" s="79">
        <f>+Parámetros!$B$16*Parámetros!$B$18</f>
        <v>1911</v>
      </c>
      <c r="AC232" s="79">
        <f>+Parámetros!$B$17*Parámetros!$B$19</f>
        <v>141.5</v>
      </c>
      <c r="AD232" s="74">
        <v>44135</v>
      </c>
    </row>
    <row r="233" spans="1:37" x14ac:dyDescent="0.25">
      <c r="A233" s="18">
        <v>44136</v>
      </c>
      <c r="B233" s="44">
        <f t="shared" si="205"/>
        <v>226</v>
      </c>
      <c r="C233" s="49">
        <f>+C232-((Parámetros!$C$54*C232*D232)/Parámetros!$B$9)</f>
        <v>1858927.3100571295</v>
      </c>
      <c r="D233" s="50">
        <f>+D232+((Parámetros!$C$54*C232*D232)/Parámetros!$B$9)-Parámetros!$D$54*D232</f>
        <v>7724.5436674078528</v>
      </c>
      <c r="E233" s="50">
        <f>+Parámetros!$D$54*D232+E232</f>
        <v>35930.146275462408</v>
      </c>
      <c r="F233" s="50">
        <f t="shared" si="242"/>
        <v>43654.68994287026</v>
      </c>
      <c r="G233" s="50">
        <f t="shared" si="243"/>
        <v>279.80812225979753</v>
      </c>
      <c r="H233" s="106">
        <f>+'Internación x edad (optimista)'!X234</f>
        <v>407.22346984342636</v>
      </c>
      <c r="I233" s="106">
        <f>+'Internación x edad (optimista)'!AJ234</f>
        <v>110.93638338331371</v>
      </c>
      <c r="J233" s="106">
        <f>+Parámetros!$B$16*Parámetros!$B$18</f>
        <v>1911</v>
      </c>
      <c r="K233" s="106">
        <f>+Parámetros!$B$17*Parámetros!$B$19</f>
        <v>141.5</v>
      </c>
      <c r="L233" s="58">
        <f>+L232-((Parámetros!$F$54*L232*M232)/Parámetros!$B$9)</f>
        <v>1854707.7738294895</v>
      </c>
      <c r="M233" s="59">
        <f>+M232+((Parámetros!$F$54*L232*M232)/Parámetros!$B$9)-Parámetros!$D$54*M232</f>
        <v>11183.009987009989</v>
      </c>
      <c r="N233" s="59">
        <f>+Parámetros!$D$54*M232+N232</f>
        <v>36691.21618350027</v>
      </c>
      <c r="O233" s="59">
        <f t="shared" si="244"/>
        <v>958.85039927833714</v>
      </c>
      <c r="P233" s="57">
        <f t="shared" si="245"/>
        <v>47874.226170510257</v>
      </c>
      <c r="Q233" s="57">
        <f>+'Internación x edad (moderado)'!X234</f>
        <v>673.04350126267855</v>
      </c>
      <c r="R233" s="57">
        <f>+'Internación x edad (moderado)'!AJ234</f>
        <v>183.35144562869209</v>
      </c>
      <c r="S233" s="57">
        <f>+Parámetros!$B$16*Parámetros!$B$18</f>
        <v>1911</v>
      </c>
      <c r="T233" s="57">
        <f>+Parámetros!$B$17*Parámetros!$B$19</f>
        <v>141.5</v>
      </c>
      <c r="U233" s="80">
        <f>+U232-((Parámetros!$I$54*U232*V232)/Parámetros!$B$9)</f>
        <v>1849107.2618072249</v>
      </c>
      <c r="V233" s="81">
        <f>+V232+((Parámetros!$I$54*U232*V232)/Parámetros!$B$9)-Parámetros!$D$24*V232</f>
        <v>15879.512374830299</v>
      </c>
      <c r="W233" s="81">
        <f>+Parámetros!$D$54*V232+W232</f>
        <v>37595.225817944563</v>
      </c>
      <c r="X233" s="81">
        <f t="shared" si="246"/>
        <v>2067.50879078242</v>
      </c>
      <c r="Y233" s="79">
        <f t="shared" si="247"/>
        <v>53474.738192774865</v>
      </c>
      <c r="Z233" s="79">
        <f>+'Internación x edad (pesimista)'!X234</f>
        <v>1025.8614891662714</v>
      </c>
      <c r="AA233" s="79">
        <f>+'Internación x edad (pesimista)'!AJ234</f>
        <v>279.46661204002743</v>
      </c>
      <c r="AB233" s="79">
        <f>+Parámetros!$B$16*Parámetros!$B$18</f>
        <v>1911</v>
      </c>
      <c r="AC233" s="79">
        <f>+Parámetros!$B$17*Parámetros!$B$19</f>
        <v>141.5</v>
      </c>
      <c r="AD233" s="74">
        <v>44136</v>
      </c>
    </row>
    <row r="234" spans="1:37" x14ac:dyDescent="0.25">
      <c r="A234" s="18">
        <v>44137</v>
      </c>
      <c r="B234" s="44">
        <f t="shared" si="205"/>
        <v>227</v>
      </c>
      <c r="C234" s="49">
        <f>+C233-((Parámetros!$C$54*C233*D233)/Parámetros!$B$9)</f>
        <v>1858657.7634774011</v>
      </c>
      <c r="D234" s="50">
        <f>+D233+((Parámetros!$C$54*C233*D233)/Parámetros!$B$9)-Parámetros!$D$54*D233</f>
        <v>7442.3371280355868</v>
      </c>
      <c r="E234" s="50">
        <f>+Parámetros!$D$54*D233+E233</f>
        <v>36481.89939456297</v>
      </c>
      <c r="F234" s="50">
        <f t="shared" si="242"/>
        <v>43924.236522598556</v>
      </c>
      <c r="G234" s="50">
        <f t="shared" si="243"/>
        <v>269.54657972836867</v>
      </c>
      <c r="H234" s="106">
        <f>+'Internación x edad (optimista)'!X235</f>
        <v>372.35195992929147</v>
      </c>
      <c r="I234" s="106">
        <f>+'Internación x edad (optimista)'!AJ235</f>
        <v>101.43663820782835</v>
      </c>
      <c r="J234" s="106">
        <f>+Parámetros!$B$16*Parámetros!$B$18</f>
        <v>1911</v>
      </c>
      <c r="K234" s="106">
        <f>+Parámetros!$B$17*Parámetros!$B$19</f>
        <v>141.5</v>
      </c>
      <c r="L234" s="58">
        <f>+L233-((Parámetros!$F$54*L233*M233)/Parámetros!$B$9)</f>
        <v>1853734.4153901555</v>
      </c>
      <c r="M234" s="59">
        <f>+M233+((Parámetros!$F$54*L233*M233)/Parámetros!$B$9)-Parámetros!$D$54*M233</f>
        <v>11357.581998700451</v>
      </c>
      <c r="N234" s="59">
        <f>+Parámetros!$D$54*M233+N233</f>
        <v>37490.002611143842</v>
      </c>
      <c r="O234" s="59">
        <f t="shared" si="244"/>
        <v>973.35843933396973</v>
      </c>
      <c r="P234" s="57">
        <f t="shared" si="245"/>
        <v>48847.584609844293</v>
      </c>
      <c r="Q234" s="57">
        <f>+'Internación x edad (moderado)'!X235</f>
        <v>682.51034526717842</v>
      </c>
      <c r="R234" s="57">
        <f>+'Internación x edad (moderado)'!AJ235</f>
        <v>185.93041642405669</v>
      </c>
      <c r="S234" s="57">
        <f>+Parámetros!$B$16*Parámetros!$B$18</f>
        <v>1911</v>
      </c>
      <c r="T234" s="57">
        <f>+Parámetros!$B$17*Parámetros!$B$19</f>
        <v>141.5</v>
      </c>
      <c r="U234" s="80">
        <f>+U233-((Parámetros!$I$54*U233*V233)/Parámetros!$B$9)</f>
        <v>1846902.5194663838</v>
      </c>
      <c r="V234" s="81">
        <f>+V233+((Parámetros!$I$54*U233*V233)/Parámetros!$B$9)-Parámetros!$D$24*V233</f>
        <v>16950.003831755053</v>
      </c>
      <c r="W234" s="81">
        <f>+Parámetros!$D$54*V233+W233</f>
        <v>38729.476701861015</v>
      </c>
      <c r="X234" s="81">
        <f t="shared" si="246"/>
        <v>2204.7423408410978</v>
      </c>
      <c r="Y234" s="79">
        <f t="shared" si="247"/>
        <v>55679.480533616064</v>
      </c>
      <c r="Z234" s="79">
        <f>+'Internación x edad (pesimista)'!X235</f>
        <v>1112.9023815326836</v>
      </c>
      <c r="AA234" s="79">
        <f>+'Internación x edad (pesimista)'!AJ235</f>
        <v>303.17841285862636</v>
      </c>
      <c r="AB234" s="79">
        <f>+Parámetros!$B$16*Parámetros!$B$18</f>
        <v>1911</v>
      </c>
      <c r="AC234" s="79">
        <f>+Parámetros!$B$17*Parámetros!$B$19</f>
        <v>141.5</v>
      </c>
      <c r="AD234" s="74">
        <v>44137</v>
      </c>
    </row>
    <row r="235" spans="1:37" x14ac:dyDescent="0.25">
      <c r="A235" s="18">
        <v>44138</v>
      </c>
      <c r="B235" s="44">
        <f t="shared" si="205"/>
        <v>228</v>
      </c>
      <c r="C235" s="49">
        <f>+C234-((Parámetros!$C$54*C234*D234)/Parámetros!$B$9)</f>
        <v>1858398.1021014124</v>
      </c>
      <c r="D235" s="50">
        <f>+D234+((Parámetros!$C$54*C234*D234)/Parámetros!$B$9)-Parámetros!$D$54*D234</f>
        <v>7170.4029948789275</v>
      </c>
      <c r="E235" s="50">
        <f>+Parámetros!$D$54*D234+E234</f>
        <v>37013.494903708372</v>
      </c>
      <c r="F235" s="50">
        <f t="shared" si="242"/>
        <v>44183.897898587296</v>
      </c>
      <c r="G235" s="50">
        <f t="shared" si="243"/>
        <v>259.66137598874047</v>
      </c>
      <c r="H235" s="106">
        <f>+'Internación x edad (optimista)'!X236</f>
        <v>335.91724294865014</v>
      </c>
      <c r="I235" s="106">
        <f>+'Internación x edad (optimista)'!AJ236</f>
        <v>91.51104199162539</v>
      </c>
      <c r="J235" s="106">
        <f>+Parámetros!$B$16*Parámetros!$B$18</f>
        <v>1911</v>
      </c>
      <c r="K235" s="106">
        <f>+Parámetros!$B$17*Parámetros!$B$19</f>
        <v>141.5</v>
      </c>
      <c r="L235" s="58">
        <f>+L234-((Parámetros!$F$54*L234*M234)/Parámetros!$B$9)</f>
        <v>1852746.3811675173</v>
      </c>
      <c r="M235" s="59">
        <f>+M234+((Parámetros!$F$54*L234*M234)/Parámetros!$B$9)-Parámetros!$D$54*M234</f>
        <v>11534.360364288708</v>
      </c>
      <c r="N235" s="59">
        <f>+Parámetros!$D$54*M234+N234</f>
        <v>38301.258468193875</v>
      </c>
      <c r="O235" s="59">
        <f t="shared" si="244"/>
        <v>988.0342226382345</v>
      </c>
      <c r="P235" s="57">
        <f t="shared" si="245"/>
        <v>49835.618832482585</v>
      </c>
      <c r="Q235" s="57">
        <f>+'Internación x edad (moderado)'!X236</f>
        <v>691.96126181019781</v>
      </c>
      <c r="R235" s="57">
        <f>+'Internación x edad (moderado)'!AJ236</f>
        <v>188.5050482382378</v>
      </c>
      <c r="S235" s="57">
        <f>+Parámetros!$B$16*Parámetros!$B$18</f>
        <v>1911</v>
      </c>
      <c r="T235" s="57">
        <f>+Parámetros!$B$17*Parámetros!$B$19</f>
        <v>141.5</v>
      </c>
      <c r="U235" s="80">
        <f>+U234-((Parámetros!$I$54*U234*V234)/Parámetros!$B$9)</f>
        <v>1844551.9540031019</v>
      </c>
      <c r="V235" s="81">
        <f>+V234+((Parámetros!$I$54*U234*V234)/Parámetros!$B$9)-Parámetros!$D$24*V234</f>
        <v>18089.854735625922</v>
      </c>
      <c r="W235" s="81">
        <f>+Parámetros!$D$54*V234+W234</f>
        <v>39940.191261272092</v>
      </c>
      <c r="X235" s="81">
        <f t="shared" si="246"/>
        <v>2350.5654632819351</v>
      </c>
      <c r="Y235" s="79">
        <f t="shared" si="247"/>
        <v>58030.045996898014</v>
      </c>
      <c r="Z235" s="79">
        <f>+'Internación x edad (pesimista)'!X236</f>
        <v>1208.1892946539797</v>
      </c>
      <c r="AA235" s="79">
        <f>+'Internación x edad (pesimista)'!AJ236</f>
        <v>329.13660610692068</v>
      </c>
      <c r="AB235" s="79">
        <f>+Parámetros!$B$16*Parámetros!$B$18</f>
        <v>1911</v>
      </c>
      <c r="AC235" s="79">
        <f>+Parámetros!$B$17*Parámetros!$B$19</f>
        <v>141.5</v>
      </c>
      <c r="AD235" s="74">
        <v>44138</v>
      </c>
    </row>
    <row r="236" spans="1:37" x14ac:dyDescent="0.25">
      <c r="A236" s="18">
        <v>44139</v>
      </c>
      <c r="B236" s="44">
        <f t="shared" si="205"/>
        <v>229</v>
      </c>
      <c r="C236" s="49">
        <f>+C235-((Parámetros!$C$54*C235*D235)/Parámetros!$B$9)</f>
        <v>1858147.9633929741</v>
      </c>
      <c r="D236" s="50">
        <f>+D235+((Parámetros!$C$54*C235*D235)/Parámetros!$B$9)-Parámetros!$D$54*D235</f>
        <v>6908.3700608259214</v>
      </c>
      <c r="E236" s="50">
        <f>+Parámetros!$D$54*D235+E235</f>
        <v>37525.666546199725</v>
      </c>
      <c r="F236" s="50">
        <f t="shared" si="242"/>
        <v>44434.03660702565</v>
      </c>
      <c r="G236" s="50">
        <f t="shared" si="243"/>
        <v>250.13870843825862</v>
      </c>
      <c r="H236" s="106">
        <f>+'Internación x edad (optimista)'!X237</f>
        <v>297.92763710409162</v>
      </c>
      <c r="I236" s="106">
        <f>+'Internación x edad (optimista)'!AJ237</f>
        <v>81.161860791010085</v>
      </c>
      <c r="J236" s="106">
        <f>+Parámetros!$B$16*Parámetros!$B$18</f>
        <v>1911</v>
      </c>
      <c r="K236" s="106">
        <f>+Parámetros!$B$17*Parámetros!$B$19</f>
        <v>141.5</v>
      </c>
      <c r="L236" s="58">
        <f>+L235-((Parámetros!$F$54*L235*M235)/Parámetros!$B$9)</f>
        <v>1851743.5032164704</v>
      </c>
      <c r="M236" s="59">
        <f>+M235+((Parámetros!$F$54*L235*M235)/Parámetros!$B$9)-Parámetros!$D$54*M235</f>
        <v>11713.355432172146</v>
      </c>
      <c r="N236" s="59">
        <f>+Parámetros!$D$54*M235+N235</f>
        <v>39125.141351357357</v>
      </c>
      <c r="O236" s="59">
        <f t="shared" si="244"/>
        <v>1002.8779510469176</v>
      </c>
      <c r="P236" s="57">
        <f t="shared" si="245"/>
        <v>50838.496783529503</v>
      </c>
      <c r="Q236" s="57">
        <f>+'Internación x edad (moderado)'!X237</f>
        <v>701.39231035178511</v>
      </c>
      <c r="R236" s="57">
        <f>+'Internación x edad (moderado)'!AJ237</f>
        <v>191.07426758386748</v>
      </c>
      <c r="S236" s="57">
        <f>+Parámetros!$B$16*Parámetros!$B$18</f>
        <v>1911</v>
      </c>
      <c r="T236" s="57">
        <f>+Parámetros!$B$17*Parámetros!$B$19</f>
        <v>141.5</v>
      </c>
      <c r="U236" s="80">
        <f>+U235-((Parámetros!$I$54*U235*V235)/Parámetros!$B$9)</f>
        <v>1842046.5108812037</v>
      </c>
      <c r="V236" s="81">
        <f>+V235+((Parámetros!$I$54*U235*V235)/Parámetros!$B$9)-Parámetros!$D$24*V235</f>
        <v>19303.165376407971</v>
      </c>
      <c r="W236" s="81">
        <f>+Parámetros!$D$54*V235+W235</f>
        <v>41232.323742388231</v>
      </c>
      <c r="X236" s="81">
        <f t="shared" si="246"/>
        <v>2505.4431218982209</v>
      </c>
      <c r="Y236" s="79">
        <f t="shared" si="247"/>
        <v>60535.489118796206</v>
      </c>
      <c r="Z236" s="79">
        <f>+'Internación x edad (pesimista)'!X237</f>
        <v>1312.2781205856099</v>
      </c>
      <c r="AA236" s="79">
        <f>+'Internación x edad (pesimista)'!AJ237</f>
        <v>357.49262867092011</v>
      </c>
      <c r="AB236" s="79">
        <f>+Parámetros!$B$16*Parámetros!$B$18</f>
        <v>1911</v>
      </c>
      <c r="AC236" s="79">
        <f>+Parámetros!$B$17*Parámetros!$B$19</f>
        <v>141.5</v>
      </c>
      <c r="AD236" s="74">
        <v>44139</v>
      </c>
    </row>
    <row r="237" spans="1:37" x14ac:dyDescent="0.25">
      <c r="A237" s="18">
        <v>44140</v>
      </c>
      <c r="B237" s="44">
        <f t="shared" si="205"/>
        <v>230</v>
      </c>
      <c r="C237" s="49">
        <f>+C236-((Parámetros!$C$54*C236*D236)/Parámetros!$B$9)</f>
        <v>1857906.9981122795</v>
      </c>
      <c r="D237" s="50">
        <f>+D236+((Parámetros!$C$54*C236*D236)/Parámetros!$B$9)-Parámetros!$D$54*D236</f>
        <v>6655.8803371758668</v>
      </c>
      <c r="E237" s="50">
        <f>+Parámetros!$D$54*D236+E236</f>
        <v>38019.121550544434</v>
      </c>
      <c r="F237" s="50">
        <f t="shared" si="242"/>
        <v>44675.001887720304</v>
      </c>
      <c r="G237" s="50">
        <f t="shared" si="243"/>
        <v>240.96528069465421</v>
      </c>
      <c r="H237" s="106">
        <f>+'Internación x edad (optimista)'!X238</f>
        <v>258.39049740933143</v>
      </c>
      <c r="I237" s="106">
        <f>+'Internación x edad (optimista)'!AJ238</f>
        <v>70.391098269036689</v>
      </c>
      <c r="J237" s="106">
        <f>+Parámetros!$B$16*Parámetros!$B$18</f>
        <v>1911</v>
      </c>
      <c r="K237" s="106">
        <f>+Parámetros!$B$17*Parámetros!$B$19</f>
        <v>141.5</v>
      </c>
      <c r="L237" s="58">
        <f>+L236-((Parámetros!$F$54*L236*M236)/Parámetros!$B$9)</f>
        <v>1850725.6134571107</v>
      </c>
      <c r="M237" s="59">
        <f>+M236+((Parámetros!$F$54*L236*M236)/Parámetros!$B$9)-Parámetros!$D$54*M236</f>
        <v>11894.576946376628</v>
      </c>
      <c r="N237" s="59">
        <f>+Parámetros!$D$54*M236+N236</f>
        <v>39961.80959651251</v>
      </c>
      <c r="O237" s="59">
        <f t="shared" si="244"/>
        <v>1017.8897593596485</v>
      </c>
      <c r="P237" s="57">
        <f t="shared" si="245"/>
        <v>51856.386542889137</v>
      </c>
      <c r="Q237" s="57">
        <f>+'Internación x edad (moderado)'!X238</f>
        <v>710.79943329335345</v>
      </c>
      <c r="R237" s="57">
        <f>+'Internación x edad (moderado)'!AJ238</f>
        <v>193.63696908430177</v>
      </c>
      <c r="S237" s="57">
        <f>+Parámetros!$B$16*Parámetros!$B$18</f>
        <v>1911</v>
      </c>
      <c r="T237" s="57">
        <f>+Parámetros!$B$17*Parámetros!$B$19</f>
        <v>141.5</v>
      </c>
      <c r="U237" s="80">
        <f>+U236-((Parámetros!$I$54*U236*V236)/Parámetros!$B$9)</f>
        <v>1839376.6557331865</v>
      </c>
      <c r="V237" s="81">
        <f>+V236+((Parámetros!$I$54*U236*V236)/Parámetros!$B$9)-Parámetros!$D$24*V236</f>
        <v>20594.222997538975</v>
      </c>
      <c r="W237" s="81">
        <f>+Parámetros!$D$54*V236+W236</f>
        <v>42611.121269274518</v>
      </c>
      <c r="X237" s="81">
        <f t="shared" si="246"/>
        <v>2669.8551480171736</v>
      </c>
      <c r="Y237" s="79">
        <f t="shared" si="247"/>
        <v>63205.344266813496</v>
      </c>
      <c r="Z237" s="79">
        <f>+'Internación x edad (pesimista)'!X238</f>
        <v>1425.754853983412</v>
      </c>
      <c r="AA237" s="79">
        <f>+'Internación x edad (pesimista)'!AJ238</f>
        <v>388.40611802885155</v>
      </c>
      <c r="AB237" s="79">
        <f>+Parámetros!$B$16*Parámetros!$B$18</f>
        <v>1911</v>
      </c>
      <c r="AC237" s="79">
        <f>+Parámetros!$B$17*Parámetros!$B$19</f>
        <v>141.5</v>
      </c>
      <c r="AD237" s="74">
        <v>44140</v>
      </c>
    </row>
    <row r="238" spans="1:37" x14ac:dyDescent="0.25">
      <c r="A238" s="18">
        <v>44141</v>
      </c>
      <c r="B238" s="44">
        <f t="shared" si="205"/>
        <v>231</v>
      </c>
      <c r="C238" s="49">
        <f>+C237-((Parámetros!$C$54*C237*D237)/Parámetros!$B$9)</f>
        <v>1857674.8698282454</v>
      </c>
      <c r="D238" s="50">
        <f>+D237+((Parámetros!$C$54*C237*D237)/Parámetros!$B$9)-Parámetros!$D$54*D237</f>
        <v>6412.5885971259813</v>
      </c>
      <c r="E238" s="50">
        <f>+Parámetros!$D$54*D237+E237</f>
        <v>38494.541574628427</v>
      </c>
      <c r="F238" s="50">
        <f t="shared" si="242"/>
        <v>44907.130171754412</v>
      </c>
      <c r="G238" s="50">
        <f t="shared" si="243"/>
        <v>232.12828403408639</v>
      </c>
      <c r="H238" s="106">
        <f>+'Internación x edad (optimista)'!X239</f>
        <v>217.31224942666486</v>
      </c>
      <c r="I238" s="106">
        <f>+'Internación x edad (optimista)'!AJ239</f>
        <v>59.200504886312245</v>
      </c>
      <c r="J238" s="106">
        <f>+Parámetros!$B$16*Parámetros!$B$18</f>
        <v>1911</v>
      </c>
      <c r="K238" s="106">
        <f>+Parámetros!$B$17*Parámetros!$B$19</f>
        <v>141.5</v>
      </c>
      <c r="L238" s="58">
        <f>+L237-((Parámetros!$F$54*L237*M237)/Parámetros!$B$9)</f>
        <v>1849692.5437441075</v>
      </c>
      <c r="M238" s="59">
        <f>+M237+((Parámetros!$F$54*L237*M237)/Parámetros!$B$9)-Parámetros!$D$54*M237</f>
        <v>12078.034020352883</v>
      </c>
      <c r="N238" s="59">
        <f>+Parámetros!$D$54*M237+N237</f>
        <v>40811.422235539416</v>
      </c>
      <c r="O238" s="59">
        <f t="shared" si="244"/>
        <v>1033.0697130032349</v>
      </c>
      <c r="P238" s="57">
        <f t="shared" si="245"/>
        <v>52889.456255892299</v>
      </c>
      <c r="Q238" s="57">
        <f>+'Internación x edad (moderado)'!X239</f>
        <v>720.17845462358457</v>
      </c>
      <c r="R238" s="57">
        <f>+'Internación x edad (moderado)'!AJ239</f>
        <v>196.19201510473584</v>
      </c>
      <c r="S238" s="57">
        <f>+Parámetros!$B$16*Parámetros!$B$18</f>
        <v>1911</v>
      </c>
      <c r="T238" s="57">
        <f>+Parámetros!$B$17*Parámetros!$B$19</f>
        <v>141.5</v>
      </c>
      <c r="U238" s="80">
        <f>+U237-((Parámetros!$I$54*U237*V237)/Parámetros!$B$9)</f>
        <v>1836532.3606027768</v>
      </c>
      <c r="V238" s="81">
        <f>+V237+((Parámetros!$I$54*U237*V237)/Parámetros!$B$9)-Parámetros!$D$24*V237</f>
        <v>21967.502199553084</v>
      </c>
      <c r="W238" s="81">
        <f>+Parámetros!$D$54*V237+W237</f>
        <v>44082.137197670156</v>
      </c>
      <c r="X238" s="81">
        <f t="shared" si="246"/>
        <v>2844.295130409766</v>
      </c>
      <c r="Y238" s="79">
        <f t="shared" si="247"/>
        <v>66049.639397223247</v>
      </c>
      <c r="Z238" s="79">
        <f>+'Internación x edad (pesimista)'!X239</f>
        <v>1549.2364618037311</v>
      </c>
      <c r="AA238" s="79">
        <f>+'Internación x edad (pesimista)'!AJ239</f>
        <v>422.04514917607372</v>
      </c>
      <c r="AB238" s="79">
        <f>+Parámetros!$B$16*Parámetros!$B$18</f>
        <v>1911</v>
      </c>
      <c r="AC238" s="79">
        <f>+Parámetros!$B$17*Parámetros!$B$19</f>
        <v>141.5</v>
      </c>
      <c r="AD238" s="74">
        <v>44141</v>
      </c>
    </row>
    <row r="239" spans="1:37" x14ac:dyDescent="0.25">
      <c r="A239" s="18">
        <v>44142</v>
      </c>
      <c r="B239" s="44">
        <f t="shared" si="205"/>
        <v>232</v>
      </c>
      <c r="C239" s="49">
        <f>+C238-((Parámetros!$C$54*C238*D238)/Parámetros!$B$9)</f>
        <v>1857451.2544487349</v>
      </c>
      <c r="D239" s="50">
        <f>+D238+((Parámetros!$C$54*C238*D238)/Parámetros!$B$9)-Parámetros!$D$54*D238</f>
        <v>6178.1619339844829</v>
      </c>
      <c r="E239" s="50">
        <f>+Parámetros!$D$54*D238+E238</f>
        <v>38952.583617280281</v>
      </c>
      <c r="F239" s="50">
        <f t="shared" si="242"/>
        <v>45130.745551264765</v>
      </c>
      <c r="G239" s="50">
        <f t="shared" si="243"/>
        <v>223.61537951044738</v>
      </c>
      <c r="H239" s="106">
        <f>+'Internación x edad (optimista)'!X240</f>
        <v>209.34263991640412</v>
      </c>
      <c r="I239" s="106">
        <f>+'Internación x edad (optimista)'!AJ240</f>
        <v>57.029412791876915</v>
      </c>
      <c r="J239" s="106">
        <f>+Parámetros!$B$16*Parámetros!$B$18</f>
        <v>1911</v>
      </c>
      <c r="K239" s="106">
        <f>+Parámetros!$B$17*Parámetros!$B$19</f>
        <v>141.5</v>
      </c>
      <c r="L239" s="58">
        <f>+L238-((Parámetros!$F$54*L238*M238)/Parámetros!$B$9)</f>
        <v>1848644.1259384186</v>
      </c>
      <c r="M239" s="59">
        <f>+M238+((Parámetros!$F$54*L238*M238)/Parámetros!$B$9)-Parámetros!$D$54*M238</f>
        <v>12263.73511030241</v>
      </c>
      <c r="N239" s="59">
        <f>+Parámetros!$D$54*M238+N238</f>
        <v>41674.13895127891</v>
      </c>
      <c r="O239" s="59">
        <f t="shared" si="244"/>
        <v>1048.4178056889214</v>
      </c>
      <c r="P239" s="57">
        <f t="shared" si="245"/>
        <v>53937.874061581322</v>
      </c>
      <c r="Q239" s="57">
        <f>+'Internación x edad (moderado)'!X240</f>
        <v>731.08408344774512</v>
      </c>
      <c r="R239" s="57">
        <f>+'Internación x edad (moderado)'!AJ240</f>
        <v>199.16294165948074</v>
      </c>
      <c r="S239" s="57">
        <f>+Parámetros!$B$16*Parámetros!$B$18</f>
        <v>1911</v>
      </c>
      <c r="T239" s="57">
        <f>+Parámetros!$B$17*Parámetros!$B$19</f>
        <v>141.5</v>
      </c>
      <c r="U239" s="80">
        <f>+U238-((Parámetros!$I$54*U238*V238)/Parámetros!$B$9)</f>
        <v>1833503.0916055411</v>
      </c>
      <c r="V239" s="81">
        <f>+V238+((Parámetros!$I$54*U238*V238)/Parámetros!$B$9)-Parámetros!$D$24*V238</f>
        <v>23427.663896820788</v>
      </c>
      <c r="W239" s="81">
        <f>+Parámetros!$D$54*V238+W238</f>
        <v>45651.244497638232</v>
      </c>
      <c r="X239" s="81">
        <f t="shared" si="246"/>
        <v>3029.2689972356893</v>
      </c>
      <c r="Y239" s="79">
        <f t="shared" si="247"/>
        <v>69078.908394459024</v>
      </c>
      <c r="Z239" s="79">
        <f>+'Internación x edad (pesimista)'!X240</f>
        <v>1651.8454556932745</v>
      </c>
      <c r="AA239" s="79">
        <f>+'Internación x edad (pesimista)'!AJ240</f>
        <v>449.99803383933533</v>
      </c>
      <c r="AB239" s="79">
        <f>+Parámetros!$B$16*Parámetros!$B$18</f>
        <v>1911</v>
      </c>
      <c r="AC239" s="79">
        <f>+Parámetros!$B$17*Parámetros!$B$19</f>
        <v>141.5</v>
      </c>
      <c r="AD239" s="74">
        <v>44142</v>
      </c>
    </row>
    <row r="240" spans="1:37" x14ac:dyDescent="0.25">
      <c r="A240" s="18">
        <v>44143</v>
      </c>
      <c r="B240" s="44">
        <f t="shared" si="205"/>
        <v>233</v>
      </c>
      <c r="C240" s="49">
        <f>+C239-((Parámetros!$C$54*C239*D239)/Parámetros!$B$9)</f>
        <v>1857235.8397680074</v>
      </c>
      <c r="D240" s="50">
        <f>+D239+((Parámetros!$C$54*C239*D239)/Parámetros!$B$9)-Parámetros!$D$54*D239</f>
        <v>5952.2793337132043</v>
      </c>
      <c r="E240" s="50">
        <f>+Parámetros!$D$54*D239+E239</f>
        <v>39393.880898279174</v>
      </c>
      <c r="F240" s="50">
        <f t="shared" si="242"/>
        <v>45346.160231992377</v>
      </c>
      <c r="G240" s="50">
        <f t="shared" si="243"/>
        <v>215.41468072752468</v>
      </c>
      <c r="H240" s="106">
        <f>+'Internación x edad (optimista)'!X241</f>
        <v>201.66531349688077</v>
      </c>
      <c r="I240" s="106">
        <f>+'Internación x edad (optimista)'!AJ241</f>
        <v>54.937944863069781</v>
      </c>
      <c r="J240" s="106">
        <f>+Parámetros!$B$16*Parámetros!$B$18</f>
        <v>1911</v>
      </c>
      <c r="K240" s="106">
        <f>+Parámetros!$B$17*Parámetros!$B$19</f>
        <v>141.5</v>
      </c>
      <c r="L240" s="58">
        <f>+L239-((Parámetros!$F$54*L239*M239)/Parámetros!$B$9)</f>
        <v>1847580.1919813706</v>
      </c>
      <c r="M240" s="59">
        <f>+M239+((Parámetros!$F$54*L239*M239)/Parámetros!$B$9)-Parámetros!$D$54*M239</f>
        <v>12451.687988043112</v>
      </c>
      <c r="N240" s="59">
        <f>+Parámetros!$D$54*M239+N239</f>
        <v>42550.120030586222</v>
      </c>
      <c r="O240" s="59">
        <f t="shared" si="244"/>
        <v>1063.9339570479933</v>
      </c>
      <c r="P240" s="57">
        <f t="shared" si="245"/>
        <v>55001.808018629337</v>
      </c>
      <c r="Q240" s="57">
        <f>+'Internación x edad (moderado)'!X241</f>
        <v>742.11613943495684</v>
      </c>
      <c r="R240" s="57">
        <f>+'Internación x edad (moderado)'!AJ241</f>
        <v>202.1683096776209</v>
      </c>
      <c r="S240" s="57">
        <f>+Parámetros!$B$16*Parámetros!$B$18</f>
        <v>1911</v>
      </c>
      <c r="T240" s="57">
        <f>+Parámetros!$B$17*Parámetros!$B$19</f>
        <v>141.5</v>
      </c>
      <c r="U240" s="80">
        <f>+U239-((Parámetros!$I$54*U239*V239)/Parámetros!$B$9)</f>
        <v>1830277.7983548867</v>
      </c>
      <c r="V240" s="81">
        <f>+V239+((Parámetros!$I$54*U239*V239)/Parámetros!$B$9)-Parámetros!$D$24*V239</f>
        <v>24979.552583416604</v>
      </c>
      <c r="W240" s="81">
        <f>+Parámetros!$D$54*V239+W239</f>
        <v>47324.649061696859</v>
      </c>
      <c r="X240" s="81">
        <f t="shared" si="246"/>
        <v>3225.2932506543584</v>
      </c>
      <c r="Y240" s="79">
        <f t="shared" si="247"/>
        <v>72304.20164511347</v>
      </c>
      <c r="Z240" s="79">
        <f>+'Internación x edad (pesimista)'!X241</f>
        <v>1760.8470998929618</v>
      </c>
      <c r="AA240" s="79">
        <f>+'Internación x edad (pesimista)'!AJ241</f>
        <v>479.69241318097147</v>
      </c>
      <c r="AB240" s="79">
        <f>+Parámetros!$B$16*Parámetros!$B$18</f>
        <v>1911</v>
      </c>
      <c r="AC240" s="79">
        <f>+Parámetros!$B$17*Parámetros!$B$19</f>
        <v>141.5</v>
      </c>
      <c r="AD240" s="74">
        <v>44143</v>
      </c>
    </row>
    <row r="241" spans="1:30" x14ac:dyDescent="0.25">
      <c r="A241" s="18">
        <v>44144</v>
      </c>
      <c r="B241" s="44">
        <f t="shared" si="205"/>
        <v>234</v>
      </c>
      <c r="C241" s="49">
        <f>+C240-((Parámetros!$C$54*C240*D240)/Parámetros!$B$9)</f>
        <v>1857028.3250307622</v>
      </c>
      <c r="D241" s="50">
        <f>+D240+((Parámetros!$C$54*C240*D240)/Parámetros!$B$9)-Parámetros!$D$54*D240</f>
        <v>5734.6312614073504</v>
      </c>
      <c r="E241" s="50">
        <f>+Parámetros!$D$54*D240+E240</f>
        <v>39819.043707830118</v>
      </c>
      <c r="F241" s="50">
        <f t="shared" si="242"/>
        <v>45553.674969237472</v>
      </c>
      <c r="G241" s="50">
        <f t="shared" si="243"/>
        <v>207.51473724516109</v>
      </c>
      <c r="H241" s="106">
        <f>+'Internación x edad (optimista)'!X242</f>
        <v>194.26955042541036</v>
      </c>
      <c r="I241" s="106">
        <f>+'Internación x edad (optimista)'!AJ242</f>
        <v>52.923180812696515</v>
      </c>
      <c r="J241" s="106">
        <f>+Parámetros!$B$16*Parámetros!$B$18</f>
        <v>1911</v>
      </c>
      <c r="K241" s="106">
        <f>+Parámetros!$B$17*Parámetros!$B$19</f>
        <v>141.5</v>
      </c>
      <c r="L241" s="58">
        <f>+L240-((Parámetros!$F$54*L240*M240)/Parámetros!$B$9)</f>
        <v>1846500.5739711274</v>
      </c>
      <c r="M241" s="59">
        <f>+M240+((Parámetros!$F$54*L240*M240)/Parámetros!$B$9)-Parámetros!$D$54*M240</f>
        <v>12641.899713426001</v>
      </c>
      <c r="N241" s="59">
        <f>+Parámetros!$D$54*M240+N240</f>
        <v>43439.526315446441</v>
      </c>
      <c r="O241" s="59">
        <f t="shared" si="244"/>
        <v>1079.6180102431681</v>
      </c>
      <c r="P241" s="57">
        <f t="shared" si="245"/>
        <v>56081.42602887244</v>
      </c>
      <c r="Q241" s="57">
        <f>+'Internación x edad (moderado)'!X242</f>
        <v>753.27478963718022</v>
      </c>
      <c r="R241" s="57">
        <f>+'Internación x edad (moderado)'!AJ242</f>
        <v>205.20816466768349</v>
      </c>
      <c r="S241" s="57">
        <f>+Parámetros!$B$16*Parámetros!$B$18</f>
        <v>1911</v>
      </c>
      <c r="T241" s="57">
        <f>+Parámetros!$B$17*Parámetros!$B$19</f>
        <v>141.5</v>
      </c>
      <c r="U241" s="80">
        <f>+U240-((Parámetros!$I$54*U240*V240)/Parámetros!$B$9)</f>
        <v>1826844.9055427378</v>
      </c>
      <c r="V241" s="81">
        <f>+V240+((Parámetros!$I$54*U240*V240)/Parámetros!$B$9)-Parámetros!$D$24*V240</f>
        <v>26628.191639607077</v>
      </c>
      <c r="W241" s="81">
        <f>+Parámetros!$D$54*V240+W240</f>
        <v>49108.902817655187</v>
      </c>
      <c r="X241" s="81">
        <f t="shared" si="246"/>
        <v>3432.8928121489007</v>
      </c>
      <c r="Y241" s="79">
        <f t="shared" si="247"/>
        <v>75737.094457262268</v>
      </c>
      <c r="Z241" s="79">
        <f>+'Internación x edad (pesimista)'!X242</f>
        <v>1876.583552183045</v>
      </c>
      <c r="AA241" s="79">
        <f>+'Internación x edad (pesimista)'!AJ242</f>
        <v>511.22149829881567</v>
      </c>
      <c r="AB241" s="79">
        <f>+Parámetros!$B$16*Parámetros!$B$18</f>
        <v>1911</v>
      </c>
      <c r="AC241" s="79">
        <f>+Parámetros!$B$17*Parámetros!$B$19</f>
        <v>141.5</v>
      </c>
      <c r="AD241" s="74">
        <v>44144</v>
      </c>
    </row>
    <row r="242" spans="1:30" x14ac:dyDescent="0.25">
      <c r="A242" s="18">
        <v>44145</v>
      </c>
      <c r="B242" s="44">
        <f t="shared" si="205"/>
        <v>235</v>
      </c>
      <c r="C242" s="49">
        <f>+C241-((Parámetros!$C$54*C241*D241)/Parámetros!$B$9)</f>
        <v>1856828.4205121726</v>
      </c>
      <c r="D242" s="50">
        <f>+D241+((Parámetros!$C$54*C241*D241)/Parámetros!$B$9)-Parámetros!$D$54*D241</f>
        <v>5524.9192613249534</v>
      </c>
      <c r="E242" s="50">
        <f>+Parámetros!$D$54*D241+E241</f>
        <v>40228.66022650207</v>
      </c>
      <c r="F242" s="50">
        <f t="shared" si="242"/>
        <v>45753.579487827024</v>
      </c>
      <c r="G242" s="50">
        <f t="shared" si="243"/>
        <v>199.90451858961023</v>
      </c>
      <c r="H242" s="106">
        <f>+'Internación x edad (optimista)'!X243</f>
        <v>187.14502410615242</v>
      </c>
      <c r="I242" s="106">
        <f>+'Internación x edad (optimista)'!AJ243</f>
        <v>50.982307455172204</v>
      </c>
      <c r="J242" s="106">
        <f>+Parámetros!$B$16*Parámetros!$B$18</f>
        <v>1911</v>
      </c>
      <c r="K242" s="106">
        <f>+Parámetros!$B$17*Parámetros!$B$19</f>
        <v>141.5</v>
      </c>
      <c r="L242" s="58">
        <f>+L241-((Parámetros!$F$54*L241*M241)/Parámetros!$B$9)</f>
        <v>1845405.1042415644</v>
      </c>
      <c r="M242" s="59">
        <f>+M241+((Parámetros!$F$54*L241*M241)/Parámetros!$B$9)-Parámetros!$D$54*M241</f>
        <v>12834.376606315645</v>
      </c>
      <c r="N242" s="59">
        <f>+Parámetros!$D$54*M241+N241</f>
        <v>44342.519152119727</v>
      </c>
      <c r="O242" s="59">
        <f t="shared" si="244"/>
        <v>1095.4697295629885</v>
      </c>
      <c r="P242" s="57">
        <f t="shared" si="245"/>
        <v>57176.89575843537</v>
      </c>
      <c r="Q242" s="57">
        <f>+'Internación x edad (moderado)'!X243</f>
        <v>764.56015115843252</v>
      </c>
      <c r="R242" s="57">
        <f>+'Internación x edad (moderado)'!AJ243</f>
        <v>208.28253853130758</v>
      </c>
      <c r="S242" s="57">
        <f>+Parámetros!$B$16*Parámetros!$B$18</f>
        <v>1911</v>
      </c>
      <c r="T242" s="57">
        <f>+Parámetros!$B$17*Parámetros!$B$19</f>
        <v>141.5</v>
      </c>
      <c r="U242" s="80">
        <f>+U241-((Parámetros!$I$54*U241*V241)/Parámetros!$B$9)</f>
        <v>1823192.3071084123</v>
      </c>
      <c r="V242" s="81">
        <f>+V241+((Parámetros!$I$54*U241*V241)/Parámetros!$B$9)-Parámetros!$D$24*V241</f>
        <v>28378.776385389272</v>
      </c>
      <c r="W242" s="81">
        <f>+Parámetros!$D$54*V241+W241</f>
        <v>51010.916506198548</v>
      </c>
      <c r="X242" s="81">
        <f t="shared" si="246"/>
        <v>3652.5984343255404</v>
      </c>
      <c r="Y242" s="79">
        <f t="shared" si="247"/>
        <v>79389.692891587823</v>
      </c>
      <c r="Z242" s="79">
        <f>+'Internación x edad (pesimista)'!X243</f>
        <v>1999.4073852674408</v>
      </c>
      <c r="AA242" s="79">
        <f>+'Internación x edad (pesimista)'!AJ243</f>
        <v>544.68133753867482</v>
      </c>
      <c r="AB242" s="79">
        <f>+Parámetros!$B$16*Parámetros!$B$18</f>
        <v>1911</v>
      </c>
      <c r="AC242" s="79">
        <f>+Parámetros!$B$17*Parámetros!$B$19</f>
        <v>141.5</v>
      </c>
      <c r="AD242" s="74">
        <v>44145</v>
      </c>
    </row>
    <row r="243" spans="1:30" x14ac:dyDescent="0.25">
      <c r="A243" s="18">
        <v>44146</v>
      </c>
      <c r="B243" s="44">
        <f t="shared" si="205"/>
        <v>236</v>
      </c>
      <c r="C243" s="49">
        <f>+C242-((Parámetros!$C$54*C242*D242)/Parámetros!$B$9)</f>
        <v>1856635.847113319</v>
      </c>
      <c r="D243" s="50">
        <f>+D242+((Parámetros!$C$54*C242*D242)/Parámetros!$B$9)-Parámetros!$D$54*D242</f>
        <v>5322.8555700840689</v>
      </c>
      <c r="E243" s="50">
        <f>+Parámetros!$D$54*D242+E242</f>
        <v>40623.297316596712</v>
      </c>
      <c r="F243" s="50">
        <f t="shared" si="242"/>
        <v>45946.152886680778</v>
      </c>
      <c r="G243" s="50">
        <f t="shared" si="243"/>
        <v>192.57339885365218</v>
      </c>
      <c r="H243" s="106">
        <f>+'Internación x edad (optimista)'!X244</f>
        <v>180.28178667571433</v>
      </c>
      <c r="I243" s="106">
        <f>+'Internación x edad (optimista)'!AJ244</f>
        <v>49.11261477973153</v>
      </c>
      <c r="J243" s="106">
        <f>+Parámetros!$B$16*Parámetros!$B$18</f>
        <v>1911</v>
      </c>
      <c r="K243" s="106">
        <f>+Parámetros!$B$17*Parámetros!$B$19</f>
        <v>141.5</v>
      </c>
      <c r="L243" s="58">
        <f>+L242-((Parámetros!$F$54*L242*M242)/Parámetros!$B$9)</f>
        <v>1844293.6154435663</v>
      </c>
      <c r="M243" s="59">
        <f>+M242+((Parámetros!$F$54*L242*M242)/Parámetros!$B$9)-Parámetros!$D$54*M242</f>
        <v>13029.124218148239</v>
      </c>
      <c r="N243" s="59">
        <f>+Parámetros!$D$54*M242+N242</f>
        <v>45259.26033828513</v>
      </c>
      <c r="O243" s="59">
        <f t="shared" si="244"/>
        <v>1111.4887979980558</v>
      </c>
      <c r="P243" s="57">
        <f t="shared" si="245"/>
        <v>58288.384556433368</v>
      </c>
      <c r="Q243" s="57">
        <f>+'Internación x edad (moderado)'!X244</f>
        <v>775.97228942060644</v>
      </c>
      <c r="R243" s="57">
        <f>+'Internación x edad (moderado)'!AJ244</f>
        <v>211.39144909081605</v>
      </c>
      <c r="S243" s="57">
        <f>+Parámetros!$B$16*Parámetros!$B$18</f>
        <v>1911</v>
      </c>
      <c r="T243" s="57">
        <f>+Parámetros!$B$17*Parámetros!$B$19</f>
        <v>141.5</v>
      </c>
      <c r="U243" s="80">
        <f>+U242-((Parámetros!$I$54*U242*V242)/Parámetros!$B$9)</f>
        <v>1819307.3634753469</v>
      </c>
      <c r="V243" s="81">
        <f>+V242+((Parámetros!$I$54*U242*V242)/Parámetros!$B$9)-Parámetros!$D$24*V242</f>
        <v>30236.664562355269</v>
      </c>
      <c r="W243" s="81">
        <f>+Parámetros!$D$54*V242+W242</f>
        <v>53037.971962297779</v>
      </c>
      <c r="X243" s="81">
        <f t="shared" si="246"/>
        <v>3884.9436330653261</v>
      </c>
      <c r="Y243" s="79">
        <f t="shared" si="247"/>
        <v>83274.636524653048</v>
      </c>
      <c r="Z243" s="79">
        <f>+'Internación x edad (pesimista)'!X244</f>
        <v>2129.6806951501389</v>
      </c>
      <c r="AA243" s="79">
        <f>+'Internación x edad (pesimista)'!AJ244</f>
        <v>580.17057359699174</v>
      </c>
      <c r="AB243" s="79">
        <f>+Parámetros!$B$16*Parámetros!$B$18</f>
        <v>1911</v>
      </c>
      <c r="AC243" s="79">
        <f>+Parámetros!$B$17*Parámetros!$B$19</f>
        <v>141.5</v>
      </c>
      <c r="AD243" s="74">
        <v>44146</v>
      </c>
    </row>
    <row r="244" spans="1:30" x14ac:dyDescent="0.25">
      <c r="A244" s="18">
        <v>44147</v>
      </c>
      <c r="B244" s="44">
        <f t="shared" si="205"/>
        <v>237</v>
      </c>
      <c r="C244" s="49">
        <f>+C243-((Parámetros!$C$54*C243*D243)/Parámetros!$B$9)</f>
        <v>1856450.3359714597</v>
      </c>
      <c r="D244" s="50">
        <f>+D243+((Parámetros!$C$54*C243*D243)/Parámetros!$B$9)-Parámetros!$D$54*D243</f>
        <v>5128.162742651617</v>
      </c>
      <c r="E244" s="50">
        <f>+Parámetros!$D$54*D243+E243</f>
        <v>41003.501285888429</v>
      </c>
      <c r="F244" s="50">
        <f t="shared" si="242"/>
        <v>46131.66402854005</v>
      </c>
      <c r="G244" s="50">
        <f t="shared" si="243"/>
        <v>185.51114185922779</v>
      </c>
      <c r="H244" s="106">
        <f>+'Internación x edad (optimista)'!X245</f>
        <v>173.67025511657371</v>
      </c>
      <c r="I244" s="106">
        <f>+'Internación x edad (optimista)'!AJ245</f>
        <v>47.311492167427993</v>
      </c>
      <c r="J244" s="106">
        <f>+Parámetros!$B$16*Parámetros!$B$18</f>
        <v>1911</v>
      </c>
      <c r="K244" s="106">
        <f>+Parámetros!$B$17*Parámetros!$B$19</f>
        <v>141.5</v>
      </c>
      <c r="L244" s="58">
        <f>+L243-((Parámetros!$F$54*L243*M243)/Parámetros!$B$9)</f>
        <v>1843165.9406287642</v>
      </c>
      <c r="M244" s="59">
        <f>+M243+((Parámetros!$F$54*L243*M243)/Parámetros!$B$9)-Parámetros!$D$54*M243</f>
        <v>13226.147303082555</v>
      </c>
      <c r="N244" s="59">
        <f>+Parámetros!$D$54*M243+N243</f>
        <v>46189.912068152858</v>
      </c>
      <c r="O244" s="59">
        <f t="shared" si="244"/>
        <v>1127.6748148021288</v>
      </c>
      <c r="P244" s="57">
        <f t="shared" si="245"/>
        <v>59416.059371235417</v>
      </c>
      <c r="Q244" s="57">
        <f>+'Internación x edad (moderado)'!X245</f>
        <v>787.51121641005955</v>
      </c>
      <c r="R244" s="57">
        <f>+'Internación x edad (moderado)'!AJ245</f>
        <v>214.53489961154909</v>
      </c>
      <c r="S244" s="57">
        <f>+Parámetros!$B$16*Parámetros!$B$18</f>
        <v>1911</v>
      </c>
      <c r="T244" s="57">
        <f>+Parámetros!$B$17*Parámetros!$B$19</f>
        <v>141.5</v>
      </c>
      <c r="U244" s="80">
        <f>+U243-((Parámetros!$I$54*U243*V243)/Parámetros!$B$9)</f>
        <v>1815176.9023827575</v>
      </c>
      <c r="V244" s="81">
        <f>+V243+((Parámetros!$I$54*U243*V243)/Parámetros!$B$9)-Parámetros!$D$24*V243</f>
        <v>32207.36390049076</v>
      </c>
      <c r="W244" s="81">
        <f>+Parámetros!$D$54*V243+W243</f>
        <v>55197.733716751725</v>
      </c>
      <c r="X244" s="81">
        <f t="shared" si="246"/>
        <v>4130.4610925894231</v>
      </c>
      <c r="Y244" s="79">
        <f t="shared" si="247"/>
        <v>87405.097617242485</v>
      </c>
      <c r="Z244" s="79">
        <f>+'Internación x edad (pesimista)'!X245</f>
        <v>2267.7739788848253</v>
      </c>
      <c r="AA244" s="79">
        <f>+'Internación x edad (pesimista)'!AJ245</f>
        <v>617.79013779583852</v>
      </c>
      <c r="AB244" s="79">
        <f>+Parámetros!$B$16*Parámetros!$B$18</f>
        <v>1911</v>
      </c>
      <c r="AC244" s="79">
        <f>+Parámetros!$B$17*Parámetros!$B$19</f>
        <v>141.5</v>
      </c>
      <c r="AD244" s="74">
        <v>44147</v>
      </c>
    </row>
    <row r="245" spans="1:30" x14ac:dyDescent="0.25">
      <c r="A245" s="18">
        <v>44148</v>
      </c>
      <c r="B245" s="44">
        <f t="shared" si="205"/>
        <v>238</v>
      </c>
      <c r="C245" s="49">
        <f>+C244-((Parámetros!$C$54*C244*D244)/Parámetros!$B$9)</f>
        <v>1856271.6280845965</v>
      </c>
      <c r="D245" s="50">
        <f>+D244+((Parámetros!$C$54*C244*D244)/Parámetros!$B$9)-Parámetros!$D$54*D244</f>
        <v>4940.5732907540059</v>
      </c>
      <c r="E245" s="50">
        <f>+Parámetros!$D$54*D244+E244</f>
        <v>41369.798624649258</v>
      </c>
      <c r="F245" s="50">
        <f t="shared" si="242"/>
        <v>46310.371915403266</v>
      </c>
      <c r="G245" s="50">
        <f t="shared" si="243"/>
        <v>178.70788686326705</v>
      </c>
      <c r="H245" s="106">
        <f>+'Internación x edad (optimista)'!X246</f>
        <v>167.30119787906057</v>
      </c>
      <c r="I245" s="106">
        <f>+'Internación x edad (optimista)'!AJ246</f>
        <v>45.576424746675706</v>
      </c>
      <c r="J245" s="106">
        <f>+Parámetros!$B$16*Parámetros!$B$18</f>
        <v>1911</v>
      </c>
      <c r="K245" s="106">
        <f>+Parámetros!$B$17*Parámetros!$B$19</f>
        <v>141.5</v>
      </c>
      <c r="L245" s="58">
        <f>+L244-((Parámetros!$F$54*L244*M244)/Parámetros!$B$9)</f>
        <v>1842021.9133357233</v>
      </c>
      <c r="M245" s="59">
        <f>+M244+((Parámetros!$F$54*L244*M244)/Parámetros!$B$9)-Parámetros!$D$54*M244</f>
        <v>13425.449788760383</v>
      </c>
      <c r="N245" s="59">
        <f>+Parámetros!$D$54*M244+N244</f>
        <v>47134.636875515898</v>
      </c>
      <c r="O245" s="59">
        <f t="shared" si="244"/>
        <v>1144.0272930408828</v>
      </c>
      <c r="P245" s="57">
        <f t="shared" si="245"/>
        <v>60560.086664276285</v>
      </c>
      <c r="Q245" s="57">
        <f>+'Internación x edad (moderado)'!X246</f>
        <v>799.17688890639704</v>
      </c>
      <c r="R245" s="57">
        <f>+'Internación x edad (moderado)'!AJ246</f>
        <v>217.71287831934671</v>
      </c>
      <c r="S245" s="57">
        <f>+Parámetros!$B$16*Parámetros!$B$18</f>
        <v>1911</v>
      </c>
      <c r="T245" s="57">
        <f>+Parámetros!$B$17*Parámetros!$B$19</f>
        <v>141.5</v>
      </c>
      <c r="U245" s="80">
        <f>+U244-((Parámetros!$I$54*U244*V244)/Parámetros!$B$9)</f>
        <v>1810787.2238872929</v>
      </c>
      <c r="V245" s="81">
        <f>+V244+((Parámetros!$I$54*U244*V244)/Parámetros!$B$9)-Parámetros!$D$24*V244</f>
        <v>34296.51640306323</v>
      </c>
      <c r="W245" s="81">
        <f>+Parámetros!$D$54*V244+W244</f>
        <v>57498.25970964392</v>
      </c>
      <c r="X245" s="81">
        <f t="shared" si="246"/>
        <v>4389.6784954646137</v>
      </c>
      <c r="Y245" s="79">
        <f t="shared" si="247"/>
        <v>91794.776112707157</v>
      </c>
      <c r="Z245" s="79">
        <f>+'Internación x edad (pesimista)'!X246</f>
        <v>2414.0647536424822</v>
      </c>
      <c r="AA245" s="79">
        <f>+'Internación x edad (pesimista)'!AJ246</f>
        <v>657.64287388739365</v>
      </c>
      <c r="AB245" s="79">
        <f>+Parámetros!$B$16*Parámetros!$B$18</f>
        <v>1911</v>
      </c>
      <c r="AC245" s="79">
        <f>+Parámetros!$B$17*Parámetros!$B$19</f>
        <v>141.5</v>
      </c>
      <c r="AD245" s="74">
        <v>44148</v>
      </c>
    </row>
    <row r="246" spans="1:30" x14ac:dyDescent="0.25">
      <c r="A246" s="18">
        <v>44149</v>
      </c>
      <c r="B246" s="44">
        <f t="shared" si="205"/>
        <v>239</v>
      </c>
      <c r="C246" s="49">
        <f>+C245-((Parámetros!$C$54*C245*D245)/Parámetros!$B$9)</f>
        <v>1856099.4739498075</v>
      </c>
      <c r="D246" s="50">
        <f>+D245+((Parámetros!$C$54*C245*D245)/Parámetros!$B$9)-Parámetros!$D$54*D245</f>
        <v>4759.8293333462107</v>
      </c>
      <c r="E246" s="50">
        <f>+Parámetros!$D$54*D245+E245</f>
        <v>41722.696716845974</v>
      </c>
      <c r="F246" s="50">
        <f t="shared" si="242"/>
        <v>46482.526050192188</v>
      </c>
      <c r="G246" s="50">
        <f t="shared" si="243"/>
        <v>172.1541347890161</v>
      </c>
      <c r="H246" s="106">
        <f>+'Internación x edad (optimista)'!X247</f>
        <v>161.16572199330042</v>
      </c>
      <c r="I246" s="106">
        <f>+'Internación x edad (optimista)'!AJ247</f>
        <v>43.90498988226706</v>
      </c>
      <c r="J246" s="106">
        <f>+Parámetros!$B$16*Parámetros!$B$18</f>
        <v>1911</v>
      </c>
      <c r="K246" s="106">
        <f>+Parámetros!$B$17*Parámetros!$B$19</f>
        <v>141.5</v>
      </c>
      <c r="L246" s="58">
        <f>+L245-((Parámetros!$F$54*L245*M245)/Parámetros!$B$9)</f>
        <v>1840861.367678592</v>
      </c>
      <c r="M246" s="59">
        <f>+M245+((Parámetros!$F$54*L245*M245)/Parámetros!$B$9)-Parámetros!$D$54*M245</f>
        <v>13627.034746694504</v>
      </c>
      <c r="N246" s="59">
        <f>+Parámetros!$D$54*M245+N245</f>
        <v>48093.597574713065</v>
      </c>
      <c r="O246" s="59">
        <f t="shared" si="244"/>
        <v>1160.5456571313553</v>
      </c>
      <c r="P246" s="57">
        <f t="shared" si="245"/>
        <v>61720.632321407567</v>
      </c>
      <c r="Q246" s="57">
        <f>+'Internación x edad (moderado)'!X247</f>
        <v>810.9692066948412</v>
      </c>
      <c r="R246" s="57">
        <f>+'Internación x edad (moderado)'!AJ247</f>
        <v>220.92535791355991</v>
      </c>
      <c r="S246" s="57">
        <f>+Parámetros!$B$16*Parámetros!$B$18</f>
        <v>1911</v>
      </c>
      <c r="T246" s="57">
        <f>+Parámetros!$B$17*Parámetros!$B$19</f>
        <v>141.5</v>
      </c>
      <c r="U246" s="80">
        <f>+U245-((Parámetros!$I$54*U245*V245)/Parámetros!$B$9)</f>
        <v>1806124.1101572965</v>
      </c>
      <c r="V246" s="81">
        <f>+V245+((Parámetros!$I$54*U245*V245)/Parámetros!$B$9)-Parámetros!$D$24*V245</f>
        <v>36509.878961412236</v>
      </c>
      <c r="W246" s="81">
        <f>+Parámetros!$D$54*V245+W245</f>
        <v>59948.010881291295</v>
      </c>
      <c r="X246" s="81">
        <f t="shared" si="246"/>
        <v>4663.1137299963739</v>
      </c>
      <c r="Y246" s="79">
        <f t="shared" si="247"/>
        <v>96457.889842703531</v>
      </c>
      <c r="Z246" s="79">
        <f>+'Internación x edad (pesimista)'!X247</f>
        <v>2568.9358874947784</v>
      </c>
      <c r="AA246" s="79">
        <f>+'Internación x edad (pesimista)'!AJ247</f>
        <v>699.83308332363436</v>
      </c>
      <c r="AB246" s="79">
        <f>+Parámetros!$B$16*Parámetros!$B$18</f>
        <v>1911</v>
      </c>
      <c r="AC246" s="79">
        <f>+Parámetros!$B$17*Parámetros!$B$19</f>
        <v>141.5</v>
      </c>
      <c r="AD246" s="74">
        <v>44149</v>
      </c>
    </row>
    <row r="247" spans="1:30" x14ac:dyDescent="0.25">
      <c r="A247" s="18">
        <v>44150</v>
      </c>
      <c r="B247" s="44">
        <f t="shared" si="205"/>
        <v>240</v>
      </c>
      <c r="C247" s="49">
        <f>+C246-((Parámetros!$C$54*C246*D246)/Parámetros!$B$9)</f>
        <v>1855933.6332148463</v>
      </c>
      <c r="D247" s="50">
        <f>+D246+((Parámetros!$C$54*C246*D246)/Parámetros!$B$9)-Parámetros!$D$54*D246</f>
        <v>4585.6822587827592</v>
      </c>
      <c r="E247" s="50">
        <f>+Parámetros!$D$54*D246+E246</f>
        <v>42062.6845263707</v>
      </c>
      <c r="F247" s="50">
        <f t="shared" si="242"/>
        <v>46648.366785153456</v>
      </c>
      <c r="G247" s="50">
        <f t="shared" si="243"/>
        <v>165.84073496120982</v>
      </c>
      <c r="H247" s="106">
        <f>+'Internación x edad (optimista)'!X248</f>
        <v>155.25526065341489</v>
      </c>
      <c r="I247" s="106">
        <f>+'Internación x edad (optimista)'!AJ248</f>
        <v>42.294853793043373</v>
      </c>
      <c r="J247" s="106">
        <f>+Parámetros!$B$16*Parámetros!$B$18</f>
        <v>1911</v>
      </c>
      <c r="K247" s="106">
        <f>+Parámetros!$B$17*Parámetros!$B$19</f>
        <v>141.5</v>
      </c>
      <c r="L247" s="58">
        <f>+L246-((Parámetros!$F$54*L246*M246)/Parámetros!$B$9)</f>
        <v>1839684.138438219</v>
      </c>
      <c r="M247" s="59">
        <f>+M246+((Parámetros!$F$54*L246*M246)/Parámetros!$B$9)-Parámetros!$D$54*M246</f>
        <v>13830.904362303681</v>
      </c>
      <c r="N247" s="59">
        <f>+Parámetros!$D$54*M246+N246</f>
        <v>49066.957199476958</v>
      </c>
      <c r="O247" s="59">
        <f t="shared" si="244"/>
        <v>1177.2292403730098</v>
      </c>
      <c r="P247" s="57">
        <f t="shared" si="245"/>
        <v>62897.861561780635</v>
      </c>
      <c r="Q247" s="57">
        <f>+'Internación x edad (moderado)'!X248</f>
        <v>822.88801076368372</v>
      </c>
      <c r="R247" s="57">
        <f>+'Internación x edad (moderado)'!AJ248</f>
        <v>224.17229507599825</v>
      </c>
      <c r="S247" s="57">
        <f>+Parámetros!$B$16*Parámetros!$B$18</f>
        <v>1911</v>
      </c>
      <c r="T247" s="57">
        <f>+Parámetros!$B$17*Parámetros!$B$19</f>
        <v>141.5</v>
      </c>
      <c r="U247" s="80">
        <f>+U246-((Parámetros!$I$54*U246*V246)/Parámetros!$B$9)</f>
        <v>1801172.8407281635</v>
      </c>
      <c r="V247" s="81">
        <f>+V246+((Parámetros!$I$54*U246*V246)/Parámetros!$B$9)-Parámetros!$D$24*V246</f>
        <v>38853.299893301526</v>
      </c>
      <c r="W247" s="81">
        <f>+Parámetros!$D$54*V246+W246</f>
        <v>62555.859378535024</v>
      </c>
      <c r="X247" s="81">
        <f t="shared" si="246"/>
        <v>4951.2694291330408</v>
      </c>
      <c r="Y247" s="79">
        <f t="shared" si="247"/>
        <v>101409.15927183654</v>
      </c>
      <c r="Z247" s="79">
        <f>+'Internación x edad (pesimista)'!X248</f>
        <v>2732.7736110308961</v>
      </c>
      <c r="AA247" s="79">
        <f>+'Internación x edad (pesimista)'!AJ248</f>
        <v>744.46598357823029</v>
      </c>
      <c r="AB247" s="79">
        <f>+Parámetros!$B$16*Parámetros!$B$18</f>
        <v>1911</v>
      </c>
      <c r="AC247" s="79">
        <f>+Parámetros!$B$17*Parámetros!$B$19</f>
        <v>141.5</v>
      </c>
      <c r="AD247" s="74">
        <v>44150</v>
      </c>
    </row>
    <row r="248" spans="1:30" x14ac:dyDescent="0.25">
      <c r="A248" s="18">
        <v>44151</v>
      </c>
      <c r="B248" s="44">
        <f t="shared" ref="B248:B293" si="255">+B247+1</f>
        <v>241</v>
      </c>
      <c r="C248" s="49">
        <f>+C247-((Parámetros!$C$54*C247*D247)/Parámetros!$B$9)</f>
        <v>1855773.8743425177</v>
      </c>
      <c r="D248" s="50">
        <f>+D247+((Parámetros!$C$54*C247*D247)/Parámetros!$B$9)-Parámetros!$D$54*D247</f>
        <v>4417.8923983410905</v>
      </c>
      <c r="E248" s="50">
        <f>+Parámetros!$D$54*D247+E247</f>
        <v>42390.233259140899</v>
      </c>
      <c r="F248" s="50">
        <f t="shared" si="242"/>
        <v>46808.125657481993</v>
      </c>
      <c r="G248" s="50">
        <f t="shared" si="243"/>
        <v>159.75887232855894</v>
      </c>
      <c r="H248" s="106">
        <f>+'Internación x edad (optimista)'!X249</f>
        <v>149.56156125655383</v>
      </c>
      <c r="I248" s="106">
        <f>+'Internación x edad (optimista)'!AJ249</f>
        <v>40.743768293471405</v>
      </c>
      <c r="J248" s="106">
        <f>+Parámetros!$B$16*Parámetros!$B$18</f>
        <v>1911</v>
      </c>
      <c r="K248" s="106">
        <f>+Parámetros!$B$17*Parámetros!$B$19</f>
        <v>141.5</v>
      </c>
      <c r="L248" s="58">
        <f>+L247-((Parámetros!$F$54*L247*M247)/Parámetros!$B$9)</f>
        <v>1838490.0611557425</v>
      </c>
      <c r="M248" s="59">
        <f>+M247+((Parámetros!$F$54*L247*M247)/Parámetros!$B$9)-Parámetros!$D$54*M247</f>
        <v>14037.059904615659</v>
      </c>
      <c r="N248" s="59">
        <f>+Parámetros!$D$54*M247+N247</f>
        <v>50054.878939641509</v>
      </c>
      <c r="O248" s="59">
        <f t="shared" si="244"/>
        <v>1194.0772824764717</v>
      </c>
      <c r="P248" s="57">
        <f t="shared" si="245"/>
        <v>64091.938844257165</v>
      </c>
      <c r="Q248" s="57">
        <f>+'Internación x edad (moderado)'!X249</f>
        <v>834.9330814885227</v>
      </c>
      <c r="R248" s="57">
        <f>+'Internación x edad (moderado)'!AJ249</f>
        <v>227.45362997627703</v>
      </c>
      <c r="S248" s="57">
        <f>+Parámetros!$B$16*Parámetros!$B$18</f>
        <v>1911</v>
      </c>
      <c r="T248" s="57">
        <f>+Parámetros!$B$17*Parámetros!$B$19</f>
        <v>141.5</v>
      </c>
      <c r="U248" s="80">
        <f>+U247-((Parámetros!$I$54*U247*V247)/Parámetros!$B$9)</f>
        <v>1795918.2139299882</v>
      </c>
      <c r="V248" s="81">
        <f>+V247+((Parámetros!$I$54*U247*V247)/Parámetros!$B$9)-Parámetros!$D$24*V247</f>
        <v>41332.690984812391</v>
      </c>
      <c r="W248" s="81">
        <f>+Parámetros!$D$54*V247+W247</f>
        <v>65331.09508519942</v>
      </c>
      <c r="X248" s="81">
        <f t="shared" si="246"/>
        <v>5254.6267981752753</v>
      </c>
      <c r="Y248" s="79">
        <f t="shared" si="247"/>
        <v>106663.78607001182</v>
      </c>
      <c r="Z248" s="79">
        <f>+'Internación x edad (pesimista)'!X249</f>
        <v>2905.965178013601</v>
      </c>
      <c r="AA248" s="79">
        <f>+'Internación x edad (pesimista)'!AJ249</f>
        <v>791.64707085922009</v>
      </c>
      <c r="AB248" s="79">
        <f>+Parámetros!$B$16*Parámetros!$B$18</f>
        <v>1911</v>
      </c>
      <c r="AC248" s="79">
        <f>+Parámetros!$B$17*Parámetros!$B$19</f>
        <v>141.5</v>
      </c>
      <c r="AD248" s="74">
        <v>44151</v>
      </c>
    </row>
    <row r="249" spans="1:30" x14ac:dyDescent="0.25">
      <c r="A249" s="18">
        <v>44152</v>
      </c>
      <c r="B249" s="44">
        <f t="shared" si="255"/>
        <v>242</v>
      </c>
      <c r="C249" s="49">
        <f>+C248-((Parámetros!$C$54*C248*D248)/Parámetros!$B$9)</f>
        <v>1855619.9742873653</v>
      </c>
      <c r="D249" s="50">
        <f>+D248+((Parámetros!$C$54*C248*D248)/Parámetros!$B$9)-Parámetros!$D$54*D248</f>
        <v>4256.2287107548946</v>
      </c>
      <c r="E249" s="50">
        <f>+Parámetros!$D$54*D248+E248</f>
        <v>42705.797001879546</v>
      </c>
      <c r="F249" s="50">
        <f t="shared" si="242"/>
        <v>46962.025712634437</v>
      </c>
      <c r="G249" s="50">
        <f t="shared" si="243"/>
        <v>153.90005515236408</v>
      </c>
      <c r="H249" s="106">
        <f>+'Internación x edad (optimista)'!X250</f>
        <v>144.07667388017023</v>
      </c>
      <c r="I249" s="106">
        <f>+'Internación x edad (optimista)'!AJ250</f>
        <v>39.249567654606608</v>
      </c>
      <c r="J249" s="106">
        <f>+Parámetros!$B$16*Parámetros!$B$18</f>
        <v>1911</v>
      </c>
      <c r="K249" s="106">
        <f>+Parámetros!$B$17*Parámetros!$B$19</f>
        <v>141.5</v>
      </c>
      <c r="L249" s="58">
        <f>+L248-((Parámetros!$F$54*L248*M248)/Parámetros!$B$9)</f>
        <v>1837278.9722286535</v>
      </c>
      <c r="M249" s="59">
        <f>+M248+((Parámetros!$F$54*L248*M248)/Parámetros!$B$9)-Parámetros!$D$54*M248</f>
        <v>14245.501695660712</v>
      </c>
      <c r="N249" s="59">
        <f>+Parámetros!$D$54*M248+N248</f>
        <v>51057.526075685484</v>
      </c>
      <c r="O249" s="59">
        <f t="shared" si="244"/>
        <v>1211.0889270890038</v>
      </c>
      <c r="P249" s="57">
        <f t="shared" si="245"/>
        <v>65303.027771346198</v>
      </c>
      <c r="Q249" s="57">
        <f>+'Internación x edad (moderado)'!X250</f>
        <v>847.1041368048825</v>
      </c>
      <c r="R249" s="57">
        <f>+'Internación x edad (moderado)'!AJ250</f>
        <v>230.76928577399997</v>
      </c>
      <c r="S249" s="57">
        <f>+Parámetros!$B$16*Parámetros!$B$18</f>
        <v>1911</v>
      </c>
      <c r="T249" s="57">
        <f>+Parámetros!$B$17*Parámetros!$B$19</f>
        <v>141.5</v>
      </c>
      <c r="U249" s="80">
        <f>+U248-((Parámetros!$I$54*U248*V248)/Parámetros!$B$9)</f>
        <v>1790344.575236408</v>
      </c>
      <c r="V249" s="81">
        <f>+V248+((Parámetros!$I$54*U248*V248)/Parámetros!$B$9)-Parámetros!$D$24*V248</f>
        <v>43953.994608048852</v>
      </c>
      <c r="W249" s="81">
        <f>+Parámetros!$D$54*V248+W248</f>
        <v>68283.430155543159</v>
      </c>
      <c r="X249" s="81">
        <f t="shared" si="246"/>
        <v>5573.6386935801711</v>
      </c>
      <c r="Y249" s="79">
        <f t="shared" si="247"/>
        <v>112237.42476359202</v>
      </c>
      <c r="Z249" s="79">
        <f>+'Internación x edad (pesimista)'!X250</f>
        <v>3088.8961428575694</v>
      </c>
      <c r="AA249" s="79">
        <f>+'Internación x edad (pesimista)'!AJ250</f>
        <v>841.48137843587506</v>
      </c>
      <c r="AB249" s="79">
        <f>+Parámetros!$B$16*Parámetros!$B$18</f>
        <v>1911</v>
      </c>
      <c r="AC249" s="79">
        <f>+Parámetros!$B$17*Parámetros!$B$19</f>
        <v>141.5</v>
      </c>
      <c r="AD249" s="74">
        <v>44152</v>
      </c>
    </row>
    <row r="250" spans="1:30" x14ac:dyDescent="0.25">
      <c r="A250" s="18">
        <v>44153</v>
      </c>
      <c r="B250" s="44">
        <f t="shared" si="255"/>
        <v>243</v>
      </c>
      <c r="C250" s="49">
        <f>+C249-((Parámetros!$C$54*C249*D249)/Parámetros!$B$9)</f>
        <v>1855471.7181842152</v>
      </c>
      <c r="D250" s="50">
        <f>+D249+((Parámetros!$C$54*C249*D249)/Parámetros!$B$9)-Parámetros!$D$54*D249</f>
        <v>4100.4684774223797</v>
      </c>
      <c r="E250" s="50">
        <f>+Parámetros!$D$54*D249+E249</f>
        <v>43009.813338362037</v>
      </c>
      <c r="F250" s="50">
        <f t="shared" si="242"/>
        <v>47110.281815784416</v>
      </c>
      <c r="G250" s="50">
        <f t="shared" si="243"/>
        <v>148.25610315008089</v>
      </c>
      <c r="H250" s="106">
        <f>+'Internación x edad (optimista)'!X251</f>
        <v>138.79294018172604</v>
      </c>
      <c r="I250" s="106">
        <f>+'Internación x edad (optimista)'!AJ251</f>
        <v>37.810165580135532</v>
      </c>
      <c r="J250" s="106">
        <f>+Parámetros!$B$16*Parámetros!$B$18</f>
        <v>1911</v>
      </c>
      <c r="K250" s="106">
        <f>+Parámetros!$B$17*Parámetros!$B$19</f>
        <v>141.5</v>
      </c>
      <c r="L250" s="58">
        <f>+L249-((Parámetros!$F$54*L249*M249)/Parámetros!$B$9)</f>
        <v>1836050.70900933</v>
      </c>
      <c r="M250" s="59">
        <f>+M249+((Parámetros!$F$54*L249*M249)/Parámetros!$B$9)-Parámetros!$D$54*M249</f>
        <v>14456.229079579842</v>
      </c>
      <c r="N250" s="59">
        <f>+Parámetros!$D$54*M249+N249</f>
        <v>52075.061911089819</v>
      </c>
      <c r="O250" s="59">
        <f t="shared" si="244"/>
        <v>1228.2632193234749</v>
      </c>
      <c r="P250" s="57">
        <f t="shared" si="245"/>
        <v>66531.290990669659</v>
      </c>
      <c r="Q250" s="57">
        <f>+'Internación x edad (moderado)'!X251</f>
        <v>859.40083037110901</v>
      </c>
      <c r="R250" s="57">
        <f>+'Internación x edad (moderado)'!AJ251</f>
        <v>234.11916811829246</v>
      </c>
      <c r="S250" s="57">
        <f>+Parámetros!$B$16*Parámetros!$B$18</f>
        <v>1911</v>
      </c>
      <c r="T250" s="57">
        <f>+Parámetros!$B$17*Parámetros!$B$19</f>
        <v>141.5</v>
      </c>
      <c r="U250" s="80">
        <f>+U249-((Parámetros!$I$54*U249*V249)/Parámetros!$B$9)</f>
        <v>1784435.8533141173</v>
      </c>
      <c r="V250" s="81">
        <f>+V249+((Parámetros!$I$54*U249*V249)/Parámetros!$B$9)-Parámetros!$D$24*V249</f>
        <v>46723.145486907553</v>
      </c>
      <c r="W250" s="81">
        <f>+Parámetros!$D$54*V249+W249</f>
        <v>71423.001198975224</v>
      </c>
      <c r="X250" s="81">
        <f t="shared" si="246"/>
        <v>5908.7219222907443</v>
      </c>
      <c r="Y250" s="79">
        <f t="shared" si="247"/>
        <v>118146.14668588278</v>
      </c>
      <c r="Z250" s="79">
        <f>+'Internación x edad (pesimista)'!X251</f>
        <v>3281.9472229179487</v>
      </c>
      <c r="AA250" s="79">
        <f>+'Internación x edad (pesimista)'!AJ251</f>
        <v>894.07262185898981</v>
      </c>
      <c r="AB250" s="79">
        <f>+Parámetros!$B$16*Parámetros!$B$18</f>
        <v>1911</v>
      </c>
      <c r="AC250" s="79">
        <f>+Parámetros!$B$17*Parámetros!$B$19</f>
        <v>141.5</v>
      </c>
      <c r="AD250" s="74">
        <v>44153</v>
      </c>
    </row>
    <row r="251" spans="1:30" x14ac:dyDescent="0.25">
      <c r="A251" s="18">
        <v>44154</v>
      </c>
      <c r="B251" s="44">
        <f t="shared" si="255"/>
        <v>244</v>
      </c>
      <c r="C251" s="49">
        <f>+C250-((Parámetros!$C$54*C250*D250)/Parámetros!$B$9)</f>
        <v>1855328.8990481456</v>
      </c>
      <c r="D251" s="50">
        <f>+D250+((Parámetros!$C$54*C250*D250)/Parámetros!$B$9)-Parámetros!$D$54*D250</f>
        <v>3950.3970079617934</v>
      </c>
      <c r="E251" s="50">
        <f>+Parámetros!$D$54*D250+E250</f>
        <v>43302.703943892207</v>
      </c>
      <c r="F251" s="50">
        <f t="shared" si="242"/>
        <v>47253.100951854001</v>
      </c>
      <c r="G251" s="50">
        <f t="shared" si="243"/>
        <v>142.81913606962189</v>
      </c>
      <c r="H251" s="106">
        <f>+'Internación x edad (optimista)'!X252</f>
        <v>133.70298270504617</v>
      </c>
      <c r="I251" s="106">
        <f>+'Internación x edad (optimista)'!AJ252</f>
        <v>36.423552293197943</v>
      </c>
      <c r="J251" s="106">
        <f>+Parámetros!$B$16*Parámetros!$B$18</f>
        <v>1911</v>
      </c>
      <c r="K251" s="106">
        <f>+Parámetros!$B$17*Parámetros!$B$19</f>
        <v>141.5</v>
      </c>
      <c r="L251" s="58">
        <f>+L250-((Parámetros!$F$54*L250*M250)/Parámetros!$B$9)</f>
        <v>1834805.109906038</v>
      </c>
      <c r="M251" s="59">
        <f>+M250+((Parámetros!$F$54*L250*M250)/Parámetros!$B$9)-Parámetros!$D$54*M250</f>
        <v>14669.24039147335</v>
      </c>
      <c r="N251" s="59">
        <f>+Parámetros!$D$54*M250+N250</f>
        <v>53107.649702488379</v>
      </c>
      <c r="O251" s="59">
        <f t="shared" si="244"/>
        <v>1245.5991032919846</v>
      </c>
      <c r="P251" s="57">
        <f t="shared" si="245"/>
        <v>67776.890093961731</v>
      </c>
      <c r="Q251" s="57">
        <f>+'Internación x edad (moderado)'!X252</f>
        <v>871.82274972347614</v>
      </c>
      <c r="R251" s="57">
        <f>+'Internación x edad (moderado)'!AJ252</f>
        <v>237.50316464521327</v>
      </c>
      <c r="S251" s="57">
        <f>+Parámetros!$B$16*Parámetros!$B$18</f>
        <v>1911</v>
      </c>
      <c r="T251" s="57">
        <f>+Parámetros!$B$17*Parámetros!$B$19</f>
        <v>141.5</v>
      </c>
      <c r="U251" s="80">
        <f>+U250-((Parámetros!$I$54*U250*V250)/Parámetros!$B$9)</f>
        <v>1778175.6045734624</v>
      </c>
      <c r="V251" s="81">
        <f>+V250+((Parámetros!$I$54*U250*V250)/Parámetros!$B$9)-Parámetros!$D$24*V250</f>
        <v>49646.026692783395</v>
      </c>
      <c r="W251" s="81">
        <f>+Parámetros!$D$54*V250+W250</f>
        <v>74760.368733754338</v>
      </c>
      <c r="X251" s="81">
        <f t="shared" si="246"/>
        <v>6260.2487406549044</v>
      </c>
      <c r="Y251" s="79">
        <f t="shared" si="247"/>
        <v>124406.39542653773</v>
      </c>
      <c r="Z251" s="79">
        <f>+'Internación x edad (pesimista)'!X252</f>
        <v>3485.4907145663251</v>
      </c>
      <c r="AA251" s="79">
        <f>+'Internación x edad (pesimista)'!AJ252</f>
        <v>949.52222262331838</v>
      </c>
      <c r="AB251" s="79">
        <f>+Parámetros!$B$16*Parámetros!$B$18</f>
        <v>1911</v>
      </c>
      <c r="AC251" s="79">
        <f>+Parámetros!$B$17*Parámetros!$B$19</f>
        <v>141.5</v>
      </c>
      <c r="AD251" s="74">
        <v>44154</v>
      </c>
    </row>
    <row r="252" spans="1:30" x14ac:dyDescent="0.25">
      <c r="A252" s="18">
        <v>44155</v>
      </c>
      <c r="B252" s="44">
        <f t="shared" si="255"/>
        <v>245</v>
      </c>
      <c r="C252" s="49">
        <f>+C251-((Parámetros!$C$54*C251*D251)/Parámetros!$B$9)</f>
        <v>1855191.3174854589</v>
      </c>
      <c r="D252" s="50">
        <f>+D251+((Parámetros!$C$54*C251*D251)/Parámetros!$B$9)-Parámetros!$D$54*D251</f>
        <v>3805.807355794012</v>
      </c>
      <c r="E252" s="50">
        <f>+Parámetros!$D$54*D251+E251</f>
        <v>43584.875158746618</v>
      </c>
      <c r="F252" s="50">
        <f t="shared" si="242"/>
        <v>47390.682514540633</v>
      </c>
      <c r="G252" s="50">
        <f t="shared" si="243"/>
        <v>137.58156268671155</v>
      </c>
      <c r="H252" s="106">
        <f>+'Internación x edad (optimista)'!X253</f>
        <v>128.79969457884394</v>
      </c>
      <c r="I252" s="106">
        <f>+'Internación x edad (optimista)'!AJ253</f>
        <v>35.087791730044827</v>
      </c>
      <c r="J252" s="106">
        <f>+Parámetros!$B$16*Parámetros!$B$18</f>
        <v>1911</v>
      </c>
      <c r="K252" s="106">
        <f>+Parámetros!$B$17*Parámetros!$B$19</f>
        <v>141.5</v>
      </c>
      <c r="L252" s="58">
        <f>+L251-((Parámetros!$F$54*L251*M251)/Parámetros!$B$9)</f>
        <v>1833542.014486389</v>
      </c>
      <c r="M252" s="59">
        <f>+M251+((Parámetros!$F$54*L251*M251)/Parámetros!$B$9)-Parámetros!$D$54*M251</f>
        <v>14884.53292601716</v>
      </c>
      <c r="N252" s="59">
        <f>+Parámetros!$D$54*M251+N251</f>
        <v>54155.452587593616</v>
      </c>
      <c r="O252" s="59">
        <f t="shared" si="244"/>
        <v>1263.0954196490347</v>
      </c>
      <c r="P252" s="57">
        <f t="shared" si="245"/>
        <v>69039.98551361078</v>
      </c>
      <c r="Q252" s="57">
        <f>+'Internación x edad (moderado)'!X253</f>
        <v>884.36941442546947</v>
      </c>
      <c r="R252" s="57">
        <f>+'Internación x edad (moderado)'!AJ253</f>
        <v>240.92114447357974</v>
      </c>
      <c r="S252" s="57">
        <f>+Parámetros!$B$16*Parámetros!$B$18</f>
        <v>1911</v>
      </c>
      <c r="T252" s="57">
        <f>+Parámetros!$B$17*Parámetros!$B$19</f>
        <v>141.5</v>
      </c>
      <c r="U252" s="80">
        <f>+U251-((Parámetros!$I$54*U251*V251)/Parámetros!$B$9)</f>
        <v>1771547.0670289863</v>
      </c>
      <c r="V252" s="81">
        <f>+V251+((Parámetros!$I$54*U251*V251)/Parámetros!$B$9)-Parámetros!$D$24*V251</f>
        <v>52728.419473489201</v>
      </c>
      <c r="W252" s="81">
        <f>+Parámetros!$D$54*V251+W251</f>
        <v>78306.513497524575</v>
      </c>
      <c r="X252" s="81">
        <f t="shared" si="246"/>
        <v>6628.5375444761012</v>
      </c>
      <c r="Y252" s="79">
        <f t="shared" si="247"/>
        <v>131034.93297101377</v>
      </c>
      <c r="Z252" s="79">
        <f>+'Internación x edad (pesimista)'!X253</f>
        <v>3699.8864339786128</v>
      </c>
      <c r="AA252" s="79">
        <f>+'Internación x edad (pesimista)'!AJ253</f>
        <v>1007.9282023513722</v>
      </c>
      <c r="AB252" s="79">
        <f>+Parámetros!$B$16*Parámetros!$B$18</f>
        <v>1911</v>
      </c>
      <c r="AC252" s="79">
        <f>+Parámetros!$B$17*Parámetros!$B$19</f>
        <v>141.5</v>
      </c>
      <c r="AD252" s="74">
        <v>44155</v>
      </c>
    </row>
    <row r="253" spans="1:30" x14ac:dyDescent="0.25">
      <c r="A253" s="18">
        <v>44156</v>
      </c>
      <c r="B253" s="44">
        <f t="shared" si="255"/>
        <v>246</v>
      </c>
      <c r="C253" s="49">
        <f>+C252-((Parámetros!$C$54*C252*D252)/Parámetros!$B$9)</f>
        <v>1855058.7814152567</v>
      </c>
      <c r="D253" s="50">
        <f>+D252+((Parámetros!$C$54*C252*D252)/Parámetros!$B$9)-Parámetros!$D$54*D252</f>
        <v>3666.5000434395524</v>
      </c>
      <c r="E253" s="50">
        <f>+Parámetros!$D$54*D252+E252</f>
        <v>43856.718541303329</v>
      </c>
      <c r="F253" s="50">
        <f t="shared" si="242"/>
        <v>47523.218584742885</v>
      </c>
      <c r="G253" s="50">
        <f t="shared" si="243"/>
        <v>132.53607020224445</v>
      </c>
      <c r="H253" s="106">
        <f>+'Internación x edad (optimista)'!X254</f>
        <v>124.0762295926767</v>
      </c>
      <c r="I253" s="106">
        <f>+'Internación x edad (optimista)'!AJ254</f>
        <v>33.801018836516405</v>
      </c>
      <c r="J253" s="106">
        <f>+Parámetros!$B$16*Parámetros!$B$18</f>
        <v>1911</v>
      </c>
      <c r="K253" s="106">
        <f>+Parámetros!$B$17*Parámetros!$B$19</f>
        <v>141.5</v>
      </c>
      <c r="L253" s="58">
        <f>+L252-((Parámetros!$F$54*L252*M252)/Parámetros!$B$9)</f>
        <v>1832261.2635832434</v>
      </c>
      <c r="M253" s="59">
        <f>+M252+((Parámetros!$F$54*L252*M252)/Parámetros!$B$9)-Parámetros!$D$54*M252</f>
        <v>15102.102905875941</v>
      </c>
      <c r="N253" s="59">
        <f>+Parámetros!$D$54*M252+N252</f>
        <v>55218.633510880558</v>
      </c>
      <c r="O253" s="59">
        <f t="shared" si="244"/>
        <v>1280.750903145643</v>
      </c>
      <c r="P253" s="57">
        <f t="shared" si="245"/>
        <v>70320.736416756496</v>
      </c>
      <c r="Q253" s="57">
        <f>+'Internación x edad (moderado)'!X254</f>
        <v>897.04027421346188</v>
      </c>
      <c r="R253" s="57">
        <f>+'Internación x edad (moderado)'!AJ254</f>
        <v>244.37295769981003</v>
      </c>
      <c r="S253" s="57">
        <f>+Parámetros!$B$16*Parámetros!$B$18</f>
        <v>1911</v>
      </c>
      <c r="T253" s="57">
        <f>+Parámetros!$B$17*Parámetros!$B$19</f>
        <v>141.5</v>
      </c>
      <c r="U253" s="80">
        <f>+U252-((Parámetros!$I$54*U252*V252)/Parámetros!$B$9)</f>
        <v>1764533.2242715925</v>
      </c>
      <c r="V253" s="81">
        <f>+V252+((Parámetros!$I$54*U252*V252)/Parámetros!$B$9)-Parámetros!$D$24*V252</f>
        <v>55975.946554205148</v>
      </c>
      <c r="W253" s="81">
        <f>+Parámetros!$D$54*V252+W252</f>
        <v>82072.829174202372</v>
      </c>
      <c r="X253" s="81">
        <f t="shared" si="246"/>
        <v>7013.8427573938388</v>
      </c>
      <c r="Y253" s="79">
        <f t="shared" si="247"/>
        <v>138048.77572840752</v>
      </c>
      <c r="Z253" s="79">
        <f>+'Internación x edad (pesimista)'!X254</f>
        <v>3925.4771566557761</v>
      </c>
      <c r="AA253" s="79">
        <f>+'Internación x edad (pesimista)'!AJ254</f>
        <v>1069.3839404213193</v>
      </c>
      <c r="AB253" s="79">
        <f>+Parámetros!$B$16*Parámetros!$B$18</f>
        <v>1911</v>
      </c>
      <c r="AC253" s="79">
        <f>+Parámetros!$B$17*Parámetros!$B$19</f>
        <v>141.5</v>
      </c>
      <c r="AD253" s="74">
        <v>44156</v>
      </c>
    </row>
    <row r="254" spans="1:30" x14ac:dyDescent="0.25">
      <c r="A254" s="18">
        <v>44157</v>
      </c>
      <c r="B254" s="44">
        <f t="shared" si="255"/>
        <v>247</v>
      </c>
      <c r="C254" s="49">
        <f>+C253-((Parámetros!$C$54*C253*D253)/Parámetros!$B$9)</f>
        <v>1854931.1058012256</v>
      </c>
      <c r="D254" s="50">
        <f>+D253+((Parámetros!$C$54*C253*D253)/Parámetros!$B$9)-Parámetros!$D$54*D253</f>
        <v>3532.2827972248847</v>
      </c>
      <c r="E254" s="50">
        <f>+Parámetros!$D$54*D253+E253</f>
        <v>44118.611401549009</v>
      </c>
      <c r="F254" s="50">
        <f t="shared" si="242"/>
        <v>47650.894198773894</v>
      </c>
      <c r="G254" s="50">
        <f t="shared" si="243"/>
        <v>127.67561403103173</v>
      </c>
      <c r="H254" s="106">
        <f>+'Internación x edad (optimista)'!X255</f>
        <v>119.52599263692525</v>
      </c>
      <c r="I254" s="106">
        <f>+'Internación x edad (optimista)'!AJ255</f>
        <v>32.561436963688081</v>
      </c>
      <c r="J254" s="106">
        <f>+Parámetros!$B$16*Parámetros!$B$18</f>
        <v>1911</v>
      </c>
      <c r="K254" s="106">
        <f>+Parámetros!$B$17*Parámetros!$B$19</f>
        <v>141.5</v>
      </c>
      <c r="L254" s="58">
        <f>+L253-((Parámetros!$F$54*L253*M253)/Parámetros!$B$9)</f>
        <v>1830962.6994030415</v>
      </c>
      <c r="M254" s="59">
        <f>+M253+((Parámetros!$F$54*L253*M253)/Parámetros!$B$9)-Parámetros!$D$54*M253</f>
        <v>15321.945449943811</v>
      </c>
      <c r="N254" s="59">
        <f>+Parámetros!$D$54*M253+N253</f>
        <v>56297.355147014554</v>
      </c>
      <c r="O254" s="59">
        <f t="shared" si="244"/>
        <v>1298.5641802018508</v>
      </c>
      <c r="P254" s="57">
        <f t="shared" si="245"/>
        <v>71619.300596958361</v>
      </c>
      <c r="Q254" s="57">
        <f>+'Internación x edad (moderado)'!X255</f>
        <v>909.83470714100974</v>
      </c>
      <c r="R254" s="57">
        <f>+'Internación x edad (moderado)'!AJ255</f>
        <v>247.85843489239002</v>
      </c>
      <c r="S254" s="57">
        <f>+Parámetros!$B$16*Parámetros!$B$18</f>
        <v>1911</v>
      </c>
      <c r="T254" s="57">
        <f>+Parámetros!$B$17*Parámetros!$B$19</f>
        <v>141.5</v>
      </c>
      <c r="U254" s="80">
        <f>+U253-((Parámetros!$I$54*U253*V253)/Parámetros!$B$9)</f>
        <v>1757116.8803276448</v>
      </c>
      <c r="V254" s="81">
        <f>+V253+((Parámetros!$I$54*U253*V253)/Parámetros!$B$9)-Parámetros!$D$24*V253</f>
        <v>59394.008601423804</v>
      </c>
      <c r="W254" s="81">
        <f>+Parámetros!$D$54*V253+W253</f>
        <v>86071.111070931307</v>
      </c>
      <c r="X254" s="81">
        <f t="shared" si="246"/>
        <v>7416.3439439476933</v>
      </c>
      <c r="Y254" s="79">
        <f t="shared" si="247"/>
        <v>145465.11967235513</v>
      </c>
      <c r="Z254" s="79">
        <f>+'Internación x edad (pesimista)'!X255</f>
        <v>4162.5835341453703</v>
      </c>
      <c r="AA254" s="79">
        <f>+'Internación x edad (pesimista)'!AJ255</f>
        <v>1133.9767891732047</v>
      </c>
      <c r="AB254" s="79">
        <f>+Parámetros!$B$16*Parámetros!$B$18</f>
        <v>1911</v>
      </c>
      <c r="AC254" s="79">
        <f>+Parámetros!$B$17*Parámetros!$B$19</f>
        <v>141.5</v>
      </c>
      <c r="AD254" s="74">
        <v>44157</v>
      </c>
    </row>
    <row r="255" spans="1:30" x14ac:dyDescent="0.25">
      <c r="A255" s="18">
        <v>44158</v>
      </c>
      <c r="B255" s="44">
        <f t="shared" si="255"/>
        <v>248</v>
      </c>
      <c r="C255" s="49">
        <f>+C254-((Parámetros!$C$54*C254*D254)/Parámetros!$B$9)</f>
        <v>1854808.1123932626</v>
      </c>
      <c r="D255" s="50">
        <f>+D254+((Parámetros!$C$54*C254*D254)/Parámetros!$B$9)-Parámetros!$D$54*D254</f>
        <v>3402.9702911004929</v>
      </c>
      <c r="E255" s="50">
        <f>+Parámetros!$D$54*D254+E254</f>
        <v>44370.9173156365</v>
      </c>
      <c r="F255" s="50">
        <f t="shared" si="242"/>
        <v>47773.887606736993</v>
      </c>
      <c r="G255" s="50">
        <f t="shared" si="243"/>
        <v>122.99340796307661</v>
      </c>
      <c r="H255" s="106">
        <f>+'Internación x edad (optimista)'!X256</f>
        <v>115.14263049311239</v>
      </c>
      <c r="I255" s="106">
        <f>+'Internación x edad (optimista)'!AJ256</f>
        <v>31.367315358956173</v>
      </c>
      <c r="J255" s="106">
        <f>+Parámetros!$B$16*Parámetros!$B$18</f>
        <v>1911</v>
      </c>
      <c r="K255" s="106">
        <f>+Parámetros!$B$17*Parámetros!$B$19</f>
        <v>141.5</v>
      </c>
      <c r="L255" s="58">
        <f>+L254-((Parámetros!$F$54*L254*M254)/Parámetros!$B$9)</f>
        <v>1829646.1656365441</v>
      </c>
      <c r="M255" s="59">
        <f>+M254+((Parámetros!$F$54*L254*M254)/Parámetros!$B$9)-Parámetros!$D$54*M254</f>
        <v>15544.054541445108</v>
      </c>
      <c r="N255" s="59">
        <f>+Parámetros!$D$54*M254+N254</f>
        <v>57391.77982201054</v>
      </c>
      <c r="O255" s="59">
        <f t="shared" si="244"/>
        <v>1316.5337664973922</v>
      </c>
      <c r="P255" s="57">
        <f t="shared" si="245"/>
        <v>72935.834363455651</v>
      </c>
      <c r="Q255" s="57">
        <f>+'Internación x edad (moderado)'!X256</f>
        <v>922.75201772405876</v>
      </c>
      <c r="R255" s="57">
        <f>+'Internación x edad (moderado)'!AJ256</f>
        <v>251.37738658658739</v>
      </c>
      <c r="S255" s="57">
        <f>+Parámetros!$B$16*Parámetros!$B$18</f>
        <v>1911</v>
      </c>
      <c r="T255" s="57">
        <f>+Parámetros!$B$17*Parámetros!$B$19</f>
        <v>141.5</v>
      </c>
      <c r="U255" s="80">
        <f>+U254-((Parámetros!$I$54*U254*V254)/Parámetros!$B$9)</f>
        <v>1749280.7461310721</v>
      </c>
      <c r="V255" s="81">
        <f>+V254+((Parámetros!$I$54*U254*V254)/Parámetros!$B$9)-Parámetros!$D$24*V254</f>
        <v>62987.713612180625</v>
      </c>
      <c r="W255" s="81">
        <f>+Parámetros!$D$54*V254+W254</f>
        <v>90313.540256747292</v>
      </c>
      <c r="X255" s="81">
        <f t="shared" si="246"/>
        <v>7836.1341965727042</v>
      </c>
      <c r="Y255" s="79">
        <f t="shared" si="247"/>
        <v>153301.25386892792</v>
      </c>
      <c r="Z255" s="79">
        <f>+'Internación x edad (pesimista)'!X256</f>
        <v>4411.4984724400047</v>
      </c>
      <c r="AA255" s="79">
        <f>+'Internación x edad (pesimista)'!AJ256</f>
        <v>1201.7865424644497</v>
      </c>
      <c r="AB255" s="79">
        <f>+Parámetros!$B$16*Parámetros!$B$18</f>
        <v>1911</v>
      </c>
      <c r="AC255" s="79">
        <f>+Parámetros!$B$17*Parámetros!$B$19</f>
        <v>141.5</v>
      </c>
      <c r="AD255" s="74">
        <v>44158</v>
      </c>
    </row>
    <row r="256" spans="1:30" x14ac:dyDescent="0.25">
      <c r="A256" s="18">
        <v>44159</v>
      </c>
      <c r="B256" s="44">
        <f t="shared" si="255"/>
        <v>249</v>
      </c>
      <c r="C256" s="49">
        <f>+C255-((Parámetros!$C$54*C255*D255)/Parámetros!$B$9)</f>
        <v>1854689.6294785752</v>
      </c>
      <c r="D256" s="50">
        <f>+D255+((Parámetros!$C$54*C255*D255)/Parámetros!$B$9)-Parámetros!$D$54*D255</f>
        <v>3278.3838992806495</v>
      </c>
      <c r="E256" s="50">
        <f>+Parámetros!$D$54*D255+E255</f>
        <v>44613.986622143675</v>
      </c>
      <c r="F256" s="50">
        <f t="shared" si="242"/>
        <v>47892.370521424324</v>
      </c>
      <c r="G256" s="50">
        <f t="shared" si="243"/>
        <v>118.48291468736716</v>
      </c>
      <c r="H256" s="106">
        <f>+'Internación x edad (optimista)'!X257</f>
        <v>110.92002296196053</v>
      </c>
      <c r="I256" s="106">
        <f>+'Internación x edad (optimista)'!AJ257</f>
        <v>30.216986749131102</v>
      </c>
      <c r="J256" s="106">
        <f>+Parámetros!$B$16*Parámetros!$B$18</f>
        <v>1911</v>
      </c>
      <c r="K256" s="106">
        <f>+Parámetros!$B$17*Parámetros!$B$19</f>
        <v>141.5</v>
      </c>
      <c r="L256" s="58">
        <f>+L255-((Parámetros!$F$54*L255*M255)/Parámetros!$B$9)</f>
        <v>1828311.5075719564</v>
      </c>
      <c r="M256" s="59">
        <f>+M255+((Parámetros!$F$54*L255*M255)/Parámetros!$B$9)-Parámetros!$D$54*M255</f>
        <v>15768.422995929546</v>
      </c>
      <c r="N256" s="59">
        <f>+Parámetros!$D$54*M255+N255</f>
        <v>58502.069432113763</v>
      </c>
      <c r="O256" s="59">
        <f t="shared" si="244"/>
        <v>1334.6580645877402</v>
      </c>
      <c r="P256" s="57">
        <f t="shared" si="245"/>
        <v>74270.492428043304</v>
      </c>
      <c r="Q256" s="57">
        <f>+'Internación x edad (moderado)'!X257</f>
        <v>935.79143508961204</v>
      </c>
      <c r="R256" s="57">
        <f>+'Internación x edad (moderado)'!AJ257</f>
        <v>254.92960278010943</v>
      </c>
      <c r="S256" s="57">
        <f>+Parámetros!$B$16*Parámetros!$B$18</f>
        <v>1911</v>
      </c>
      <c r="T256" s="57">
        <f>+Parámetros!$B$17*Parámetros!$B$19</f>
        <v>141.5</v>
      </c>
      <c r="U256" s="80">
        <f>+U255-((Parámetros!$I$54*U255*V255)/Parámetros!$B$9)</f>
        <v>1741007.5382584769</v>
      </c>
      <c r="V256" s="81">
        <f>+V255+((Parámetros!$I$54*U255*V255)/Parámetros!$B$9)-Parámetros!$D$24*V255</f>
        <v>66761.799083905789</v>
      </c>
      <c r="W256" s="81">
        <f>+Parámetros!$D$54*V255+W255</f>
        <v>94812.662657617329</v>
      </c>
      <c r="X256" s="81">
        <f t="shared" si="246"/>
        <v>8273.2078725951724</v>
      </c>
      <c r="Y256" s="79">
        <f t="shared" si="247"/>
        <v>161574.46174152312</v>
      </c>
      <c r="Z256" s="79">
        <f>+'Internación x edad (pesimista)'!X257</f>
        <v>4672.4809643095086</v>
      </c>
      <c r="AA256" s="79">
        <f>+'Internación x edad (pesimista)'!AJ257</f>
        <v>1272.8837554652127</v>
      </c>
      <c r="AB256" s="79">
        <f>+Parámetros!$B$16*Parámetros!$B$18</f>
        <v>1911</v>
      </c>
      <c r="AC256" s="79">
        <f>+Parámetros!$B$17*Parámetros!$B$19</f>
        <v>141.5</v>
      </c>
      <c r="AD256" s="74">
        <v>44159</v>
      </c>
    </row>
    <row r="257" spans="1:30" x14ac:dyDescent="0.25">
      <c r="A257" s="18">
        <v>44160</v>
      </c>
      <c r="B257" s="44">
        <f t="shared" si="255"/>
        <v>250</v>
      </c>
      <c r="C257" s="49">
        <f>+C256-((Parámetros!$C$54*C256*D256)/Parámetros!$B$9)</f>
        <v>1854575.4916419135</v>
      </c>
      <c r="D257" s="50">
        <f>+D256+((Parámetros!$C$54*C256*D256)/Parámetros!$B$9)-Parámetros!$D$54*D256</f>
        <v>3158.3514574223709</v>
      </c>
      <c r="E257" s="50">
        <f>+Parámetros!$D$54*D256+E256</f>
        <v>44848.156900663722</v>
      </c>
      <c r="F257" s="50">
        <f t="shared" si="242"/>
        <v>48006.508358086096</v>
      </c>
      <c r="G257" s="50">
        <f t="shared" si="243"/>
        <v>114.13783666165546</v>
      </c>
      <c r="H257" s="106">
        <f>+'Internación x edad (optimista)'!X258</f>
        <v>106.85227431676523</v>
      </c>
      <c r="I257" s="106">
        <f>+'Internación x edad (optimista)'!AJ258</f>
        <v>29.108845012153502</v>
      </c>
      <c r="J257" s="106">
        <f>+Parámetros!$B$16*Parámetros!$B$18</f>
        <v>1911</v>
      </c>
      <c r="K257" s="106">
        <f>+Parámetros!$B$17*Parámetros!$B$19</f>
        <v>141.5</v>
      </c>
      <c r="L257" s="58">
        <f>+L256-((Parámetros!$F$54*L256*M256)/Parámetros!$B$9)</f>
        <v>1826958.5722104074</v>
      </c>
      <c r="M257" s="59">
        <f>+M256+((Parámetros!$F$54*L256*M256)/Parámetros!$B$9)-Parámetros!$D$54*M256</f>
        <v>15995.042429197776</v>
      </c>
      <c r="N257" s="59">
        <f>+Parámetros!$D$54*M256+N256</f>
        <v>59628.385360394444</v>
      </c>
      <c r="O257" s="59">
        <f t="shared" si="244"/>
        <v>1352.9353615490254</v>
      </c>
      <c r="P257" s="57">
        <f t="shared" si="245"/>
        <v>75623.427789592213</v>
      </c>
      <c r="Q257" s="57">
        <f>+'Internación x edad (moderado)'!X258</f>
        <v>948.9521111304548</v>
      </c>
      <c r="R257" s="57">
        <f>+'Internación x edad (moderado)'!AJ258</f>
        <v>258.51485243041049</v>
      </c>
      <c r="S257" s="57">
        <f>+Parámetros!$B$16*Parámetros!$B$18</f>
        <v>1911</v>
      </c>
      <c r="T257" s="57">
        <f>+Parámetros!$B$17*Parámetros!$B$19</f>
        <v>141.5</v>
      </c>
      <c r="U257" s="80">
        <f>+U256-((Parámetros!$I$54*U256*V256)/Parámetros!$B$9)</f>
        <v>1732280.0904703974</v>
      </c>
      <c r="V257" s="81">
        <f>+V256+((Parámetros!$I$54*U256*V256)/Parámetros!$B$9)-Parámetros!$D$24*V256</f>
        <v>70720.546937420499</v>
      </c>
      <c r="W257" s="81">
        <f>+Parámetros!$D$54*V256+W256</f>
        <v>99581.362592182035</v>
      </c>
      <c r="X257" s="81">
        <f t="shared" si="246"/>
        <v>8727.4477880795021</v>
      </c>
      <c r="Y257" s="79">
        <f t="shared" si="247"/>
        <v>170301.90952960253</v>
      </c>
      <c r="Z257" s="79">
        <f>+'Internación x edad (pesimista)'!X258</f>
        <v>4945.7493775771136</v>
      </c>
      <c r="AA257" s="79">
        <f>+'Internación x edad (pesimista)'!AJ258</f>
        <v>1347.3279162412623</v>
      </c>
      <c r="AB257" s="79">
        <f>+Parámetros!$B$16*Parámetros!$B$18</f>
        <v>1911</v>
      </c>
      <c r="AC257" s="79">
        <f>+Parámetros!$B$17*Parámetros!$B$19</f>
        <v>141.5</v>
      </c>
      <c r="AD257" s="74">
        <v>44160</v>
      </c>
    </row>
    <row r="258" spans="1:30" x14ac:dyDescent="0.25">
      <c r="A258" s="18">
        <v>44161</v>
      </c>
      <c r="B258" s="44">
        <f t="shared" si="255"/>
        <v>251</v>
      </c>
      <c r="C258" s="49">
        <f>+C257-((Parámetros!$C$54*C257*D257)/Parámetros!$B$9)</f>
        <v>1854465.5395345944</v>
      </c>
      <c r="D258" s="50">
        <f>+D257+((Parámetros!$C$54*C257*D257)/Parámetros!$B$9)-Parámetros!$D$54*D257</f>
        <v>3042.7070320684479</v>
      </c>
      <c r="E258" s="50">
        <f>+Parámetros!$D$54*D257+E257</f>
        <v>45073.753433336751</v>
      </c>
      <c r="F258" s="50">
        <f t="shared" si="242"/>
        <v>48116.460465405202</v>
      </c>
      <c r="G258" s="50">
        <f t="shared" si="243"/>
        <v>109.95210731914267</v>
      </c>
      <c r="H258" s="106">
        <f>+'Internación x edad (optimista)'!X259</f>
        <v>102.93370507020356</v>
      </c>
      <c r="I258" s="106">
        <f>+'Internación x edad (optimista)'!AJ259</f>
        <v>28.04134293419672</v>
      </c>
      <c r="J258" s="106">
        <f>+Parámetros!$B$16*Parámetros!$B$18</f>
        <v>1911</v>
      </c>
      <c r="K258" s="106">
        <f>+Parámetros!$B$17*Parámetros!$B$19</f>
        <v>141.5</v>
      </c>
      <c r="L258" s="58">
        <f>+L257-((Parámetros!$F$54*L257*M257)/Parámetros!$B$9)</f>
        <v>1825587.208383753</v>
      </c>
      <c r="M258" s="59">
        <f>+M257+((Parámetros!$F$54*L257*M257)/Parámetros!$B$9)-Parámetros!$D$54*M257</f>
        <v>16223.903225195272</v>
      </c>
      <c r="N258" s="59">
        <f>+Parámetros!$D$54*M257+N257</f>
        <v>60770.888391051427</v>
      </c>
      <c r="O258" s="59">
        <f t="shared" si="244"/>
        <v>1371.3638266543858</v>
      </c>
      <c r="P258" s="57">
        <f t="shared" si="245"/>
        <v>76994.791616246701</v>
      </c>
      <c r="Q258" s="57">
        <f>+'Internación x edad (moderado)'!X259</f>
        <v>962.23311866850463</v>
      </c>
      <c r="R258" s="57">
        <f>+'Internación x edad (moderado)'!AJ259</f>
        <v>262.13288295434927</v>
      </c>
      <c r="S258" s="57">
        <f>+Parámetros!$B$16*Parámetros!$B$18</f>
        <v>1911</v>
      </c>
      <c r="T258" s="57">
        <f>+Parámetros!$B$17*Parámetros!$B$19</f>
        <v>141.5</v>
      </c>
      <c r="U258" s="80">
        <f>+U257-((Parámetros!$I$54*U257*V257)/Parámetros!$B$9)</f>
        <v>1723081.4784603673</v>
      </c>
      <c r="V258" s="81">
        <f>+V257+((Parámetros!$I$54*U257*V257)/Parámetros!$B$9)-Parámetros!$D$24*V257</f>
        <v>74867.691309063506</v>
      </c>
      <c r="W258" s="81">
        <f>+Parámetros!$D$54*V257+W257</f>
        <v>104632.83023056922</v>
      </c>
      <c r="X258" s="81">
        <f t="shared" si="246"/>
        <v>9198.6120100300759</v>
      </c>
      <c r="Y258" s="79">
        <f t="shared" si="247"/>
        <v>179500.52153963273</v>
      </c>
      <c r="Z258" s="79">
        <f>+'Internación x edad (pesimista)'!X259</f>
        <v>5231.4742132600231</v>
      </c>
      <c r="AA258" s="79">
        <f>+'Internación x edad (pesimista)'!AJ259</f>
        <v>1425.1654729165712</v>
      </c>
      <c r="AB258" s="79">
        <f>+Parámetros!$B$16*Parámetros!$B$18</f>
        <v>1911</v>
      </c>
      <c r="AC258" s="79">
        <f>+Parámetros!$B$17*Parámetros!$B$19</f>
        <v>141.5</v>
      </c>
      <c r="AD258" s="74">
        <v>44161</v>
      </c>
    </row>
    <row r="259" spans="1:30" x14ac:dyDescent="0.25">
      <c r="A259" s="18">
        <v>44162</v>
      </c>
      <c r="B259" s="44">
        <f t="shared" si="255"/>
        <v>252</v>
      </c>
      <c r="C259" s="49">
        <f>+C258-((Parámetros!$C$54*C258*D258)/Parámetros!$B$9)</f>
        <v>1854359.6196519998</v>
      </c>
      <c r="D259" s="50">
        <f>+D258+((Parámetros!$C$54*C258*D258)/Parámetros!$B$9)-Parámetros!$D$54*D258</f>
        <v>2931.2906980868379</v>
      </c>
      <c r="E259" s="50">
        <f>+Parámetros!$D$54*D258+E258</f>
        <v>45291.089649913069</v>
      </c>
      <c r="F259" s="50">
        <f t="shared" si="242"/>
        <v>48222.380347999904</v>
      </c>
      <c r="G259" s="50">
        <f t="shared" si="243"/>
        <v>105.91988259460777</v>
      </c>
      <c r="H259" s="106">
        <f>+'Internación x edad (optimista)'!X260</f>
        <v>99.158844042960482</v>
      </c>
      <c r="I259" s="106">
        <f>+'Internación x edad (optimista)'!AJ260</f>
        <v>27.012990048991011</v>
      </c>
      <c r="J259" s="106">
        <f>+Parámetros!$B$16*Parámetros!$B$18</f>
        <v>1911</v>
      </c>
      <c r="K259" s="106">
        <f>+Parámetros!$B$17*Parámetros!$B$19</f>
        <v>141.5</v>
      </c>
      <c r="L259" s="58">
        <f>+L258-((Parámetros!$F$54*L258*M258)/Parámetros!$B$9)</f>
        <v>1824197.2668746628</v>
      </c>
      <c r="M259" s="59">
        <f>+M258+((Parámetros!$F$54*L258*M258)/Parámetros!$B$9)-Parámetros!$D$54*M258</f>
        <v>16454.994503914215</v>
      </c>
      <c r="N259" s="59">
        <f>+Parámetros!$D$54*M258+N258</f>
        <v>61929.738621422519</v>
      </c>
      <c r="O259" s="59">
        <f t="shared" si="244"/>
        <v>1389.9415090901311</v>
      </c>
      <c r="P259" s="57">
        <f t="shared" si="245"/>
        <v>78384.73312533673</v>
      </c>
      <c r="Q259" s="57">
        <f>+'Internación x edad (moderado)'!X260</f>
        <v>975.63344962982228</v>
      </c>
      <c r="R259" s="57">
        <f>+'Internación x edad (moderado)'!AJ260</f>
        <v>265.78341973102278</v>
      </c>
      <c r="S259" s="57">
        <f>+Parámetros!$B$16*Parámetros!$B$18</f>
        <v>1911</v>
      </c>
      <c r="T259" s="57">
        <f>+Parámetros!$B$17*Parámetros!$B$19</f>
        <v>141.5</v>
      </c>
      <c r="U259" s="80">
        <f>+U258-((Parámetros!$I$54*U258*V258)/Parámetros!$B$9)</f>
        <v>1713395.1580337249</v>
      </c>
      <c r="V259" s="81">
        <f>+V258+((Parámetros!$I$54*U258*V258)/Parámetros!$B$9)-Parámetros!$D$24*V258</f>
        <v>79206.319499344274</v>
      </c>
      <c r="W259" s="81">
        <f>+Parámetros!$D$54*V258+W258</f>
        <v>109980.5224669309</v>
      </c>
      <c r="X259" s="81">
        <f t="shared" si="246"/>
        <v>9686.3204266424291</v>
      </c>
      <c r="Y259" s="79">
        <f t="shared" si="247"/>
        <v>189186.84196627518</v>
      </c>
      <c r="Z259" s="79">
        <f>+'Internación x edad (pesimista)'!X260</f>
        <v>5529.7703617051538</v>
      </c>
      <c r="AA259" s="79">
        <f>+'Internación x edad (pesimista)'!AJ260</f>
        <v>1506.4277240790555</v>
      </c>
      <c r="AB259" s="79">
        <f>+Parámetros!$B$16*Parámetros!$B$18</f>
        <v>1911</v>
      </c>
      <c r="AC259" s="79">
        <f>+Parámetros!$B$17*Parámetros!$B$19</f>
        <v>141.5</v>
      </c>
      <c r="AD259" s="74">
        <v>44162</v>
      </c>
    </row>
    <row r="260" spans="1:30" x14ac:dyDescent="0.25">
      <c r="A260" s="18">
        <v>44163</v>
      </c>
      <c r="B260" s="44">
        <f t="shared" si="255"/>
        <v>253</v>
      </c>
      <c r="C260" s="49">
        <f>+C259-((Parámetros!$C$54*C259*D259)/Parámetros!$B$9)</f>
        <v>1854257.5841192345</v>
      </c>
      <c r="D260" s="50">
        <f>+D259+((Parámetros!$C$54*C259*D259)/Parámetros!$B$9)-Parámetros!$D$54*D259</f>
        <v>2823.9483238459911</v>
      </c>
      <c r="E260" s="50">
        <f>+Parámetros!$D$54*D259+E259</f>
        <v>45500.46755691927</v>
      </c>
      <c r="F260" s="50">
        <f t="shared" si="242"/>
        <v>48324.415880765264</v>
      </c>
      <c r="G260" s="50">
        <f t="shared" si="243"/>
        <v>102.0355327653233</v>
      </c>
      <c r="H260" s="106">
        <f>+'Internación x edad (optimista)'!X261</f>
        <v>95.522420723304464</v>
      </c>
      <c r="I260" s="106">
        <f>+'Internación x edad (optimista)'!AJ261</f>
        <v>26.022350556408497</v>
      </c>
      <c r="J260" s="106">
        <f>+Parámetros!$B$16*Parámetros!$B$18</f>
        <v>1911</v>
      </c>
      <c r="K260" s="106">
        <f>+Parámetros!$B$17*Parámetros!$B$19</f>
        <v>141.5</v>
      </c>
      <c r="L260" s="58">
        <f>+L259-((Parámetros!$F$54*L259*M259)/Parámetros!$B$9)</f>
        <v>1822788.6005389525</v>
      </c>
      <c r="M260" s="59">
        <f>+M259+((Parámetros!$F$54*L259*M259)/Parámetros!$B$9)-Parámetros!$D$54*M259</f>
        <v>16688.304089344936</v>
      </c>
      <c r="N260" s="59">
        <f>+Parámetros!$D$54*M259+N259</f>
        <v>63105.095371702104</v>
      </c>
      <c r="O260" s="59">
        <f t="shared" si="244"/>
        <v>1408.6663357103243</v>
      </c>
      <c r="P260" s="57">
        <f t="shared" si="245"/>
        <v>79793.39946104704</v>
      </c>
      <c r="Q260" s="57">
        <f>+'Internación x edad (moderado)'!X261</f>
        <v>989.15201323385008</v>
      </c>
      <c r="R260" s="57">
        <f>+'Internación x edad (moderado)'!AJ261</f>
        <v>269.46616560847616</v>
      </c>
      <c r="S260" s="57">
        <f>+Parámetros!$B$16*Parámetros!$B$18</f>
        <v>1911</v>
      </c>
      <c r="T260" s="57">
        <f>+Parámetros!$B$17*Parámetros!$B$19</f>
        <v>141.5</v>
      </c>
      <c r="U260" s="80">
        <f>+U259-((Parámetros!$I$54*U259*V259)/Parámetros!$B$9)</f>
        <v>1703205.1167172515</v>
      </c>
      <c r="V260" s="81">
        <f>+V259+((Parámetros!$I$54*U259*V259)/Parámetros!$B$9)-Parámetros!$D$24*V259</f>
        <v>83738.766565864396</v>
      </c>
      <c r="W260" s="81">
        <f>+Parámetros!$D$54*V259+W259</f>
        <v>115638.11671688406</v>
      </c>
      <c r="X260" s="81">
        <f t="shared" si="246"/>
        <v>10190.041316473391</v>
      </c>
      <c r="Y260" s="79">
        <f t="shared" si="247"/>
        <v>199376.88328274846</v>
      </c>
      <c r="Z260" s="79">
        <f>+'Internación x edad (pesimista)'!X261</f>
        <v>5840.6889014553881</v>
      </c>
      <c r="AA260" s="79">
        <f>+'Internación x edad (pesimista)'!AJ261</f>
        <v>1591.1285846163273</v>
      </c>
      <c r="AB260" s="79">
        <f>+Parámetros!$B$16*Parámetros!$B$18</f>
        <v>1911</v>
      </c>
      <c r="AC260" s="79">
        <f>+Parámetros!$B$17*Parámetros!$B$19</f>
        <v>141.5</v>
      </c>
      <c r="AD260" s="74">
        <v>44163</v>
      </c>
    </row>
    <row r="261" spans="1:30" x14ac:dyDescent="0.25">
      <c r="A261" s="18">
        <v>44164</v>
      </c>
      <c r="B261" s="44">
        <f t="shared" si="255"/>
        <v>254</v>
      </c>
      <c r="C261" s="49">
        <f>+C260-((Parámetros!$C$54*C260*D260)/Parámetros!$B$9)</f>
        <v>1854159.290484647</v>
      </c>
      <c r="D261" s="50">
        <f>+D260+((Parámetros!$C$54*C260*D260)/Parámetros!$B$9)-Parámetros!$D$54*D260</f>
        <v>2720.5313638728958</v>
      </c>
      <c r="E261" s="50">
        <f>+Parámetros!$D$54*D260+E260</f>
        <v>45702.178151479697</v>
      </c>
      <c r="F261" s="50">
        <f t="shared" si="242"/>
        <v>48422.709515352595</v>
      </c>
      <c r="G261" s="50">
        <f t="shared" si="243"/>
        <v>98.293634587433189</v>
      </c>
      <c r="H261" s="106">
        <f>+'Internación x edad (optimista)'!X262</f>
        <v>92.019357906860947</v>
      </c>
      <c r="I261" s="106">
        <f>+'Internación x edad (optimista)'!AJ262</f>
        <v>25.068041317380032</v>
      </c>
      <c r="J261" s="106">
        <f>+Parámetros!$B$16*Parámetros!$B$18</f>
        <v>1911</v>
      </c>
      <c r="K261" s="106">
        <f>+Parámetros!$B$17*Parámetros!$B$19</f>
        <v>141.5</v>
      </c>
      <c r="L261" s="58">
        <f>+L260-((Parámetros!$F$54*L260*M260)/Parámetros!$B$9)</f>
        <v>1821361.0644301097</v>
      </c>
      <c r="M261" s="59">
        <f>+M260+((Parámetros!$F$54*L260*M260)/Parámetros!$B$9)-Parámetros!$D$54*M260</f>
        <v>16923.818477520275</v>
      </c>
      <c r="N261" s="59">
        <f>+Parámetros!$D$54*M260+N260</f>
        <v>64297.117092369597</v>
      </c>
      <c r="O261" s="59">
        <f t="shared" si="244"/>
        <v>1427.5361088428181</v>
      </c>
      <c r="P261" s="57">
        <f t="shared" si="245"/>
        <v>81220.935569889873</v>
      </c>
      <c r="Q261" s="57">
        <f>+'Internación x edad (moderado)'!X262</f>
        <v>1002.7876342003249</v>
      </c>
      <c r="R261" s="57">
        <f>+'Internación x edad (moderado)'!AJ262</f>
        <v>273.1808004152274</v>
      </c>
      <c r="S261" s="57">
        <f>+Parámetros!$B$16*Parámetros!$B$18</f>
        <v>1911</v>
      </c>
      <c r="T261" s="57">
        <f>+Parámetros!$B$17*Parámetros!$B$19</f>
        <v>141.5</v>
      </c>
      <c r="U261" s="80">
        <f>+U260-((Parámetros!$I$54*U260*V260)/Parámetros!$B$9)</f>
        <v>1692496.0385365346</v>
      </c>
      <c r="V261" s="81">
        <f>+V260+((Parámetros!$I$54*U260*V260)/Parámetros!$B$9)-Parámetros!$D$24*V260</f>
        <v>88466.504277590881</v>
      </c>
      <c r="W261" s="81">
        <f>+Parámetros!$D$54*V260+W260</f>
        <v>121619.45718587437</v>
      </c>
      <c r="X261" s="81">
        <f t="shared" si="246"/>
        <v>10709.078180716839</v>
      </c>
      <c r="Y261" s="79">
        <f t="shared" si="247"/>
        <v>210085.96146346524</v>
      </c>
      <c r="Z261" s="79">
        <f>+'Internación x edad (pesimista)'!X262</f>
        <v>6164.2085046004577</v>
      </c>
      <c r="AA261" s="79">
        <f>+'Internación x edad (pesimista)'!AJ262</f>
        <v>1679.2622443494424</v>
      </c>
      <c r="AB261" s="79">
        <f>+Parámetros!$B$16*Parámetros!$B$18</f>
        <v>1911</v>
      </c>
      <c r="AC261" s="79">
        <f>+Parámetros!$B$17*Parámetros!$B$19</f>
        <v>141.5</v>
      </c>
      <c r="AD261" s="74">
        <v>44164</v>
      </c>
    </row>
    <row r="262" spans="1:30" x14ac:dyDescent="0.25">
      <c r="A262" s="18">
        <v>44165</v>
      </c>
      <c r="B262" s="44">
        <f t="shared" si="255"/>
        <v>255</v>
      </c>
      <c r="C262" s="49">
        <f>+C261-((Parámetros!$C$54*C261*D261)/Parámetros!$B$9)</f>
        <v>1854064.6015209241</v>
      </c>
      <c r="D262" s="50">
        <f>+D261+((Parámetros!$C$54*C261*D261)/Parámetros!$B$9)-Parámetros!$D$54*D261</f>
        <v>2620.8966587477357</v>
      </c>
      <c r="E262" s="50">
        <f>+Parámetros!$D$54*D261+E261</f>
        <v>45896.501820327758</v>
      </c>
      <c r="F262" s="50">
        <f t="shared" si="242"/>
        <v>48517.398479075491</v>
      </c>
      <c r="G262" s="50">
        <f t="shared" si="243"/>
        <v>94.688963722903281</v>
      </c>
      <c r="H262" s="106">
        <f>+'Internación x edad (optimista)'!X263</f>
        <v>88.644764606228037</v>
      </c>
      <c r="I262" s="106">
        <f>+'Internación x edad (optimista)'!AJ263</f>
        <v>24.148729922322879</v>
      </c>
      <c r="J262" s="106">
        <f>+Parámetros!$B$16*Parámetros!$B$18</f>
        <v>1911</v>
      </c>
      <c r="K262" s="106">
        <f>+Parámetros!$B$17*Parámetros!$B$19</f>
        <v>141.5</v>
      </c>
      <c r="L262" s="58">
        <f>+L261-((Parámetros!$F$54*L261*M261)/Parámetros!$B$9)</f>
        <v>1819914.515925966</v>
      </c>
      <c r="M262" s="59">
        <f>+M261+((Parámetros!$F$54*L261*M261)/Parámetros!$B$9)-Parámetros!$D$54*M261</f>
        <v>17161.522804698154</v>
      </c>
      <c r="N262" s="59">
        <f>+Parámetros!$D$54*M261+N261</f>
        <v>65505.961269335334</v>
      </c>
      <c r="O262" s="59">
        <f t="shared" si="244"/>
        <v>1446.5485041437205</v>
      </c>
      <c r="P262" s="57">
        <f t="shared" si="245"/>
        <v>82667.484074033491</v>
      </c>
      <c r="Q262" s="57">
        <f>+'Internación x edad (moderado)'!X263</f>
        <v>1016.5390509766968</v>
      </c>
      <c r="R262" s="57">
        <f>+'Internación x edad (moderado)'!AJ263</f>
        <v>276.92698047737827</v>
      </c>
      <c r="S262" s="57">
        <f>+Parámetros!$B$16*Parámetros!$B$18</f>
        <v>1911</v>
      </c>
      <c r="T262" s="57">
        <f>+Parámetros!$B$17*Parámetros!$B$19</f>
        <v>141.5</v>
      </c>
      <c r="U262" s="80">
        <f>+U261-((Parámetros!$I$54*U261*V261)/Parámetros!$B$9)</f>
        <v>1681253.4813895328</v>
      </c>
      <c r="V262" s="81">
        <f>+V261+((Parámetros!$I$54*U261*V261)/Parámetros!$B$9)-Parámetros!$D$24*V261</f>
        <v>93390.025404764689</v>
      </c>
      <c r="W262" s="81">
        <f>+Parámetros!$D$54*V261+W261</f>
        <v>127938.4932057023</v>
      </c>
      <c r="X262" s="81">
        <f t="shared" si="246"/>
        <v>11242.557147001848</v>
      </c>
      <c r="Y262" s="79">
        <f t="shared" si="247"/>
        <v>221328.51861046697</v>
      </c>
      <c r="Z262" s="79">
        <f>+'Internación x edad (pesimista)'!X263</f>
        <v>6500.2265337218296</v>
      </c>
      <c r="AA262" s="79">
        <f>+'Internación x edad (pesimista)'!AJ263</f>
        <v>1770.8007426502561</v>
      </c>
      <c r="AB262" s="79">
        <f>+Parámetros!$B$16*Parámetros!$B$18</f>
        <v>1911</v>
      </c>
      <c r="AC262" s="79">
        <f>+Parámetros!$B$17*Parámetros!$B$19</f>
        <v>141.5</v>
      </c>
      <c r="AD262" s="74">
        <v>44165</v>
      </c>
    </row>
    <row r="263" spans="1:30" hidden="1" x14ac:dyDescent="0.25">
      <c r="A263" s="18">
        <v>44166</v>
      </c>
      <c r="B263" s="44">
        <f t="shared" si="255"/>
        <v>256</v>
      </c>
      <c r="C263" s="49">
        <f>+C262-((Parámetros!$C$54*C262*D262)/Parámetros!$B$9)</f>
        <v>1853973.3850334794</v>
      </c>
      <c r="D263" s="50">
        <f>+D262+((Parámetros!$C$54*C262*D262)/Parámetros!$B$9)-Parámetros!$D$54*D262</f>
        <v>2524.9062419960619</v>
      </c>
      <c r="E263" s="50">
        <f>+Parámetros!$D$54*D262+E262</f>
        <v>46083.708724524025</v>
      </c>
      <c r="F263" s="50">
        <f t="shared" si="242"/>
        <v>48608.614966520086</v>
      </c>
      <c r="G263" s="50">
        <f t="shared" si="243"/>
        <v>91.216487444704399</v>
      </c>
      <c r="H263" s="106">
        <f>+'Internación x edad (optimista)'!X264</f>
        <v>85.39392922082736</v>
      </c>
      <c r="I263" s="106">
        <f>+'Internación x edad (optimista)'!AJ264</f>
        <v>23.263132830461956</v>
      </c>
      <c r="J263" s="106">
        <f>+Parámetros!$B$16*Parámetros!$B$18</f>
        <v>1911</v>
      </c>
      <c r="K263" s="106">
        <f>+Parámetros!$B$17*Parámetros!$B$19</f>
        <v>141.5</v>
      </c>
      <c r="L263" s="58">
        <f>+L262-((Parámetros!$F$54*L262*M262)/Parámetros!$B$9)</f>
        <v>1818448.8148574564</v>
      </c>
      <c r="M263" s="59">
        <f>+M262+((Parámetros!$F$54*L262*M262)/Parámetros!$B$9)-Parámetros!$D$54*M262</f>
        <v>17401.40081572935</v>
      </c>
      <c r="N263" s="59">
        <f>+Parámetros!$D$54*M262+N262</f>
        <v>66731.78432681378</v>
      </c>
      <c r="O263" s="59">
        <f t="shared" si="244"/>
        <v>1465.7010685096029</v>
      </c>
      <c r="P263" s="57">
        <f t="shared" si="245"/>
        <v>84133.185142543138</v>
      </c>
      <c r="Q263" s="57">
        <f>+'Internación x edad (moderado)'!X264</f>
        <v>1030.4049139893982</v>
      </c>
      <c r="R263" s="57">
        <f>+'Internación x edad (moderado)'!AJ264</f>
        <v>280.70433814222253</v>
      </c>
      <c r="S263" s="57">
        <f>+Parámetros!$B$16*Parámetros!$B$18</f>
        <v>1911</v>
      </c>
      <c r="T263" s="57">
        <f>+Parámetros!$B$17*Parámetros!$B$19</f>
        <v>141.5</v>
      </c>
      <c r="U263" s="80">
        <f>+U262-((Parámetros!$I$54*U262*V262)/Parámetros!$B$9)</f>
        <v>1669464.0660927852</v>
      </c>
      <c r="V263" s="81">
        <f>+V262+((Parámetros!$I$54*U262*V262)/Parámetros!$B$9)-Parámetros!$D$24*V262</f>
        <v>98508.724601172042</v>
      </c>
      <c r="W263" s="81">
        <f>+Parámetros!$D$54*V262+W262</f>
        <v>134609.20930604264</v>
      </c>
      <c r="X263" s="81">
        <f t="shared" si="246"/>
        <v>11789.415296747582</v>
      </c>
      <c r="Y263" s="79">
        <f t="shared" si="247"/>
        <v>233117.93390721467</v>
      </c>
      <c r="Z263" s="79">
        <f>+'Internación x edad (pesimista)'!X264</f>
        <v>6848.5499390371278</v>
      </c>
      <c r="AA263" s="79">
        <f>+'Internación x edad (pesimista)'!AJ264</f>
        <v>1865.691488628863</v>
      </c>
      <c r="AB263" s="79">
        <f>+Parámetros!$B$16*Parámetros!$B$18</f>
        <v>1911</v>
      </c>
      <c r="AC263" s="79">
        <f>+Parámetros!$B$17*Parámetros!$B$19</f>
        <v>141.5</v>
      </c>
      <c r="AD263" s="74">
        <v>44166</v>
      </c>
    </row>
    <row r="264" spans="1:30" hidden="1" x14ac:dyDescent="0.25">
      <c r="A264" s="18">
        <v>44167</v>
      </c>
      <c r="B264" s="44">
        <f t="shared" si="255"/>
        <v>257</v>
      </c>
      <c r="C264" s="49">
        <f>+C263-((Parámetros!$C$54*C263*D263)/Parámetros!$B$9)</f>
        <v>1853885.5136758725</v>
      </c>
      <c r="D264" s="50">
        <f>+D263+((Parámetros!$C$54*C263*D263)/Parámetros!$B$9)-Parámetros!$D$54*D263</f>
        <v>2432.4271537462691</v>
      </c>
      <c r="E264" s="50">
        <f>+Parámetros!$D$54*D263+E263</f>
        <v>46264.05917038089</v>
      </c>
      <c r="F264" s="50">
        <f t="shared" si="242"/>
        <v>48696.48632412716</v>
      </c>
      <c r="G264" s="50">
        <f t="shared" si="243"/>
        <v>87.871357606956735</v>
      </c>
      <c r="H264" s="106">
        <f>+'Internación x edad (optimista)'!X265</f>
        <v>82.262312957030389</v>
      </c>
      <c r="I264" s="106">
        <f>+'Internación x edad (optimista)'!AJ265</f>
        <v>22.410013577331537</v>
      </c>
      <c r="J264" s="106">
        <f>+Parámetros!$B$16*Parámetros!$B$18</f>
        <v>1911</v>
      </c>
      <c r="K264" s="106">
        <f>+Parámetros!$B$17*Parámetros!$B$19</f>
        <v>141.5</v>
      </c>
      <c r="L264" s="58">
        <f>+L263-((Parámetros!$F$54*L263*M263)/Parámetros!$B$9)</f>
        <v>1816963.8236394026</v>
      </c>
      <c r="M264" s="59">
        <f>+M263+((Parámetros!$F$54*L263*M263)/Parámetros!$B$9)-Parámetros!$D$54*M263</f>
        <v>17643.43483265951</v>
      </c>
      <c r="N264" s="59">
        <f>+Parámetros!$D$54*M263+N263</f>
        <v>67974.741527937309</v>
      </c>
      <c r="O264" s="59">
        <f t="shared" si="244"/>
        <v>1484.9912180537358</v>
      </c>
      <c r="P264" s="57">
        <f t="shared" si="245"/>
        <v>85618.176360596815</v>
      </c>
      <c r="Q264" s="57">
        <f>+'Internación x edad (moderado)'!X265</f>
        <v>1044.3837839223927</v>
      </c>
      <c r="R264" s="57">
        <f>+'Internación x edad (moderado)'!AJ265</f>
        <v>284.51248130928604</v>
      </c>
      <c r="S264" s="57">
        <f>+Parámetros!$B$16*Parámetros!$B$18</f>
        <v>1911</v>
      </c>
      <c r="T264" s="57">
        <f>+Parámetros!$B$17*Parámetros!$B$19</f>
        <v>141.5</v>
      </c>
      <c r="U264" s="80">
        <f>+U263-((Parámetros!$I$54*U263*V263)/Parámetros!$B$9)</f>
        <v>1657115.6757836244</v>
      </c>
      <c r="V264" s="81">
        <f>+V263+((Parámetros!$I$54*U263*V263)/Parámetros!$B$9)-Parámetros!$D$24*V263</f>
        <v>103820.7774388206</v>
      </c>
      <c r="W264" s="81">
        <f>+Parámetros!$D$54*V263+W263</f>
        <v>141645.54677755493</v>
      </c>
      <c r="X264" s="81">
        <f t="shared" si="246"/>
        <v>12348.390309160808</v>
      </c>
      <c r="Y264" s="79">
        <f t="shared" si="247"/>
        <v>245466.32421637553</v>
      </c>
      <c r="Z264" s="79">
        <f>+'Internación x edad (pesimista)'!X265</f>
        <v>7208.8860896458837</v>
      </c>
      <c r="AA264" s="79">
        <f>+'Internación x edad (pesimista)'!AJ265</f>
        <v>1963.8547633688236</v>
      </c>
      <c r="AB264" s="79">
        <f>+Parámetros!$B$16*Parámetros!$B$18</f>
        <v>1911</v>
      </c>
      <c r="AC264" s="79">
        <f>+Parámetros!$B$17*Parámetros!$B$19</f>
        <v>141.5</v>
      </c>
      <c r="AD264" s="74">
        <v>44167</v>
      </c>
    </row>
    <row r="265" spans="1:30" hidden="1" x14ac:dyDescent="0.25">
      <c r="A265" s="18">
        <v>44168</v>
      </c>
      <c r="B265" s="44">
        <f t="shared" si="255"/>
        <v>258</v>
      </c>
      <c r="C265" s="49">
        <f>+C264-((Parámetros!$C$54*C264*D264)/Parámetros!$B$9)</f>
        <v>1853800.8647719957</v>
      </c>
      <c r="D265" s="50">
        <f>+D264+((Parámetros!$C$54*C264*D264)/Parámetros!$B$9)-Parámetros!$D$54*D264</f>
        <v>2343.3312609269369</v>
      </c>
      <c r="E265" s="50">
        <f>+Parámetros!$D$54*D264+E264</f>
        <v>46437.803967077052</v>
      </c>
      <c r="F265" s="50">
        <f t="shared" si="242"/>
        <v>48781.135228003986</v>
      </c>
      <c r="G265" s="50">
        <f t="shared" si="243"/>
        <v>84.648903876775876</v>
      </c>
      <c r="H265" s="106">
        <f>+'Internación x edad (optimista)'!X266</f>
        <v>79.245543489847819</v>
      </c>
      <c r="I265" s="106">
        <f>+'Internación x edad (optimista)'!AJ266</f>
        <v>21.588181048083857</v>
      </c>
      <c r="J265" s="106">
        <f>+Parámetros!$B$16*Parámetros!$B$18</f>
        <v>1911</v>
      </c>
      <c r="K265" s="106">
        <f>+Parámetros!$B$17*Parámetros!$B$19</f>
        <v>141.5</v>
      </c>
      <c r="L265" s="58">
        <f>+L264-((Parámetros!$F$54*L264*M264)/Parámetros!$B$9)</f>
        <v>1815459.407403256</v>
      </c>
      <c r="M265" s="59">
        <f>+M264+((Parámetros!$F$54*L264*M264)/Parámetros!$B$9)-Parámetros!$D$54*M264</f>
        <v>17887.605723616081</v>
      </c>
      <c r="N265" s="59">
        <f>+Parámetros!$D$54*M264+N264</f>
        <v>69234.986873127273</v>
      </c>
      <c r="O265" s="59">
        <f t="shared" si="244"/>
        <v>1504.416236146586</v>
      </c>
      <c r="P265" s="57">
        <f t="shared" si="245"/>
        <v>87122.592596743358</v>
      </c>
      <c r="Q265" s="57">
        <f>+'Internación x edad (moderado)'!X266</f>
        <v>1058.4741300263677</v>
      </c>
      <c r="R265" s="57">
        <f>+'Internación x edad (moderado)'!AJ266</f>
        <v>288.35099296971453</v>
      </c>
      <c r="S265" s="57">
        <f>+Parámetros!$B$16*Parámetros!$B$18</f>
        <v>1911</v>
      </c>
      <c r="T265" s="57">
        <f>+Parámetros!$B$17*Parámetros!$B$19</f>
        <v>141.5</v>
      </c>
      <c r="U265" s="80">
        <f>+U264-((Parámetros!$I$54*U264*V264)/Parámetros!$B$9)</f>
        <v>1644197.6639325179</v>
      </c>
      <c r="V265" s="81">
        <f>+V264+((Parámetros!$I$54*U264*V264)/Parámetros!$B$9)-Parámetros!$D$24*V264</f>
        <v>109323.01947286843</v>
      </c>
      <c r="W265" s="81">
        <f>+Parámetros!$D$54*V264+W264</f>
        <v>149061.31659461354</v>
      </c>
      <c r="X265" s="81">
        <f t="shared" si="246"/>
        <v>12918.011851106538</v>
      </c>
      <c r="Y265" s="79">
        <f t="shared" si="247"/>
        <v>258384.33606748196</v>
      </c>
      <c r="Z265" s="79">
        <f>+'Internación x edad (pesimista)'!X266</f>
        <v>7580.8336993653256</v>
      </c>
      <c r="AA265" s="79">
        <f>+'Internación x edad (pesimista)'!AJ266</f>
        <v>2065.1812479307478</v>
      </c>
      <c r="AB265" s="79">
        <f>+Parámetros!$B$16*Parámetros!$B$18</f>
        <v>1911</v>
      </c>
      <c r="AC265" s="79">
        <f>+Parámetros!$B$17*Parámetros!$B$19</f>
        <v>141.5</v>
      </c>
      <c r="AD265" s="74">
        <v>44168</v>
      </c>
    </row>
    <row r="266" spans="1:30" hidden="1" x14ac:dyDescent="0.25">
      <c r="A266" s="18">
        <v>44169</v>
      </c>
      <c r="B266" s="44">
        <f t="shared" si="255"/>
        <v>259</v>
      </c>
      <c r="C266" s="49">
        <f>+C265-((Parámetros!$C$54*C265*D265)/Parámetros!$B$9)</f>
        <v>1853719.3201447856</v>
      </c>
      <c r="D266" s="50">
        <f>+D265+((Parámetros!$C$54*C265*D265)/Parámetros!$B$9)-Parámetros!$D$54*D265</f>
        <v>2257.4950837852539</v>
      </c>
      <c r="E266" s="50">
        <f>+Parámetros!$D$54*D265+E265</f>
        <v>46605.184771428976</v>
      </c>
      <c r="F266" s="50">
        <f t="shared" si="242"/>
        <v>48862.679855214228</v>
      </c>
      <c r="G266" s="50">
        <f t="shared" si="243"/>
        <v>81.544627210125327</v>
      </c>
      <c r="H266" s="106">
        <f>+'Internación x edad (optimista)'!X267</f>
        <v>76.339408856897194</v>
      </c>
      <c r="I266" s="106">
        <f>+'Internación x edad (optimista)'!AJ267</f>
        <v>20.796487814075281</v>
      </c>
      <c r="J266" s="106">
        <f>+Parámetros!$B$16*Parámetros!$B$18</f>
        <v>1911</v>
      </c>
      <c r="K266" s="106">
        <f>+Parámetros!$B$17*Parámetros!$B$19</f>
        <v>141.5</v>
      </c>
      <c r="L266" s="58">
        <f>+L265-((Parámetros!$F$54*L265*M265)/Parámetros!$B$9)</f>
        <v>1813935.4341317238</v>
      </c>
      <c r="M266" s="59">
        <f>+M265+((Parámetros!$F$54*L265*M265)/Parámetros!$B$9)-Parámetros!$D$54*M265</f>
        <v>18133.892872032775</v>
      </c>
      <c r="N266" s="59">
        <f>+Parámetros!$D$54*M265+N265</f>
        <v>70512.672996242705</v>
      </c>
      <c r="O266" s="59">
        <f t="shared" si="244"/>
        <v>1523.973271532217</v>
      </c>
      <c r="P266" s="57">
        <f t="shared" si="245"/>
        <v>88646.565868275473</v>
      </c>
      <c r="Q266" s="57">
        <f>+'Internación x edad (moderado)'!X267</f>
        <v>1072.6743284621887</v>
      </c>
      <c r="R266" s="57">
        <f>+'Internación x edad (moderado)'!AJ267</f>
        <v>292.21943075499507</v>
      </c>
      <c r="S266" s="57">
        <f>+Parámetros!$B$16*Parámetros!$B$18</f>
        <v>1911</v>
      </c>
      <c r="T266" s="57">
        <f>+Parámetros!$B$17*Parámetros!$B$19</f>
        <v>141.5</v>
      </c>
      <c r="U266" s="80">
        <f>+U265-((Parámetros!$I$54*U265*V265)/Parámetros!$B$9)</f>
        <v>1630701.0687618244</v>
      </c>
      <c r="V266" s="81">
        <f>+V265+((Parámetros!$I$54*U265*V265)/Parámetros!$B$9)-Parámetros!$D$24*V265</f>
        <v>115010.8275383571</v>
      </c>
      <c r="W266" s="81">
        <f>+Parámetros!$D$54*V265+W265</f>
        <v>156870.10369981843</v>
      </c>
      <c r="X266" s="81">
        <f t="shared" si="246"/>
        <v>13496.595170693472</v>
      </c>
      <c r="Y266" s="79">
        <f t="shared" si="247"/>
        <v>271880.93123817554</v>
      </c>
      <c r="Z266" s="79">
        <f>+'Internación x edad (pesimista)'!X267</f>
        <v>7963.8740348276151</v>
      </c>
      <c r="AA266" s="79">
        <f>+'Internación x edad (pesimista)'!AJ267</f>
        <v>2169.5296282499266</v>
      </c>
      <c r="AB266" s="79">
        <f>+Parámetros!$B$16*Parámetros!$B$18</f>
        <v>1911</v>
      </c>
      <c r="AC266" s="79">
        <f>+Parámetros!$B$17*Parámetros!$B$19</f>
        <v>141.5</v>
      </c>
      <c r="AD266" s="74">
        <v>44169</v>
      </c>
    </row>
    <row r="267" spans="1:30" hidden="1" x14ac:dyDescent="0.25">
      <c r="A267" s="18">
        <v>44170</v>
      </c>
      <c r="B267" s="44">
        <f t="shared" si="255"/>
        <v>260</v>
      </c>
      <c r="C267" s="49">
        <f>+C266-((Parámetros!$C$54*C266*D266)/Parámetros!$B$9)</f>
        <v>1853640.7659512148</v>
      </c>
      <c r="D267" s="50">
        <f>+D266+((Parámetros!$C$54*C266*D266)/Parámetros!$B$9)-Parámetros!$D$54*D266</f>
        <v>2174.7996285142435</v>
      </c>
      <c r="E267" s="50">
        <f>+Parámetros!$D$54*D266+E266</f>
        <v>46766.43442027078</v>
      </c>
      <c r="F267" s="50">
        <f t="shared" si="242"/>
        <v>48941.234048785023</v>
      </c>
      <c r="G267" s="50">
        <f t="shared" si="243"/>
        <v>78.554193570744246</v>
      </c>
      <c r="H267" s="106">
        <f>+'Internación x edad (optimista)'!X268</f>
        <v>73.539851576493504</v>
      </c>
      <c r="I267" s="106">
        <f>+'Internación x edad (optimista)'!AJ268</f>
        <v>20.033828530508391</v>
      </c>
      <c r="J267" s="106">
        <f>+Parámetros!$B$16*Parámetros!$B$18</f>
        <v>1911</v>
      </c>
      <c r="K267" s="106">
        <f>+Parámetros!$B$17*Parámetros!$B$19</f>
        <v>141.5</v>
      </c>
      <c r="L267" s="58">
        <f>+L266-((Parámetros!$F$54*L266*M266)/Parámetros!$B$9)</f>
        <v>1812391.7747952025</v>
      </c>
      <c r="M267" s="59">
        <f>+M266+((Parámetros!$F$54*L266*M266)/Parámetros!$B$9)-Parámetros!$D$54*M266</f>
        <v>18382.274146265943</v>
      </c>
      <c r="N267" s="59">
        <f>+Parámetros!$D$54*M266+N266</f>
        <v>71807.951058530758</v>
      </c>
      <c r="O267" s="59">
        <f t="shared" si="244"/>
        <v>1543.6593365212902</v>
      </c>
      <c r="P267" s="57">
        <f t="shared" si="245"/>
        <v>90190.225204796705</v>
      </c>
      <c r="Q267" s="57">
        <f>+'Internación x edad (moderado)'!X268</f>
        <v>1086.9826606822999</v>
      </c>
      <c r="R267" s="57">
        <f>+'Internación x edad (moderado)'!AJ268</f>
        <v>296.1173264960151</v>
      </c>
      <c r="S267" s="57">
        <f>+Parámetros!$B$16*Parámetros!$B$18</f>
        <v>1911</v>
      </c>
      <c r="T267" s="57">
        <f>+Parámetros!$B$17*Parámetros!$B$19</f>
        <v>141.5</v>
      </c>
      <c r="U267" s="80">
        <f>+U266-((Parámetros!$I$54*U266*V266)/Parámetros!$B$9)</f>
        <v>1616618.8313913171</v>
      </c>
      <c r="V267" s="81">
        <f>+V266+((Parámetros!$I$54*U266*V266)/Parámetros!$B$9)-Parámetros!$D$24*V266</f>
        <v>120878.00579898169</v>
      </c>
      <c r="W267" s="81">
        <f>+Parámetros!$D$54*V266+W266</f>
        <v>165085.16280970108</v>
      </c>
      <c r="X267" s="81">
        <f t="shared" si="246"/>
        <v>14082.237370507326</v>
      </c>
      <c r="Y267" s="79">
        <f t="shared" si="247"/>
        <v>285963.16860868275</v>
      </c>
      <c r="Z267" s="79">
        <f>+'Internación x edad (pesimista)'!X268</f>
        <v>8357.3626203899748</v>
      </c>
      <c r="AA267" s="79">
        <f>+'Internación x edad (pesimista)'!AJ268</f>
        <v>2276.7243353764279</v>
      </c>
      <c r="AB267" s="79">
        <f>+Parámetros!$B$16*Parámetros!$B$18</f>
        <v>1911</v>
      </c>
      <c r="AC267" s="79">
        <f>+Parámetros!$B$17*Parámetros!$B$19</f>
        <v>141.5</v>
      </c>
      <c r="AD267" s="74">
        <v>44170</v>
      </c>
    </row>
    <row r="268" spans="1:30" hidden="1" x14ac:dyDescent="0.25">
      <c r="A268" s="18">
        <v>44171</v>
      </c>
      <c r="B268" s="44">
        <f t="shared" si="255"/>
        <v>261</v>
      </c>
      <c r="C268" s="49">
        <f>+C267-((Parámetros!$C$54*C267*D267)/Parámetros!$B$9)</f>
        <v>1853565.092523338</v>
      </c>
      <c r="D268" s="50">
        <f>+D267+((Parámetros!$C$54*C267*D267)/Parámetros!$B$9)-Parámetros!$D$54*D267</f>
        <v>2095.1302257829216</v>
      </c>
      <c r="E268" s="50">
        <f>+Parámetros!$D$54*D267+E267</f>
        <v>46921.777250878942</v>
      </c>
      <c r="F268" s="50">
        <f t="shared" si="242"/>
        <v>49016.907476661865</v>
      </c>
      <c r="G268" s="50">
        <f t="shared" si="243"/>
        <v>75.673427876783535</v>
      </c>
      <c r="H268" s="106">
        <f>+'Internación x edad (optimista)'!X269</f>
        <v>70.84296298137032</v>
      </c>
      <c r="I268" s="106">
        <f>+'Internación x edad (optimista)'!AJ269</f>
        <v>19.299138392816417</v>
      </c>
      <c r="J268" s="106">
        <f>+Parámetros!$B$16*Parámetros!$B$18</f>
        <v>1911</v>
      </c>
      <c r="K268" s="106">
        <f>+Parámetros!$B$17*Parámetros!$B$19</f>
        <v>141.5</v>
      </c>
      <c r="L268" s="58">
        <f>+L267-((Parámetros!$F$54*L267*M267)/Parámetros!$B$9)</f>
        <v>1810828.3034899333</v>
      </c>
      <c r="M268" s="59">
        <f>+M267+((Parámetros!$F$54*L267*M267)/Parámetros!$B$9)-Parámetros!$D$54*M267</f>
        <v>18632.725869659007</v>
      </c>
      <c r="N268" s="59">
        <f>+Parámetros!$D$54*M267+N267</f>
        <v>73120.9706404069</v>
      </c>
      <c r="O268" s="59">
        <f t="shared" si="244"/>
        <v>1563.4713052692823</v>
      </c>
      <c r="P268" s="57">
        <f t="shared" si="245"/>
        <v>91753.6965100659</v>
      </c>
      <c r="Q268" s="57">
        <f>+'Internación x edad (moderado)'!X269</f>
        <v>1101.3973118538402</v>
      </c>
      <c r="R268" s="57">
        <f>+'Internación x edad (moderado)'!AJ269</f>
        <v>300.04418579348533</v>
      </c>
      <c r="S268" s="57">
        <f>+Parámetros!$B$16*Parámetros!$B$18</f>
        <v>1911</v>
      </c>
      <c r="T268" s="57">
        <f>+Parámetros!$B$17*Parámetros!$B$19</f>
        <v>141.5</v>
      </c>
      <c r="U268" s="80">
        <f>+U267-((Parámetros!$I$54*U267*V267)/Parámetros!$B$9)</f>
        <v>1601946.0145504088</v>
      </c>
      <c r="V268" s="81">
        <f>+V267+((Parámetros!$I$54*U267*V267)/Parámetros!$B$9)-Parámetros!$D$24*V267</f>
        <v>126916.67936853413</v>
      </c>
      <c r="W268" s="81">
        <f>+Parámetros!$D$54*V267+W267</f>
        <v>173719.30608105691</v>
      </c>
      <c r="X268" s="81">
        <f t="shared" si="246"/>
        <v>14672.816840908257</v>
      </c>
      <c r="Y268" s="79">
        <f t="shared" si="247"/>
        <v>300635.98544959107</v>
      </c>
      <c r="Z268" s="79">
        <f>+'Internación x edad (pesimista)'!X269</f>
        <v>8760.5216798820111</v>
      </c>
      <c r="AA268" s="79">
        <f>+'Internación x edad (pesimista)'!AJ269</f>
        <v>2386.5534864454003</v>
      </c>
      <c r="AB268" s="79">
        <f>+Parámetros!$B$16*Parámetros!$B$18</f>
        <v>1911</v>
      </c>
      <c r="AC268" s="79">
        <f>+Parámetros!$B$17*Parámetros!$B$19</f>
        <v>141.5</v>
      </c>
      <c r="AD268" s="74">
        <v>44171</v>
      </c>
    </row>
    <row r="269" spans="1:30" hidden="1" x14ac:dyDescent="0.25">
      <c r="A269" s="18">
        <v>44172</v>
      </c>
      <c r="B269" s="44">
        <f t="shared" si="255"/>
        <v>262</v>
      </c>
      <c r="C269" s="49">
        <f>+C268-((Parámetros!$C$54*C268*D268)/Parámetros!$B$9)</f>
        <v>1853492.1942151666</v>
      </c>
      <c r="D269" s="50">
        <f>+D268+((Parámetros!$C$54*C268*D268)/Parámetros!$B$9)-Parámetros!$D$54*D268</f>
        <v>2018.3763749697466</v>
      </c>
      <c r="E269" s="50">
        <f>+Parámetros!$D$54*D268+E268</f>
        <v>47071.429409863435</v>
      </c>
      <c r="F269" s="50">
        <f t="shared" si="242"/>
        <v>49089.805784833181</v>
      </c>
      <c r="G269" s="50">
        <f t="shared" si="243"/>
        <v>72.898308171425015</v>
      </c>
      <c r="H269" s="106">
        <f>+'Internación x edad (optimista)'!X270</f>
        <v>68.244977760345336</v>
      </c>
      <c r="I269" s="106">
        <f>+'Internación x edad (optimista)'!AJ270</f>
        <v>18.59139164969617</v>
      </c>
      <c r="J269" s="106">
        <f>+Parámetros!$B$16*Parámetros!$B$18</f>
        <v>1911</v>
      </c>
      <c r="K269" s="106">
        <f>+Parámetros!$B$17*Parámetros!$B$19</f>
        <v>141.5</v>
      </c>
      <c r="L269" s="58">
        <f>+L268-((Parámetros!$F$54*L268*M268)/Parámetros!$B$9)</f>
        <v>1809244.8975777896</v>
      </c>
      <c r="M269" s="59">
        <f>+M268+((Parámetros!$F$54*L268*M268)/Parámetros!$B$9)-Parámetros!$D$54*M268</f>
        <v>18885.222791112777</v>
      </c>
      <c r="N269" s="59">
        <f>+Parámetros!$D$54*M268+N268</f>
        <v>74451.879631096832</v>
      </c>
      <c r="O269" s="59">
        <f t="shared" si="244"/>
        <v>1583.4059121436439</v>
      </c>
      <c r="P269" s="57">
        <f t="shared" si="245"/>
        <v>93337.102422209602</v>
      </c>
      <c r="Q269" s="57">
        <f>+'Internación x edad (moderado)'!X270</f>
        <v>1115.9163693272581</v>
      </c>
      <c r="R269" s="57">
        <f>+'Internación x edad (moderado)'!AJ270</f>
        <v>303.99948760075773</v>
      </c>
      <c r="S269" s="57">
        <f>+Parámetros!$B$16*Parámetros!$B$18</f>
        <v>1911</v>
      </c>
      <c r="T269" s="57">
        <f>+Parámetros!$B$17*Parámetros!$B$19</f>
        <v>141.5</v>
      </c>
      <c r="U269" s="80">
        <f>+U268-((Parámetros!$I$54*U268*V268)/Parámetros!$B$9)</f>
        <v>1586680.0182288389</v>
      </c>
      <c r="V269" s="81">
        <f>+V268+((Parámetros!$I$54*U268*V268)/Parámetros!$B$9)-Parámetros!$D$24*V268</f>
        <v>133117.19859235155</v>
      </c>
      <c r="W269" s="81">
        <f>+Parámetros!$D$54*V268+W268</f>
        <v>182784.78317880936</v>
      </c>
      <c r="X269" s="81">
        <f t="shared" si="246"/>
        <v>15265.996321569895</v>
      </c>
      <c r="Y269" s="79">
        <f t="shared" si="247"/>
        <v>315901.98177116091</v>
      </c>
      <c r="Z269" s="79">
        <f>+'Internación x edad (pesimista)'!X270</f>
        <v>9172.4335779772282</v>
      </c>
      <c r="AA269" s="79">
        <f>+'Internación x edad (pesimista)'!AJ270</f>
        <v>2498.767097966389</v>
      </c>
      <c r="AB269" s="79">
        <f>+Parámetros!$B$16*Parámetros!$B$18</f>
        <v>1911</v>
      </c>
      <c r="AC269" s="79">
        <f>+Parámetros!$B$17*Parámetros!$B$19</f>
        <v>141.5</v>
      </c>
      <c r="AD269" s="74">
        <v>44172</v>
      </c>
    </row>
    <row r="270" spans="1:30" hidden="1" x14ac:dyDescent="0.25">
      <c r="A270" s="18">
        <v>44173</v>
      </c>
      <c r="B270" s="44">
        <f t="shared" si="255"/>
        <v>263</v>
      </c>
      <c r="C270" s="49">
        <f>+C269-((Parámetros!$C$54*C269*D269)/Parámetros!$B$9)</f>
        <v>1853421.9692551612</v>
      </c>
      <c r="D270" s="50">
        <f>+D269+((Parámetros!$C$54*C269*D269)/Parámetros!$B$9)-Parámetros!$D$54*D269</f>
        <v>1944.4315939058583</v>
      </c>
      <c r="E270" s="50">
        <f>+Parámetros!$D$54*D269+E269</f>
        <v>47215.5991509327</v>
      </c>
      <c r="F270" s="50">
        <f t="shared" si="242"/>
        <v>49160.030744838557</v>
      </c>
      <c r="G270" s="50">
        <f t="shared" si="243"/>
        <v>70.224960005376488</v>
      </c>
      <c r="H270" s="106">
        <f>+'Internación x edad (optimista)'!X271</f>
        <v>65.742268700053899</v>
      </c>
      <c r="I270" s="106">
        <f>+'Internación x edad (optimista)'!AJ271</f>
        <v>17.909600170643809</v>
      </c>
      <c r="J270" s="106">
        <f>+Parámetros!$B$16*Parámetros!$B$18</f>
        <v>1911</v>
      </c>
      <c r="K270" s="106">
        <f>+Parámetros!$B$17*Parámetros!$B$19</f>
        <v>141.5</v>
      </c>
      <c r="L270" s="58">
        <f>+L269-((Parámetros!$F$54*L269*M269)/Parámetros!$B$9)</f>
        <v>1807641.4378276016</v>
      </c>
      <c r="M270" s="59">
        <f>+M269+((Parámetros!$F$54*L269*M269)/Parámetros!$B$9)-Parámetros!$D$54*M269</f>
        <v>19139.7380562213</v>
      </c>
      <c r="N270" s="59">
        <f>+Parámetros!$D$54*M269+N269</f>
        <v>75800.824116176314</v>
      </c>
      <c r="O270" s="59">
        <f t="shared" si="244"/>
        <v>1603.4597501880489</v>
      </c>
      <c r="P270" s="57">
        <f t="shared" si="245"/>
        <v>94940.562172397622</v>
      </c>
      <c r="Q270" s="57">
        <f>+'Internación x edad (moderado)'!X271</f>
        <v>1130.5378211545612</v>
      </c>
      <c r="R270" s="57">
        <f>+'Internación x edad (moderado)'!AJ271</f>
        <v>307.98268382016528</v>
      </c>
      <c r="S270" s="57">
        <f>+Parámetros!$B$16*Parámetros!$B$18</f>
        <v>1911</v>
      </c>
      <c r="T270" s="57">
        <f>+Parámetros!$B$17*Parámetros!$B$19</f>
        <v>141.5</v>
      </c>
      <c r="U270" s="80">
        <f>+U269-((Parámetros!$I$54*U269*V269)/Parámetros!$B$9)</f>
        <v>1570820.7882013526</v>
      </c>
      <c r="V270" s="81">
        <f>+V269+((Parámetros!$I$54*U269*V269)/Parámetros!$B$9)-Parámetros!$D$24*V269</f>
        <v>139468.05729181273</v>
      </c>
      <c r="W270" s="81">
        <f>+Parámetros!$D$54*V269+W269</f>
        <v>192293.15450683446</v>
      </c>
      <c r="X270" s="81">
        <f t="shared" si="246"/>
        <v>15859.230027486337</v>
      </c>
      <c r="Y270" s="79">
        <f t="shared" si="247"/>
        <v>331761.21179864719</v>
      </c>
      <c r="Z270" s="79">
        <f>+'Internación x edad (pesimista)'!X271</f>
        <v>9592.0355425424495</v>
      </c>
      <c r="AA270" s="79">
        <f>+'Internación x edad (pesimista)'!AJ271</f>
        <v>2613.0756480784357</v>
      </c>
      <c r="AB270" s="79">
        <f>+Parámetros!$B$16*Parámetros!$B$18</f>
        <v>1911</v>
      </c>
      <c r="AC270" s="79">
        <f>+Parámetros!$B$17*Parámetros!$B$19</f>
        <v>141.5</v>
      </c>
      <c r="AD270" s="74">
        <v>44173</v>
      </c>
    </row>
    <row r="271" spans="1:30" hidden="1" x14ac:dyDescent="0.25">
      <c r="A271" s="18">
        <v>44174</v>
      </c>
      <c r="B271" s="44">
        <f t="shared" si="255"/>
        <v>264</v>
      </c>
      <c r="C271" s="49">
        <f>+C270-((Parámetros!$C$54*C270*D270)/Parámetros!$B$9)</f>
        <v>1853354.3196041333</v>
      </c>
      <c r="D271" s="50">
        <f>+D270+((Parámetros!$C$54*C270*D270)/Parámetros!$B$9)-Parámetros!$D$54*D270</f>
        <v>1873.193273940557</v>
      </c>
      <c r="E271" s="50">
        <f>+Parámetros!$D$54*D270+E270</f>
        <v>47354.487121925973</v>
      </c>
      <c r="F271" s="50">
        <f t="shared" si="242"/>
        <v>49227.680395866533</v>
      </c>
      <c r="G271" s="50">
        <f t="shared" si="243"/>
        <v>67.649651027983055</v>
      </c>
      <c r="H271" s="106">
        <f>+'Internación x edad (optimista)'!X272</f>
        <v>63.33134161976858</v>
      </c>
      <c r="I271" s="106">
        <f>+'Internación x edad (optimista)'!AJ272</f>
        <v>17.252812066091337</v>
      </c>
      <c r="J271" s="106">
        <f>+Parámetros!$B$16*Parámetros!$B$18</f>
        <v>1911</v>
      </c>
      <c r="K271" s="106">
        <f>+Parámetros!$B$17*Parámetros!$B$19</f>
        <v>141.5</v>
      </c>
      <c r="L271" s="58">
        <f>+L270-((Parámetros!$F$54*L270*M270)/Parámetros!$B$9)</f>
        <v>1806017.8085579155</v>
      </c>
      <c r="M271" s="59">
        <f>+M270+((Parámetros!$F$54*L270*M270)/Parámetros!$B$9)-Parámetros!$D$54*M270</f>
        <v>19396.243179034394</v>
      </c>
      <c r="N271" s="59">
        <f>+Parámetros!$D$54*M270+N270</f>
        <v>77167.948263049271</v>
      </c>
      <c r="O271" s="59">
        <f t="shared" si="244"/>
        <v>1623.6292696860619</v>
      </c>
      <c r="P271" s="57">
        <f t="shared" si="245"/>
        <v>96564.191442083669</v>
      </c>
      <c r="Q271" s="57">
        <f>+'Internación x edad (moderado)'!X272</f>
        <v>1145.2595546609584</v>
      </c>
      <c r="R271" s="57">
        <f>+'Internación x edad (moderado)'!AJ272</f>
        <v>311.99319891390633</v>
      </c>
      <c r="S271" s="57">
        <f>+Parámetros!$B$16*Parámetros!$B$18</f>
        <v>1911</v>
      </c>
      <c r="T271" s="57">
        <f>+Parámetros!$B$17*Parámetros!$B$19</f>
        <v>141.5</v>
      </c>
      <c r="U271" s="80">
        <f>+U270-((Parámetros!$I$54*U270*V270)/Parámetros!$B$9)</f>
        <v>1554371.0129797976</v>
      </c>
      <c r="V271" s="81">
        <f>+V270+((Parámetros!$I$54*U270*V270)/Parámetros!$B$9)-Parámetros!$D$24*V270</f>
        <v>145955.82842109544</v>
      </c>
      <c r="W271" s="81">
        <f>+Parámetros!$D$54*V270+W270</f>
        <v>202255.1585991068</v>
      </c>
      <c r="X271" s="81">
        <f t="shared" si="246"/>
        <v>16449.775221555028</v>
      </c>
      <c r="Y271" s="79">
        <f t="shared" si="247"/>
        <v>348210.98702020221</v>
      </c>
      <c r="Z271" s="79">
        <f>+'Internación x edad (pesimista)'!X272</f>
        <v>10018.115962070429</v>
      </c>
      <c r="AA271" s="79">
        <f>+'Internación x edad (pesimista)'!AJ272</f>
        <v>2729.1490678915252</v>
      </c>
      <c r="AB271" s="79">
        <f>+Parámetros!$B$16*Parámetros!$B$18</f>
        <v>1911</v>
      </c>
      <c r="AC271" s="79">
        <f>+Parámetros!$B$17*Parámetros!$B$19</f>
        <v>141.5</v>
      </c>
      <c r="AD271" s="74">
        <v>44174</v>
      </c>
    </row>
    <row r="272" spans="1:30" hidden="1" x14ac:dyDescent="0.25">
      <c r="A272" s="18">
        <v>44175</v>
      </c>
      <c r="B272" s="44">
        <f t="shared" si="255"/>
        <v>265</v>
      </c>
      <c r="C272" s="49">
        <f>+C271-((Parámetros!$C$54*C271*D271)/Parámetros!$B$9)</f>
        <v>1853289.1508183593</v>
      </c>
      <c r="D272" s="50">
        <f>+D271+((Parámetros!$C$54*C271*D271)/Parámetros!$B$9)-Parámetros!$D$54*D271</f>
        <v>1804.5625401473371</v>
      </c>
      <c r="E272" s="50">
        <f>+Parámetros!$D$54*D271+E271</f>
        <v>47488.286641493156</v>
      </c>
      <c r="F272" s="50">
        <f t="shared" si="242"/>
        <v>49292.849181640493</v>
      </c>
      <c r="G272" s="50">
        <f t="shared" si="243"/>
        <v>65.16878577391617</v>
      </c>
      <c r="H272" s="106">
        <f>+'Internación x edad (optimista)'!X273</f>
        <v>61.008830491795017</v>
      </c>
      <c r="I272" s="106">
        <f>+'Internación x edad (optimista)'!AJ273</f>
        <v>16.620110358098056</v>
      </c>
      <c r="J272" s="106">
        <f>+Parámetros!$B$16*Parámetros!$B$18</f>
        <v>1911</v>
      </c>
      <c r="K272" s="106">
        <f>+Parámetros!$B$17*Parámetros!$B$19</f>
        <v>141.5</v>
      </c>
      <c r="L272" s="58">
        <f>+L271-((Parámetros!$F$54*L271*M271)/Parámetros!$B$9)</f>
        <v>1804373.8977810806</v>
      </c>
      <c r="M272" s="59">
        <f>+M271+((Parámetros!$F$54*L271*M271)/Parámetros!$B$9)-Parámetros!$D$54*M271</f>
        <v>19654.708014509721</v>
      </c>
      <c r="N272" s="59">
        <f>+Parámetros!$D$54*M271+N271</f>
        <v>78553.394204408876</v>
      </c>
      <c r="O272" s="59">
        <f t="shared" si="244"/>
        <v>1643.9107768349349</v>
      </c>
      <c r="P272" s="57">
        <f t="shared" si="245"/>
        <v>98208.10221891859</v>
      </c>
      <c r="Q272" s="57">
        <f>+'Internación x edad (moderado)'!X273</f>
        <v>1160.0793550744088</v>
      </c>
      <c r="R272" s="57">
        <f>+'Internación x edad (moderado)'!AJ273</f>
        <v>316.03042953070462</v>
      </c>
      <c r="S272" s="57">
        <f>+Parámetros!$B$16*Parámetros!$B$18</f>
        <v>1911</v>
      </c>
      <c r="T272" s="57">
        <f>+Parámetros!$B$17*Parámetros!$B$19</f>
        <v>141.5</v>
      </c>
      <c r="U272" s="80">
        <f>+U271-((Parámetros!$I$54*U271*V271)/Parámetros!$B$9)</f>
        <v>1537336.3044421214</v>
      </c>
      <c r="V272" s="81">
        <f>+V271+((Parámetros!$I$54*U271*V271)/Parámetros!$B$9)-Parámetros!$D$24*V271</f>
        <v>152565.12064297913</v>
      </c>
      <c r="W272" s="81">
        <f>+Parámetros!$D$54*V271+W271</f>
        <v>212680.57491489933</v>
      </c>
      <c r="X272" s="81">
        <f t="shared" si="246"/>
        <v>17034.708537676139</v>
      </c>
      <c r="Y272" s="79">
        <f t="shared" si="247"/>
        <v>365245.69555787847</v>
      </c>
      <c r="Z272" s="79">
        <f>+'Internación x edad (pesimista)'!X273</f>
        <v>10449.312557534209</v>
      </c>
      <c r="AA272" s="79">
        <f>+'Internación x edad (pesimista)'!AJ273</f>
        <v>2846.616243460609</v>
      </c>
      <c r="AB272" s="79">
        <f>+Parámetros!$B$16*Parámetros!$B$18</f>
        <v>1911</v>
      </c>
      <c r="AC272" s="79">
        <f>+Parámetros!$B$17*Parámetros!$B$19</f>
        <v>141.5</v>
      </c>
      <c r="AD272" s="74">
        <v>44175</v>
      </c>
    </row>
    <row r="273" spans="1:30" hidden="1" x14ac:dyDescent="0.25">
      <c r="A273" s="18">
        <v>44176</v>
      </c>
      <c r="B273" s="44">
        <f t="shared" si="255"/>
        <v>266</v>
      </c>
      <c r="C273" s="49">
        <f>+C272-((Parámetros!$C$54*C272*D272)/Parámetros!$B$9)</f>
        <v>1853226.371917716</v>
      </c>
      <c r="D273" s="50">
        <f>+D272+((Parámetros!$C$54*C272*D272)/Parámetros!$B$9)-Parámetros!$D$54*D272</f>
        <v>1738.4441164944703</v>
      </c>
      <c r="E273" s="50">
        <f>+Parámetros!$D$54*D272+E272</f>
        <v>47617.183965789394</v>
      </c>
      <c r="F273" s="50">
        <f t="shared" si="242"/>
        <v>49355.628082283867</v>
      </c>
      <c r="G273" s="50">
        <f t="shared" si="243"/>
        <v>62.778900643344969</v>
      </c>
      <c r="H273" s="106">
        <f>+'Internación x edad (optimista)'!X274</f>
        <v>58.771492741019493</v>
      </c>
      <c r="I273" s="106">
        <f>+'Internación x edad (optimista)'!AJ274</f>
        <v>16.010611699846788</v>
      </c>
      <c r="J273" s="106">
        <f>+Parámetros!$B$16*Parámetros!$B$18</f>
        <v>1911</v>
      </c>
      <c r="K273" s="106">
        <f>+Parámetros!$B$17*Parámetros!$B$19</f>
        <v>141.5</v>
      </c>
      <c r="L273" s="58">
        <f>+L272-((Parámetros!$F$54*L272*M272)/Parámetros!$B$9)</f>
        <v>1802709.5973485494</v>
      </c>
      <c r="M273" s="59">
        <f>+M272+((Parámetros!$F$54*L272*M272)/Parámetros!$B$9)-Parámetros!$D$54*M272</f>
        <v>19915.1007317187</v>
      </c>
      <c r="N273" s="59">
        <f>+Parámetros!$D$54*M272+N272</f>
        <v>79957.301919731006</v>
      </c>
      <c r="O273" s="59">
        <f t="shared" si="244"/>
        <v>1664.3004325311631</v>
      </c>
      <c r="P273" s="57">
        <f t="shared" si="245"/>
        <v>99872.402651449709</v>
      </c>
      <c r="Q273" s="57">
        <f>+'Internación x edad (moderado)'!X274</f>
        <v>1174.994904216878</v>
      </c>
      <c r="R273" s="57">
        <f>+'Internación x edad (moderado)'!AJ274</f>
        <v>320.09374414927959</v>
      </c>
      <c r="S273" s="57">
        <f>+Parámetros!$B$16*Parámetros!$B$18</f>
        <v>1911</v>
      </c>
      <c r="T273" s="57">
        <f>+Parámetros!$B$17*Parámetros!$B$19</f>
        <v>141.5</v>
      </c>
      <c r="U273" s="80">
        <f>+U272-((Parámetros!$I$54*U272*V272)/Parámetros!$B$9)</f>
        <v>1519725.3571868318</v>
      </c>
      <c r="V273" s="81">
        <f>+V272+((Parámetros!$I$54*U272*V272)/Parámetros!$B$9)-Parámetros!$D$24*V272</f>
        <v>159278.55928091309</v>
      </c>
      <c r="W273" s="81">
        <f>+Parámetros!$D$54*V272+W272</f>
        <v>223578.083532255</v>
      </c>
      <c r="X273" s="81">
        <f t="shared" si="246"/>
        <v>17610.947255289648</v>
      </c>
      <c r="Y273" s="79">
        <f t="shared" si="247"/>
        <v>382856.64281316812</v>
      </c>
      <c r="Z273" s="79">
        <f>+'Internación x edad (pesimista)'!X274</f>
        <v>10884.112724016164</v>
      </c>
      <c r="AA273" s="79">
        <f>+'Internación x edad (pesimista)'!AJ274</f>
        <v>2965.065108852667</v>
      </c>
      <c r="AB273" s="79">
        <f>+Parámetros!$B$16*Parámetros!$B$18</f>
        <v>1911</v>
      </c>
      <c r="AC273" s="79">
        <f>+Parámetros!$B$17*Parámetros!$B$19</f>
        <v>141.5</v>
      </c>
      <c r="AD273" s="74">
        <v>44176</v>
      </c>
    </row>
    <row r="274" spans="1:30" hidden="1" x14ac:dyDescent="0.25">
      <c r="A274" s="18">
        <v>44177</v>
      </c>
      <c r="B274" s="44">
        <f t="shared" si="255"/>
        <v>267</v>
      </c>
      <c r="C274" s="49">
        <f>+C273-((Parámetros!$C$54*C273*D273)/Parámetros!$B$9)</f>
        <v>1853165.8952586511</v>
      </c>
      <c r="D274" s="50">
        <f>+D273+((Parámetros!$C$54*C273*D273)/Parámetros!$B$9)-Parámetros!$D$54*D273</f>
        <v>1674.746195809696</v>
      </c>
      <c r="E274" s="50">
        <f>+Parámetros!$D$54*D273+E273</f>
        <v>47741.358545538998</v>
      </c>
      <c r="F274" s="50">
        <f t="shared" si="242"/>
        <v>49416.104741348696</v>
      </c>
      <c r="G274" s="50">
        <f t="shared" si="243"/>
        <v>60.476659064879641</v>
      </c>
      <c r="H274" s="106">
        <f>+'Internación x edad (optimista)'!X275</f>
        <v>56.616204716817037</v>
      </c>
      <c r="I274" s="106">
        <f>+'Internación x edad (optimista)'!AJ275</f>
        <v>15.423465142094798</v>
      </c>
      <c r="J274" s="106">
        <f>+Parámetros!$B$16*Parámetros!$B$18</f>
        <v>1911</v>
      </c>
      <c r="K274" s="106">
        <f>+Parámetros!$B$17*Parámetros!$B$19</f>
        <v>141.5</v>
      </c>
      <c r="L274" s="58">
        <f>+L273-((Parámetros!$F$54*L273*M273)/Parámetros!$B$9)</f>
        <v>1801024.8030972732</v>
      </c>
      <c r="M274" s="59">
        <f>+M273+((Parámetros!$F$54*L273*M273)/Parámetros!$B$9)-Parámetros!$D$54*M273</f>
        <v>20177.387787872078</v>
      </c>
      <c r="N274" s="59">
        <f>+Parámetros!$D$54*M273+N273</f>
        <v>81379.809114853764</v>
      </c>
      <c r="O274" s="59">
        <f t="shared" si="244"/>
        <v>1684.7942512761801</v>
      </c>
      <c r="P274" s="57">
        <f t="shared" si="245"/>
        <v>101557.19690272585</v>
      </c>
      <c r="Q274" s="57">
        <f>+'Internación x edad (moderado)'!X275</f>
        <v>1190.0037792618198</v>
      </c>
      <c r="R274" s="57">
        <f>+'Internación x edad (moderado)'!AJ275</f>
        <v>324.18248273985762</v>
      </c>
      <c r="S274" s="57">
        <f>+Parámetros!$B$16*Parámetros!$B$18</f>
        <v>1911</v>
      </c>
      <c r="T274" s="57">
        <f>+Parámetros!$B$17*Parámetros!$B$19</f>
        <v>141.5</v>
      </c>
      <c r="U274" s="80">
        <f>+U273-((Parámetros!$I$54*U273*V273)/Parámetros!$B$9)</f>
        <v>1501550.0815880185</v>
      </c>
      <c r="V274" s="81">
        <f>+V273+((Parámetros!$I$54*U273*V273)/Parámetros!$B$9)-Parámetros!$D$24*V273</f>
        <v>166076.79493108974</v>
      </c>
      <c r="W274" s="81">
        <f>+Parámetros!$D$54*V273+W273</f>
        <v>234955.12348089163</v>
      </c>
      <c r="X274" s="81">
        <f t="shared" si="246"/>
        <v>18175.275598813314</v>
      </c>
      <c r="Y274" s="79">
        <f t="shared" si="247"/>
        <v>401031.91841198137</v>
      </c>
      <c r="Z274" s="79">
        <f>+'Internación x edad (pesimista)'!X275</f>
        <v>11320.856322663276</v>
      </c>
      <c r="AA274" s="79">
        <f>+'Internación x edad (pesimista)'!AJ275</f>
        <v>3084.0434067350388</v>
      </c>
      <c r="AB274" s="79">
        <f>+Parámetros!$B$16*Parámetros!$B$18</f>
        <v>1911</v>
      </c>
      <c r="AC274" s="79">
        <f>+Parámetros!$B$17*Parámetros!$B$19</f>
        <v>141.5</v>
      </c>
      <c r="AD274" s="74">
        <v>44177</v>
      </c>
    </row>
    <row r="275" spans="1:30" hidden="1" x14ac:dyDescent="0.25">
      <c r="A275" s="18">
        <v>44178</v>
      </c>
      <c r="B275" s="44">
        <f t="shared" si="255"/>
        <v>268</v>
      </c>
      <c r="C275" s="49">
        <f>+C274-((Parámetros!$C$54*C274*D274)/Parámetros!$B$9)</f>
        <v>1853107.6364118147</v>
      </c>
      <c r="D275" s="50">
        <f>+D274+((Parámetros!$C$54*C274*D274)/Parámetros!$B$9)-Parámetros!$D$54*D274</f>
        <v>1613.3803143739999</v>
      </c>
      <c r="E275" s="50">
        <f>+Parámetros!$D$54*D274+E274</f>
        <v>47860.983273811122</v>
      </c>
      <c r="F275" s="50">
        <f t="shared" si="242"/>
        <v>49474.363588185122</v>
      </c>
      <c r="G275" s="50">
        <f t="shared" si="243"/>
        <v>58.258846836397424</v>
      </c>
      <c r="H275" s="106">
        <f>+'Internación x edad (optimista)'!X276</f>
        <v>54.539957330998398</v>
      </c>
      <c r="I275" s="106">
        <f>+'Internación x edad (optimista)'!AJ276</f>
        <v>14.857850944857248</v>
      </c>
      <c r="J275" s="106">
        <f>+Parámetros!$B$16*Parámetros!$B$18</f>
        <v>1911</v>
      </c>
      <c r="K275" s="106">
        <f>+Parámetros!$B$17*Parámetros!$B$19</f>
        <v>141.5</v>
      </c>
      <c r="L275" s="58">
        <f>+L274-((Parámetros!$F$54*L274*M274)/Parámetros!$B$9)</f>
        <v>1799319.414997065</v>
      </c>
      <c r="M275" s="59">
        <f>+M274+((Parámetros!$F$54*L274*M274)/Parámetros!$B$9)-Parámetros!$D$54*M274</f>
        <v>20441.533903232368</v>
      </c>
      <c r="N275" s="59">
        <f>+Parámetros!$D$54*M274+N274</f>
        <v>82821.05109970177</v>
      </c>
      <c r="O275" s="59">
        <f t="shared" si="244"/>
        <v>1705.3881002082489</v>
      </c>
      <c r="P275" s="57">
        <f t="shared" si="245"/>
        <v>103262.58500293414</v>
      </c>
      <c r="Q275" s="57">
        <f>+'Internación x edad (moderado)'!X276</f>
        <v>1205.1034515621941</v>
      </c>
      <c r="R275" s="57">
        <f>+'Internación x edad (moderado)'!AJ276</f>
        <v>328.29595644489916</v>
      </c>
      <c r="S275" s="57">
        <f>+Parámetros!$B$16*Parámetros!$B$18</f>
        <v>1911</v>
      </c>
      <c r="T275" s="57">
        <f>+Parámetros!$B$17*Parámetros!$B$19</f>
        <v>141.5</v>
      </c>
      <c r="U275" s="80">
        <f>+U274-((Parámetros!$I$54*U274*V274)/Parámetros!$B$9)</f>
        <v>1482825.7056025227</v>
      </c>
      <c r="V275" s="81">
        <f>+V274+((Parámetros!$I$54*U274*V274)/Parámetros!$B$9)-Parámetros!$D$24*V274</f>
        <v>172938.54270722187</v>
      </c>
      <c r="W275" s="81">
        <f>+Parámetros!$D$54*V274+W274</f>
        <v>246817.75169025519</v>
      </c>
      <c r="X275" s="81">
        <f t="shared" si="246"/>
        <v>18724.375985495746</v>
      </c>
      <c r="Y275" s="79">
        <f t="shared" si="247"/>
        <v>419756.29439747706</v>
      </c>
      <c r="Z275" s="79">
        <f>+'Internación x edad (pesimista)'!X276</f>
        <v>11757.741176524421</v>
      </c>
      <c r="AA275" s="79">
        <f>+'Internación x edad (pesimista)'!AJ276</f>
        <v>3203.0601855590544</v>
      </c>
      <c r="AB275" s="79">
        <f>+Parámetros!$B$16*Parámetros!$B$18</f>
        <v>1911</v>
      </c>
      <c r="AC275" s="79">
        <f>+Parámetros!$B$17*Parámetros!$B$19</f>
        <v>141.5</v>
      </c>
      <c r="AD275" s="74">
        <v>44178</v>
      </c>
    </row>
    <row r="276" spans="1:30" hidden="1" x14ac:dyDescent="0.25">
      <c r="A276" s="18">
        <v>44179</v>
      </c>
      <c r="B276" s="44">
        <f t="shared" si="255"/>
        <v>269</v>
      </c>
      <c r="C276" s="49">
        <f>+C275-((Parámetros!$C$54*C275*D275)/Parámetros!$B$9)</f>
        <v>1853051.5140441773</v>
      </c>
      <c r="D276" s="50">
        <f>+D275+((Parámetros!$C$54*C275*D275)/Parámetros!$B$9)-Parámetros!$D$54*D275</f>
        <v>1554.2612309847336</v>
      </c>
      <c r="E276" s="50">
        <f>+Parámetros!$D$54*D275+E275</f>
        <v>47976.224724837833</v>
      </c>
      <c r="F276" s="50">
        <f t="shared" si="242"/>
        <v>49530.485955822565</v>
      </c>
      <c r="G276" s="50">
        <f t="shared" si="243"/>
        <v>56.122367637464777</v>
      </c>
      <c r="H276" s="106">
        <f>+'Internación x edad (optimista)'!X277</f>
        <v>52.539851855913959</v>
      </c>
      <c r="I276" s="106">
        <f>+'Internación x edad (optimista)'!AJ277</f>
        <v>14.312979432720818</v>
      </c>
      <c r="J276" s="106">
        <f>+Parámetros!$B$16*Parámetros!$B$18</f>
        <v>1911</v>
      </c>
      <c r="K276" s="106">
        <f>+Parámetros!$B$17*Parámetros!$B$19</f>
        <v>141.5</v>
      </c>
      <c r="L276" s="58">
        <f>+L275-((Parámetros!$F$54*L275*M275)/Parámetros!$B$9)</f>
        <v>1797593.3372987991</v>
      </c>
      <c r="M276" s="59">
        <f>+M275+((Parámetros!$F$54*L275*M275)/Parámetros!$B$9)-Parámetros!$D$54*M275</f>
        <v>20707.502036981616</v>
      </c>
      <c r="N276" s="59">
        <f>+Parámetros!$D$54*M275+N275</f>
        <v>84281.160664218361</v>
      </c>
      <c r="O276" s="59">
        <f t="shared" si="244"/>
        <v>1726.0776982659008</v>
      </c>
      <c r="P276" s="57">
        <f t="shared" si="245"/>
        <v>104988.66270119998</v>
      </c>
      <c r="Q276" s="57">
        <f>+'Internación x edad (moderado)'!X277</f>
        <v>1220.2912855532766</v>
      </c>
      <c r="R276" s="57">
        <f>+'Internación x edad (moderado)'!AJ277</f>
        <v>332.43344728020065</v>
      </c>
      <c r="S276" s="57">
        <f>+Parámetros!$B$16*Parámetros!$B$18</f>
        <v>1911</v>
      </c>
      <c r="T276" s="57">
        <f>+Parámetros!$B$17*Parámetros!$B$19</f>
        <v>141.5</v>
      </c>
      <c r="U276" s="80">
        <f>+U275-((Parámetros!$I$54*U275*V275)/Parámetros!$B$9)</f>
        <v>1463570.8406261224</v>
      </c>
      <c r="V276" s="81">
        <f>+V275+((Parámetros!$I$54*U275*V275)/Parámetros!$B$9)-Parámetros!$D$24*V275</f>
        <v>179840.6546331064</v>
      </c>
      <c r="W276" s="81">
        <f>+Parámetros!$D$54*V275+W275</f>
        <v>259170.50474077102</v>
      </c>
      <c r="X276" s="81">
        <f t="shared" si="246"/>
        <v>19254.864976400277</v>
      </c>
      <c r="Y276" s="79">
        <f t="shared" si="247"/>
        <v>439011.15937387745</v>
      </c>
      <c r="Z276" s="79">
        <f>+'Internación x edad (pesimista)'!X277</f>
        <v>12192.831483609823</v>
      </c>
      <c r="AA276" s="79">
        <f>+'Internación x edad (pesimista)'!AJ277</f>
        <v>3321.5880914573763</v>
      </c>
      <c r="AB276" s="79">
        <f>+Parámetros!$B$16*Parámetros!$B$18</f>
        <v>1911</v>
      </c>
      <c r="AC276" s="79">
        <f>+Parámetros!$B$17*Parámetros!$B$19</f>
        <v>141.5</v>
      </c>
      <c r="AD276" s="74">
        <v>44179</v>
      </c>
    </row>
    <row r="277" spans="1:30" hidden="1" x14ac:dyDescent="0.25">
      <c r="A277" s="18">
        <v>44180</v>
      </c>
      <c r="B277" s="44">
        <f t="shared" si="255"/>
        <v>270</v>
      </c>
      <c r="C277" s="49">
        <f>+C276-((Parámetros!$C$54*C276*D276)/Parámetros!$B$9)</f>
        <v>1852997.4498054725</v>
      </c>
      <c r="D277" s="50">
        <f>+D276+((Parámetros!$C$54*C276*D276)/Parámetros!$B$9)-Parámetros!$D$54*D276</f>
        <v>1497.3068103334749</v>
      </c>
      <c r="E277" s="50">
        <f>+Parámetros!$D$54*D276+E276</f>
        <v>48087.243384193884</v>
      </c>
      <c r="F277" s="50">
        <f t="shared" si="242"/>
        <v>49584.550194527357</v>
      </c>
      <c r="G277" s="50">
        <f t="shared" si="243"/>
        <v>54.064238704741001</v>
      </c>
      <c r="H277" s="106">
        <f>+'Internación x edad (optimista)'!X278</f>
        <v>50.613095876495628</v>
      </c>
      <c r="I277" s="106">
        <f>+'Internación x edad (optimista)'!AJ278</f>
        <v>13.788089892093339</v>
      </c>
      <c r="J277" s="106">
        <f>+Parámetros!$B$16*Parámetros!$B$18</f>
        <v>1911</v>
      </c>
      <c r="K277" s="106">
        <f>+Parámetros!$B$17*Parámetros!$B$19</f>
        <v>141.5</v>
      </c>
      <c r="L277" s="58">
        <f>+L276-((Parámetros!$F$54*L276*M276)/Parámetros!$B$9)</f>
        <v>1795846.4786833106</v>
      </c>
      <c r="M277" s="59">
        <f>+M276+((Parámetros!$F$54*L276*M276)/Parámetros!$B$9)-Parámetros!$D$54*M276</f>
        <v>20975.253364114193</v>
      </c>
      <c r="N277" s="59">
        <f>+Parámetros!$D$54*M276+N276</f>
        <v>85760.267952574184</v>
      </c>
      <c r="O277" s="59">
        <f t="shared" si="244"/>
        <v>1746.8586154885124</v>
      </c>
      <c r="P277" s="57">
        <f t="shared" si="245"/>
        <v>106735.52131668838</v>
      </c>
      <c r="Q277" s="57">
        <f>+'Internación x edad (moderado)'!X278</f>
        <v>1235.5645377348496</v>
      </c>
      <c r="R277" s="57">
        <f>+'Internación x edad (moderado)'!AJ278</f>
        <v>336.59420785762143</v>
      </c>
      <c r="S277" s="57">
        <f>+Parámetros!$B$16*Parámetros!$B$18</f>
        <v>1911</v>
      </c>
      <c r="T277" s="57">
        <f>+Parámetros!$B$17*Parámetros!$B$19</f>
        <v>141.5</v>
      </c>
      <c r="U277" s="80">
        <f>+U276-((Parámetros!$I$54*U276*V276)/Parámetros!$B$9)</f>
        <v>1443807.5071230852</v>
      </c>
      <c r="V277" s="81">
        <f>+V276+((Parámetros!$I$54*U276*V276)/Parámetros!$B$9)-Parámetros!$D$24*V276</f>
        <v>186758.22709092166</v>
      </c>
      <c r="W277" s="81">
        <f>+Parámetros!$D$54*V276+W276</f>
        <v>272016.2657859929</v>
      </c>
      <c r="X277" s="81">
        <f t="shared" si="246"/>
        <v>19763.333503037225</v>
      </c>
      <c r="Y277" s="79">
        <f t="shared" si="247"/>
        <v>458774.49287691456</v>
      </c>
      <c r="Z277" s="79">
        <f>+'Internación x edad (pesimista)'!X278</f>
        <v>12624.069306542044</v>
      </c>
      <c r="AA277" s="79">
        <f>+'Internación x edad (pesimista)'!AJ278</f>
        <v>3439.0664982706876</v>
      </c>
      <c r="AB277" s="79">
        <f>+Parámetros!$B$16*Parámetros!$B$18</f>
        <v>1911</v>
      </c>
      <c r="AC277" s="79">
        <f>+Parámetros!$B$17*Parámetros!$B$19</f>
        <v>141.5</v>
      </c>
      <c r="AD277" s="74">
        <v>44180</v>
      </c>
    </row>
    <row r="278" spans="1:30" hidden="1" x14ac:dyDescent="0.25">
      <c r="A278" s="18">
        <v>44181</v>
      </c>
      <c r="B278" s="44">
        <f t="shared" si="255"/>
        <v>271</v>
      </c>
      <c r="C278" s="49">
        <f>+C277-((Parámetros!$C$54*C277*D277)/Parámetros!$B$9)</f>
        <v>1852945.3682188045</v>
      </c>
      <c r="D278" s="50">
        <f>+D277+((Parámetros!$C$54*C277*D277)/Parámetros!$B$9)-Parámetros!$D$54*D277</f>
        <v>1442.4379105490266</v>
      </c>
      <c r="E278" s="50">
        <f>+Parámetros!$D$54*D277+E277</f>
        <v>48194.193870646275</v>
      </c>
      <c r="F278" s="50">
        <f t="shared" si="242"/>
        <v>49636.631781195305</v>
      </c>
      <c r="G278" s="50">
        <f t="shared" si="243"/>
        <v>52.081586668035015</v>
      </c>
      <c r="H278" s="106">
        <f>+'Internación x edad (optimista)'!X279</f>
        <v>48.756999390985527</v>
      </c>
      <c r="I278" s="106">
        <f>+'Internación x edad (optimista)'!AJ279</f>
        <v>13.282449508958891</v>
      </c>
      <c r="J278" s="106">
        <f>+Parámetros!$B$16*Parámetros!$B$18</f>
        <v>1911</v>
      </c>
      <c r="K278" s="106">
        <f>+Parámetros!$B$17*Parámetros!$B$19</f>
        <v>141.5</v>
      </c>
      <c r="L278" s="58">
        <f>+L277-((Parámetros!$F$54*L277*M277)/Parámetros!$B$9)</f>
        <v>1794078.7524108484</v>
      </c>
      <c r="M278" s="59">
        <f>+M277+((Parámetros!$F$54*L277*M277)/Parámetros!$B$9)-Parámetros!$D$54*M277</f>
        <v>21244.747253425448</v>
      </c>
      <c r="N278" s="59">
        <f>+Parámetros!$D$54*M277+N277</f>
        <v>87258.500335725199</v>
      </c>
      <c r="O278" s="59">
        <f t="shared" si="244"/>
        <v>1767.7262724621687</v>
      </c>
      <c r="P278" s="57">
        <f t="shared" si="245"/>
        <v>108503.24758915065</v>
      </c>
      <c r="Q278" s="57">
        <f>+'Internación x edad (moderado)'!X279</f>
        <v>1250.9203557371461</v>
      </c>
      <c r="R278" s="57">
        <f>+'Internación x edad (moderado)'!AJ279</f>
        <v>340.77746113062693</v>
      </c>
      <c r="S278" s="57">
        <f>+Parámetros!$B$16*Parámetros!$B$18</f>
        <v>1911</v>
      </c>
      <c r="T278" s="57">
        <f>+Parámetros!$B$17*Parámetros!$B$19</f>
        <v>141.5</v>
      </c>
      <c r="U278" s="80">
        <f>+U277-((Parámetros!$I$54*U277*V277)/Parámetros!$B$9)</f>
        <v>1423561.1163693718</v>
      </c>
      <c r="V278" s="81">
        <f>+V277+((Parámetros!$I$54*U277*V277)/Parámetros!$B$9)-Parámetros!$D$24*V277</f>
        <v>193664.74448099779</v>
      </c>
      <c r="W278" s="81">
        <f>+Parámetros!$D$54*V277+W277</f>
        <v>285356.13914963015</v>
      </c>
      <c r="X278" s="81">
        <f t="shared" si="246"/>
        <v>20246.390753713436</v>
      </c>
      <c r="Y278" s="79">
        <f t="shared" si="247"/>
        <v>479020.88363062794</v>
      </c>
      <c r="Z278" s="79">
        <f>+'Internación x edad (pesimista)'!X279</f>
        <v>13049.289230522982</v>
      </c>
      <c r="AA278" s="79">
        <f>+'Internación x edad (pesimista)'!AJ279</f>
        <v>3554.9055006914232</v>
      </c>
      <c r="AB278" s="79">
        <f>+Parámetros!$B$16*Parámetros!$B$18</f>
        <v>1911</v>
      </c>
      <c r="AC278" s="79">
        <f>+Parámetros!$B$17*Parámetros!$B$19</f>
        <v>141.5</v>
      </c>
      <c r="AD278" s="74">
        <v>44181</v>
      </c>
    </row>
    <row r="279" spans="1:30" hidden="1" x14ac:dyDescent="0.25">
      <c r="A279" s="18">
        <v>44182</v>
      </c>
      <c r="B279" s="44">
        <f t="shared" si="255"/>
        <v>272</v>
      </c>
      <c r="C279" s="49">
        <f>+C278-((Parámetros!$C$54*C278*D278)/Parámetros!$B$9)</f>
        <v>1852895.1965752677</v>
      </c>
      <c r="D279" s="50">
        <f>+D278+((Parámetros!$C$54*C278*D278)/Parámetros!$B$9)-Parámetros!$D$54*D278</f>
        <v>1389.5782747608237</v>
      </c>
      <c r="E279" s="50">
        <f>+Parámetros!$D$54*D278+E278</f>
        <v>48297.225149971207</v>
      </c>
      <c r="F279" s="50">
        <f t="shared" si="242"/>
        <v>49686.803424732032</v>
      </c>
      <c r="G279" s="50">
        <f t="shared" si="243"/>
        <v>50.171643536770716</v>
      </c>
      <c r="H279" s="106">
        <f>+'Internación x edad (optimista)'!X280</f>
        <v>46.968971054513794</v>
      </c>
      <c r="I279" s="106">
        <f>+'Internación x edad (optimista)'!AJ280</f>
        <v>12.795352345548041</v>
      </c>
      <c r="J279" s="106">
        <f>+Parámetros!$B$16*Parámetros!$B$18</f>
        <v>1911</v>
      </c>
      <c r="K279" s="106">
        <f>+Parámetros!$B$17*Parámetros!$B$19</f>
        <v>141.5</v>
      </c>
      <c r="L279" s="58">
        <f>+L278-((Parámetros!$F$54*L278*M278)/Parámetros!$B$9)</f>
        <v>1792290.0764709327</v>
      </c>
      <c r="M279" s="59">
        <f>+M278+((Parámetros!$F$54*L278*M278)/Parámetros!$B$9)-Parámetros!$D$54*M278</f>
        <v>21515.941246668011</v>
      </c>
      <c r="N279" s="59">
        <f>+Parámetros!$D$54*M278+N278</f>
        <v>88775.982282398443</v>
      </c>
      <c r="O279" s="59">
        <f t="shared" si="244"/>
        <v>1788.6759399157017</v>
      </c>
      <c r="P279" s="57">
        <f t="shared" si="245"/>
        <v>110291.92352906645</v>
      </c>
      <c r="Q279" s="57">
        <f>+'Internación x edad (moderado)'!X280</f>
        <v>1266.3557774751812</v>
      </c>
      <c r="R279" s="57">
        <f>+'Internación x edad (moderado)'!AJ280</f>
        <v>344.98240016391048</v>
      </c>
      <c r="S279" s="57">
        <f>+Parámetros!$B$16*Parámetros!$B$18</f>
        <v>1911</v>
      </c>
      <c r="T279" s="57">
        <f>+Parámetros!$B$17*Parámetros!$B$19</f>
        <v>141.5</v>
      </c>
      <c r="U279" s="80">
        <f>+U278-((Parámetros!$I$54*U278*V278)/Parámetros!$B$9)</f>
        <v>1402860.4054516552</v>
      </c>
      <c r="V279" s="81">
        <f>+V278+((Parámetros!$I$54*U278*V278)/Parámetros!$B$9)-Parámetros!$D$24*V278</f>
        <v>200532.25936435748</v>
      </c>
      <c r="W279" s="81">
        <f>+Parámetros!$D$54*V278+W278</f>
        <v>299189.33518398716</v>
      </c>
      <c r="X279" s="81">
        <f t="shared" si="246"/>
        <v>20700.710917716613</v>
      </c>
      <c r="Y279" s="79">
        <f t="shared" si="247"/>
        <v>499721.59454834461</v>
      </c>
      <c r="Z279" s="79">
        <f>+'Internación x edad (pesimista)'!X280</f>
        <v>13466.236200842195</v>
      </c>
      <c r="AA279" s="79">
        <f>+'Internación x edad (pesimista)'!AJ280</f>
        <v>3668.4907735825655</v>
      </c>
      <c r="AB279" s="79">
        <f>+Parámetros!$B$16*Parámetros!$B$18</f>
        <v>1911</v>
      </c>
      <c r="AC279" s="79">
        <f>+Parámetros!$B$17*Parámetros!$B$19</f>
        <v>141.5</v>
      </c>
      <c r="AD279" s="74">
        <v>44182</v>
      </c>
    </row>
    <row r="280" spans="1:30" hidden="1" x14ac:dyDescent="0.25">
      <c r="A280" s="18">
        <v>44183</v>
      </c>
      <c r="B280" s="44">
        <f t="shared" si="255"/>
        <v>273</v>
      </c>
      <c r="C280" s="49">
        <f>+C279-((Parámetros!$C$54*C279*D279)/Parámetros!$B$9)</f>
        <v>1852846.8648324315</v>
      </c>
      <c r="D280" s="50">
        <f>+D279+((Parámetros!$C$54*C279*D279)/Parámetros!$B$9)-Parámetros!$D$54*D279</f>
        <v>1338.6544265427497</v>
      </c>
      <c r="E280" s="50">
        <f>+Parámetros!$D$54*D279+E279</f>
        <v>48396.480741025553</v>
      </c>
      <c r="F280" s="50">
        <f t="shared" ref="F280:F293" si="256">+D280+E280</f>
        <v>49735.135167568304</v>
      </c>
      <c r="G280" s="50">
        <f t="shared" ref="G280:G293" si="257">+IF(C279-C280&gt;0,C279-C280,0)</f>
        <v>48.331742836162448</v>
      </c>
      <c r="H280" s="106">
        <f>+'Internación x edad (optimista)'!X281</f>
        <v>45.246514560611807</v>
      </c>
      <c r="I280" s="106">
        <f>+'Internación x edad (optimista)'!AJ281</f>
        <v>12.326118354584656</v>
      </c>
      <c r="J280" s="106">
        <f>+Parámetros!$B$16*Parámetros!$B$18</f>
        <v>1911</v>
      </c>
      <c r="K280" s="106">
        <f>+Parámetros!$B$17*Parámetros!$B$19</f>
        <v>141.5</v>
      </c>
      <c r="L280" s="58">
        <f>+L279-((Parámetros!$F$54*L279*M279)/Parámetros!$B$9)</f>
        <v>1790480.3737324616</v>
      </c>
      <c r="M280" s="59">
        <f>+M279+((Parámetros!$F$54*L279*M279)/Parámetros!$B$9)-Parámetros!$D$54*M279</f>
        <v>21788.791038948424</v>
      </c>
      <c r="N280" s="59">
        <f>+Parámetros!$D$54*M279+N279</f>
        <v>90312.835228589014</v>
      </c>
      <c r="O280" s="59">
        <f t="shared" ref="O280:O293" si="258">+L279-L280</f>
        <v>1809.7027384710964</v>
      </c>
      <c r="P280" s="57">
        <f t="shared" ref="P280:P293" si="259">+N280+M280</f>
        <v>112101.62626753745</v>
      </c>
      <c r="Q280" s="57">
        <f>+'Internación x edad (moderado)'!X281</f>
        <v>1281.8677303958277</v>
      </c>
      <c r="R280" s="57">
        <f>+'Internación x edad (moderado)'!AJ281</f>
        <v>349.20818792828072</v>
      </c>
      <c r="S280" s="57">
        <f>+Parámetros!$B$16*Parámetros!$B$18</f>
        <v>1911</v>
      </c>
      <c r="T280" s="57">
        <f>+Parámetros!$B$17*Parámetros!$B$19</f>
        <v>141.5</v>
      </c>
      <c r="U280" s="80">
        <f>+U279-((Parámetros!$I$54*U279*V279)/Parámetros!$B$9)</f>
        <v>1381737.3236398243</v>
      </c>
      <c r="V280" s="81">
        <f>+V279+((Parámetros!$I$54*U279*V279)/Parámetros!$B$9)-Parámetros!$D$24*V279</f>
        <v>207331.60836444865</v>
      </c>
      <c r="W280" s="81">
        <f>+Parámetros!$D$54*V279+W279</f>
        <v>313513.067995727</v>
      </c>
      <c r="X280" s="81">
        <f t="shared" ref="X280:X293" si="260">+U279-U280</f>
        <v>21123.081811830867</v>
      </c>
      <c r="Y280" s="79">
        <f t="shared" ref="Y280:Y293" si="261">+W280+V280</f>
        <v>520844.67636017565</v>
      </c>
      <c r="Z280" s="79">
        <f>+'Internación x edad (pesimista)'!X281</f>
        <v>13872.586459432612</v>
      </c>
      <c r="AA280" s="79">
        <f>+'Internación x edad (pesimista)'!AJ281</f>
        <v>3779.18927554324</v>
      </c>
      <c r="AB280" s="79">
        <f>+Parámetros!$B$16*Parámetros!$B$18</f>
        <v>1911</v>
      </c>
      <c r="AC280" s="79">
        <f>+Parámetros!$B$17*Parámetros!$B$19</f>
        <v>141.5</v>
      </c>
      <c r="AD280" s="74">
        <v>44183</v>
      </c>
    </row>
    <row r="281" spans="1:30" hidden="1" x14ac:dyDescent="0.25">
      <c r="A281" s="18">
        <v>44184</v>
      </c>
      <c r="B281" s="44">
        <f t="shared" si="255"/>
        <v>274</v>
      </c>
      <c r="C281" s="49">
        <f>+C280-((Parámetros!$C$54*C280*D280)/Parámetros!$B$9)</f>
        <v>1852800.3055165478</v>
      </c>
      <c r="D281" s="50">
        <f>+D280+((Parámetros!$C$54*C280*D280)/Parámetros!$B$9)-Parámetros!$D$54*D280</f>
        <v>1289.5955691019642</v>
      </c>
      <c r="E281" s="50">
        <f>+Parámetros!$D$54*D280+E280</f>
        <v>48492.098914350034</v>
      </c>
      <c r="F281" s="50">
        <f t="shared" si="256"/>
        <v>49781.694483451996</v>
      </c>
      <c r="G281" s="50">
        <f t="shared" si="257"/>
        <v>46.559315883787349</v>
      </c>
      <c r="H281" s="106">
        <f>+'Internación x edad (optimista)'!X282</f>
        <v>43.58722515539506</v>
      </c>
      <c r="I281" s="106">
        <f>+'Internación x edad (optimista)'!AJ282</f>
        <v>11.874092429674752</v>
      </c>
      <c r="J281" s="106">
        <f>+Parámetros!$B$16*Parámetros!$B$18</f>
        <v>1911</v>
      </c>
      <c r="K281" s="106">
        <f>+Parámetros!$B$17*Parámetros!$B$19</f>
        <v>141.5</v>
      </c>
      <c r="L281" s="58">
        <f>+L280-((Parámetros!$F$54*L280*M280)/Parámetros!$B$9)</f>
        <v>1788649.5720939047</v>
      </c>
      <c r="M281" s="59">
        <f>+M280+((Parámetros!$F$54*L280*M280)/Parámetros!$B$9)-Parámetros!$D$54*M280</f>
        <v>22063.250460437561</v>
      </c>
      <c r="N281" s="59">
        <f>+Parámetros!$D$54*M280+N280</f>
        <v>91869.177445656765</v>
      </c>
      <c r="O281" s="59">
        <f t="shared" si="258"/>
        <v>1830.8016385568772</v>
      </c>
      <c r="P281" s="57">
        <f t="shared" si="259"/>
        <v>113932.42790609432</v>
      </c>
      <c r="Q281" s="57">
        <f>+'Internación x edad (moderado)'!X282</f>
        <v>1297.4530308223004</v>
      </c>
      <c r="R281" s="57">
        <f>+'Internación x edad (moderado)'!AJ282</f>
        <v>353.453957122085</v>
      </c>
      <c r="S281" s="57">
        <f>+Parámetros!$B$16*Parámetros!$B$18</f>
        <v>1911</v>
      </c>
      <c r="T281" s="57">
        <f>+Parámetros!$B$17*Parámetros!$B$19</f>
        <v>141.5</v>
      </c>
      <c r="U281" s="80">
        <f>+U280-((Parámetros!$I$54*U280*V280)/Parámetros!$B$9)</f>
        <v>1360226.8693768855</v>
      </c>
      <c r="V281" s="81">
        <f>+V280+((Parámetros!$I$54*U280*V280)/Parámetros!$B$9)-Parámetros!$D$24*V280</f>
        <v>214032.66202992675</v>
      </c>
      <c r="W281" s="81">
        <f>+Parámetros!$D$54*V280+W280</f>
        <v>328322.46859318763</v>
      </c>
      <c r="X281" s="81">
        <f t="shared" si="260"/>
        <v>21510.454262938816</v>
      </c>
      <c r="Y281" s="79">
        <f t="shared" si="261"/>
        <v>542355.13062311441</v>
      </c>
      <c r="Z281" s="79">
        <f>+'Internación x edad (pesimista)'!X282</f>
        <v>14265.971399535207</v>
      </c>
      <c r="AA281" s="79">
        <f>+'Internación x edad (pesimista)'!AJ282</f>
        <v>3886.3557474296049</v>
      </c>
      <c r="AB281" s="79">
        <f>+Parámetros!$B$16*Parámetros!$B$18</f>
        <v>1911</v>
      </c>
      <c r="AC281" s="79">
        <f>+Parámetros!$B$17*Parámetros!$B$19</f>
        <v>141.5</v>
      </c>
      <c r="AD281" s="74">
        <v>44184</v>
      </c>
    </row>
    <row r="282" spans="1:30" hidden="1" x14ac:dyDescent="0.25">
      <c r="A282" s="18">
        <v>44185</v>
      </c>
      <c r="B282" s="44">
        <f t="shared" si="255"/>
        <v>275</v>
      </c>
      <c r="C282" s="49">
        <f>+C281-((Parámetros!$C$54*C281*D281)/Parámetros!$B$9)</f>
        <v>1852755.4536283463</v>
      </c>
      <c r="D282" s="50">
        <f>+D281+((Parámetros!$C$54*C281*D281)/Parámetros!$B$9)-Parámetros!$D$54*D281</f>
        <v>1242.3334880818145</v>
      </c>
      <c r="E282" s="50">
        <f>+Parámetros!$D$54*D281+E281</f>
        <v>48584.212883571599</v>
      </c>
      <c r="F282" s="50">
        <f t="shared" si="256"/>
        <v>49826.546371653414</v>
      </c>
      <c r="G282" s="50">
        <f t="shared" si="257"/>
        <v>44.851888201432303</v>
      </c>
      <c r="H282" s="106">
        <f>+'Internación x edad (optimista)'!X283</f>
        <v>41.988786279590052</v>
      </c>
      <c r="I282" s="106">
        <f>+'Internación x edad (optimista)'!AJ283</f>
        <v>11.438643490522798</v>
      </c>
      <c r="J282" s="106">
        <f>+Parámetros!$B$16*Parámetros!$B$18</f>
        <v>1911</v>
      </c>
      <c r="K282" s="106">
        <f>+Parámetros!$B$17*Parámetros!$B$19</f>
        <v>141.5</v>
      </c>
      <c r="L282" s="58">
        <f>+L281-((Parámetros!$F$54*L281*M281)/Parámetros!$B$9)</f>
        <v>1786797.6046334135</v>
      </c>
      <c r="M282" s="59">
        <f>+M281+((Parámetros!$F$54*L281*M281)/Parámetros!$B$9)-Parámetros!$D$54*M281</f>
        <v>22339.271459468939</v>
      </c>
      <c r="N282" s="59">
        <f>+Parámetros!$D$54*M281+N281</f>
        <v>93445.123907116591</v>
      </c>
      <c r="O282" s="59">
        <f t="shared" si="258"/>
        <v>1851.9674604912288</v>
      </c>
      <c r="P282" s="57">
        <f t="shared" si="259"/>
        <v>115784.39536658552</v>
      </c>
      <c r="Q282" s="57">
        <f>+'Internación x edad (moderado)'!X283</f>
        <v>1313.1083834006249</v>
      </c>
      <c r="R282" s="57">
        <f>+'Internación x edad (moderado)'!AJ283</f>
        <v>357.71881002041556</v>
      </c>
      <c r="S282" s="57">
        <f>+Parámetros!$B$16*Parámetros!$B$18</f>
        <v>1911</v>
      </c>
      <c r="T282" s="57">
        <f>+Parámetros!$B$17*Parámetros!$B$19</f>
        <v>141.5</v>
      </c>
      <c r="U282" s="80">
        <f>+U281-((Parámetros!$I$54*U281*V281)/Parámetros!$B$9)</f>
        <v>1338366.8783738795</v>
      </c>
      <c r="V282" s="81">
        <f>+V281+((Parámetros!$I$54*U281*V281)/Parámetros!$B$9)-Parámetros!$D$24*V281</f>
        <v>220604.60574508083</v>
      </c>
      <c r="W282" s="81">
        <f>+Parámetros!$D$54*V281+W281</f>
        <v>343610.51588103955</v>
      </c>
      <c r="X282" s="81">
        <f t="shared" si="260"/>
        <v>21859.991003005998</v>
      </c>
      <c r="Y282" s="79">
        <f t="shared" si="261"/>
        <v>564215.12162612041</v>
      </c>
      <c r="Z282" s="79">
        <f>+'Internación x edad (pesimista)'!X283</f>
        <v>14644.004051702816</v>
      </c>
      <c r="AA282" s="79">
        <f>+'Internación x edad (pesimista)'!AJ283</f>
        <v>3989.3399277088056</v>
      </c>
      <c r="AB282" s="79">
        <f>+Parámetros!$B$16*Parámetros!$B$18</f>
        <v>1911</v>
      </c>
      <c r="AC282" s="79">
        <f>+Parámetros!$B$17*Parámetros!$B$19</f>
        <v>141.5</v>
      </c>
      <c r="AD282" s="74">
        <v>44185</v>
      </c>
    </row>
    <row r="283" spans="1:30" hidden="1" x14ac:dyDescent="0.25">
      <c r="A283" s="18">
        <v>44186</v>
      </c>
      <c r="B283" s="44">
        <f t="shared" si="255"/>
        <v>276</v>
      </c>
      <c r="C283" s="49">
        <f>+C282-((Parámetros!$C$54*C282*D282)/Parámetros!$B$9)</f>
        <v>1852712.2465522843</v>
      </c>
      <c r="D283" s="50">
        <f>+D282+((Parámetros!$C$54*C282*D282)/Parámetros!$B$9)-Parámetros!$D$54*D282</f>
        <v>1196.8024578522438</v>
      </c>
      <c r="E283" s="50">
        <f>+Parámetros!$D$54*D282+E282</f>
        <v>48672.950989863159</v>
      </c>
      <c r="F283" s="50">
        <f t="shared" si="256"/>
        <v>49869.753447715404</v>
      </c>
      <c r="G283" s="50">
        <f t="shared" si="257"/>
        <v>43.207076061982661</v>
      </c>
      <c r="H283" s="106">
        <f>+'Internación x edad (optimista)'!X284</f>
        <v>40.448966333770173</v>
      </c>
      <c r="I283" s="106">
        <f>+'Internación x edad (optimista)'!AJ284</f>
        <v>11.019163601712785</v>
      </c>
      <c r="J283" s="106">
        <f>+Parámetros!$B$16*Parámetros!$B$18</f>
        <v>1911</v>
      </c>
      <c r="K283" s="106">
        <f>+Parámetros!$B$17*Parámetros!$B$19</f>
        <v>141.5</v>
      </c>
      <c r="L283" s="58">
        <f>+L282-((Parámetros!$F$54*L282*M282)/Parámetros!$B$9)</f>
        <v>1784924.4097586782</v>
      </c>
      <c r="M283" s="59">
        <f>+M282+((Parámetros!$F$54*L282*M282)/Parámetros!$B$9)-Parámetros!$D$54*M282</f>
        <v>22616.804087099408</v>
      </c>
      <c r="N283" s="59">
        <f>+Parámetros!$D$54*M282+N282</f>
        <v>95040.786154221511</v>
      </c>
      <c r="O283" s="59">
        <f t="shared" si="258"/>
        <v>1873.1948747353163</v>
      </c>
      <c r="P283" s="57">
        <f t="shared" si="259"/>
        <v>117657.59024132093</v>
      </c>
      <c r="Q283" s="57">
        <f>+'Internación x edad (moderado)'!X284</f>
        <v>1328.8303806525507</v>
      </c>
      <c r="R283" s="57">
        <f>+'Internación x edad (moderado)'!AJ284</f>
        <v>362.00181835331358</v>
      </c>
      <c r="S283" s="57">
        <f>+Parámetros!$B$16*Parámetros!$B$18</f>
        <v>1911</v>
      </c>
      <c r="T283" s="57">
        <f>+Parámetros!$B$17*Parámetros!$B$19</f>
        <v>141.5</v>
      </c>
      <c r="U283" s="80">
        <f>+U282-((Parámetros!$I$54*U282*V282)/Parámetros!$B$9)</f>
        <v>1316197.7646156931</v>
      </c>
      <c r="V283" s="81">
        <f>+V282+((Parámetros!$I$54*U282*V282)/Parámetros!$B$9)-Parámetros!$D$24*V282</f>
        <v>227016.24766433286</v>
      </c>
      <c r="W283" s="81">
        <f>+Parámetros!$D$54*V282+W282</f>
        <v>359367.9877199739</v>
      </c>
      <c r="X283" s="81">
        <f t="shared" si="260"/>
        <v>22169.113758186344</v>
      </c>
      <c r="Y283" s="79">
        <f t="shared" si="261"/>
        <v>586384.23538430675</v>
      </c>
      <c r="Z283" s="79">
        <f>+'Internación x edad (pesimista)'!X284</f>
        <v>15004.307807254405</v>
      </c>
      <c r="AA283" s="79">
        <f>+'Internación x edad (pesimista)'!AJ284</f>
        <v>4087.4943773422892</v>
      </c>
      <c r="AB283" s="79">
        <f>+Parámetros!$B$16*Parámetros!$B$18</f>
        <v>1911</v>
      </c>
      <c r="AC283" s="79">
        <f>+Parámetros!$B$17*Parámetros!$B$19</f>
        <v>141.5</v>
      </c>
      <c r="AD283" s="74">
        <v>44186</v>
      </c>
    </row>
    <row r="284" spans="1:30" hidden="1" x14ac:dyDescent="0.25">
      <c r="A284" s="18">
        <v>44187</v>
      </c>
      <c r="B284" s="44">
        <f t="shared" si="255"/>
        <v>277</v>
      </c>
      <c r="C284" s="49">
        <f>+C283-((Parámetros!$C$54*C283*D283)/Parámetros!$B$9)</f>
        <v>1852670.6239691246</v>
      </c>
      <c r="D284" s="50">
        <f>+D283+((Parámetros!$C$54*C283*D283)/Parámetros!$B$9)-Parámetros!$D$54*D283</f>
        <v>1152.9391511653282</v>
      </c>
      <c r="E284" s="50">
        <f>+Parámetros!$D$54*D283+E283</f>
        <v>48758.436879709749</v>
      </c>
      <c r="F284" s="50">
        <f t="shared" si="256"/>
        <v>49911.376030875079</v>
      </c>
      <c r="G284" s="50">
        <f t="shared" si="257"/>
        <v>41.622583159711212</v>
      </c>
      <c r="H284" s="106">
        <f>+'Internación x edad (optimista)'!X285</f>
        <v>38.965615562253575</v>
      </c>
      <c r="I284" s="106">
        <f>+'Internación x edad (optimista)'!AJ285</f>
        <v>10.615067123815352</v>
      </c>
      <c r="J284" s="106">
        <f>+Parámetros!$B$16*Parámetros!$B$18</f>
        <v>1911</v>
      </c>
      <c r="K284" s="106">
        <f>+Parámetros!$B$17*Parámetros!$B$19</f>
        <v>141.5</v>
      </c>
      <c r="L284" s="58">
        <f>+L283-((Parámetros!$F$54*L283*M283)/Parámetros!$B$9)</f>
        <v>1783029.931356349</v>
      </c>
      <c r="M284" s="59">
        <f>+M283+((Parámetros!$F$54*L283*M283)/Parámetros!$B$9)-Parámetros!$D$54*M283</f>
        <v>22895.796483207141</v>
      </c>
      <c r="N284" s="59">
        <f>+Parámetros!$D$54*M283+N283</f>
        <v>96656.272160442895</v>
      </c>
      <c r="O284" s="59">
        <f t="shared" si="258"/>
        <v>1894.4784023291431</v>
      </c>
      <c r="P284" s="57">
        <f t="shared" si="259"/>
        <v>119552.06864365004</v>
      </c>
      <c r="Q284" s="57">
        <f>+'Internación x edad (moderado)'!X285</f>
        <v>1344.6155026394688</v>
      </c>
      <c r="R284" s="57">
        <f>+'Internación x edad (moderado)'!AJ285</f>
        <v>366.30202321421325</v>
      </c>
      <c r="S284" s="57">
        <f>+Parámetros!$B$16*Parámetros!$B$18</f>
        <v>1911</v>
      </c>
      <c r="T284" s="57">
        <f>+Parámetros!$B$17*Parámetros!$B$19</f>
        <v>141.5</v>
      </c>
      <c r="U284" s="80">
        <f>+U283-((Parámetros!$I$54*U283*V283)/Parámetros!$B$9)</f>
        <v>1293762.2174256686</v>
      </c>
      <c r="V284" s="81">
        <f>+V283+((Parámetros!$I$54*U283*V283)/Parámetros!$B$9)-Parámetros!$D$24*V283</f>
        <v>233236.34859261924</v>
      </c>
      <c r="W284" s="81">
        <f>+Parámetros!$D$54*V283+W283</f>
        <v>375583.43398171198</v>
      </c>
      <c r="X284" s="81">
        <f t="shared" si="260"/>
        <v>22435.547190024517</v>
      </c>
      <c r="Y284" s="79">
        <f t="shared" si="261"/>
        <v>608819.78257433116</v>
      </c>
      <c r="Z284" s="79">
        <f>+'Internación x edad (pesimista)'!X285</f>
        <v>15344.546881599435</v>
      </c>
      <c r="AA284" s="79">
        <f>+'Internación x edad (pesimista)'!AJ285</f>
        <v>4180.1827786469503</v>
      </c>
      <c r="AB284" s="79">
        <f>+Parámetros!$B$16*Parámetros!$B$18</f>
        <v>1911</v>
      </c>
      <c r="AC284" s="79">
        <f>+Parámetros!$B$17*Parámetros!$B$19</f>
        <v>141.5</v>
      </c>
      <c r="AD284" s="74">
        <v>44187</v>
      </c>
    </row>
    <row r="285" spans="1:30" hidden="1" x14ac:dyDescent="0.25">
      <c r="A285" s="18">
        <v>44188</v>
      </c>
      <c r="B285" s="44">
        <f t="shared" si="255"/>
        <v>278</v>
      </c>
      <c r="C285" s="49">
        <f>+C284-((Parámetros!$C$54*C284*D284)/Parámetros!$B$9)</f>
        <v>1852630.5277717204</v>
      </c>
      <c r="D285" s="50">
        <f>+D284+((Parámetros!$C$54*C284*D284)/Parámetros!$B$9)-Parámetros!$D$54*D284</f>
        <v>1110.6825520576613</v>
      </c>
      <c r="E285" s="50">
        <f>+Parámetros!$D$54*D284+E284</f>
        <v>48840.789676221561</v>
      </c>
      <c r="F285" s="50">
        <f t="shared" si="256"/>
        <v>49951.472228279221</v>
      </c>
      <c r="G285" s="50">
        <f t="shared" si="257"/>
        <v>40.096197404200211</v>
      </c>
      <c r="H285" s="106">
        <f>+'Internación x edad (optimista)'!X286</f>
        <v>37.536663051262721</v>
      </c>
      <c r="I285" s="106">
        <f>+'Internación x edad (optimista)'!AJ286</f>
        <v>10.225789895622242</v>
      </c>
      <c r="J285" s="106">
        <f>+Parámetros!$B$16*Parámetros!$B$18</f>
        <v>1911</v>
      </c>
      <c r="K285" s="106">
        <f>+Parámetros!$B$17*Parámetros!$B$19</f>
        <v>141.5</v>
      </c>
      <c r="L285" s="58">
        <f>+L284-((Parámetros!$F$54*L284*M284)/Parámetros!$B$9)</f>
        <v>1781114.1189408393</v>
      </c>
      <c r="M285" s="59">
        <f>+M284+((Parámetros!$F$54*L284*M284)/Parámetros!$B$9)-Parámetros!$D$54*M284</f>
        <v>23176.194864201982</v>
      </c>
      <c r="N285" s="59">
        <f>+Parámetros!$D$54*M284+N284</f>
        <v>98291.686194957685</v>
      </c>
      <c r="O285" s="59">
        <f t="shared" si="258"/>
        <v>1915.8124155097175</v>
      </c>
      <c r="P285" s="57">
        <f t="shared" si="259"/>
        <v>121467.88105915967</v>
      </c>
      <c r="Q285" s="57">
        <f>+'Internación x edad (moderado)'!X286</f>
        <v>1360.46011674178</v>
      </c>
      <c r="R285" s="57">
        <f>+'Internación x edad (moderado)'!AJ286</f>
        <v>370.61843499983678</v>
      </c>
      <c r="S285" s="57">
        <f>+Parámetros!$B$16*Parámetros!$B$18</f>
        <v>1911</v>
      </c>
      <c r="T285" s="57">
        <f>+Parámetros!$B$17*Parámetros!$B$19</f>
        <v>141.5</v>
      </c>
      <c r="U285" s="80">
        <f>+U284-((Parámetros!$I$54*U284*V284)/Parámetros!$B$9)</f>
        <v>1271104.8590464124</v>
      </c>
      <c r="V285" s="81">
        <f>+V284+((Parámetros!$I$54*U284*V284)/Parámetros!$B$9)-Parámetros!$D$24*V284</f>
        <v>239233.96778668827</v>
      </c>
      <c r="W285" s="81">
        <f>+Parámetros!$D$54*V284+W284</f>
        <v>392243.17316689907</v>
      </c>
      <c r="X285" s="81">
        <f t="shared" si="260"/>
        <v>22657.358379256213</v>
      </c>
      <c r="Y285" s="79">
        <f t="shared" si="261"/>
        <v>631477.14095358737</v>
      </c>
      <c r="Z285" s="79">
        <f>+'Internación x edad (pesimista)'!X286</f>
        <v>15662.457924699433</v>
      </c>
      <c r="AA285" s="79">
        <f>+'Internación x edad (pesimista)'!AJ286</f>
        <v>4266.788546660986</v>
      </c>
      <c r="AB285" s="79">
        <f>+Parámetros!$B$16*Parámetros!$B$18</f>
        <v>1911</v>
      </c>
      <c r="AC285" s="79">
        <f>+Parámetros!$B$17*Parámetros!$B$19</f>
        <v>141.5</v>
      </c>
      <c r="AD285" s="74">
        <v>44188</v>
      </c>
    </row>
    <row r="286" spans="1:30" hidden="1" x14ac:dyDescent="0.25">
      <c r="A286" s="18">
        <v>44189</v>
      </c>
      <c r="B286" s="44">
        <f t="shared" si="255"/>
        <v>279</v>
      </c>
      <c r="C286" s="49">
        <f>+C285-((Parámetros!$C$54*C285*D285)/Parámetros!$B$9)</f>
        <v>1852591.9019838886</v>
      </c>
      <c r="D286" s="50">
        <f>+D285+((Parámetros!$C$54*C285*D285)/Parámetros!$B$9)-Parámetros!$D$54*D285</f>
        <v>1069.9738718852784</v>
      </c>
      <c r="E286" s="50">
        <f>+Parámetros!$D$54*D285+E285</f>
        <v>48920.12414422568</v>
      </c>
      <c r="F286" s="50">
        <f t="shared" si="256"/>
        <v>49990.098016110955</v>
      </c>
      <c r="G286" s="50">
        <f t="shared" si="257"/>
        <v>38.625787831842899</v>
      </c>
      <c r="H286" s="106">
        <f>+'Internación x edad (optimista)'!X287</f>
        <v>36.160113837238669</v>
      </c>
      <c r="I286" s="106">
        <f>+'Internación x edad (optimista)'!AJ287</f>
        <v>9.8507884463892523</v>
      </c>
      <c r="J286" s="106">
        <f>+Parámetros!$B$16*Parámetros!$B$18</f>
        <v>1911</v>
      </c>
      <c r="K286" s="106">
        <f>+Parámetros!$B$17*Parámetros!$B$19</f>
        <v>141.5</v>
      </c>
      <c r="L286" s="58">
        <f>+L285-((Parámetros!$F$54*L285*M285)/Parámetros!$B$9)</f>
        <v>1779176.927802318</v>
      </c>
      <c r="M286" s="59">
        <f>+M285+((Parámetros!$F$54*L285*M285)/Parámetros!$B$9)-Parámetros!$D$54*M285</f>
        <v>23457.943512423179</v>
      </c>
      <c r="N286" s="59">
        <f>+Parámetros!$D$54*M285+N285</f>
        <v>99947.12868525782</v>
      </c>
      <c r="O286" s="59">
        <f t="shared" si="258"/>
        <v>1937.1911385213025</v>
      </c>
      <c r="P286" s="57">
        <f t="shared" si="259"/>
        <v>123405.072197681</v>
      </c>
      <c r="Q286" s="57">
        <f>+'Internación x edad (moderado)'!X287</f>
        <v>1376.3604775582446</v>
      </c>
      <c r="R286" s="57">
        <f>+'Internación x edad (moderado)'!AJ287</f>
        <v>374.95003338277513</v>
      </c>
      <c r="S286" s="57">
        <f>+Parámetros!$B$16*Parámetros!$B$18</f>
        <v>1911</v>
      </c>
      <c r="T286" s="57">
        <f>+Parámetros!$B$17*Parámetros!$B$19</f>
        <v>141.5</v>
      </c>
      <c r="U286" s="80">
        <f>+U285-((Parámetros!$I$54*U285*V285)/Parámetros!$B$9)</f>
        <v>1248271.8684125857</v>
      </c>
      <c r="V286" s="81">
        <f>+V285+((Parámetros!$I$54*U285*V285)/Parámetros!$B$9)-Parámetros!$D$24*V285</f>
        <v>244978.81786432306</v>
      </c>
      <c r="W286" s="81">
        <f>+Parámetros!$D$54*V285+W285</f>
        <v>409331.31372309109</v>
      </c>
      <c r="X286" s="81">
        <f t="shared" si="260"/>
        <v>22832.990633826703</v>
      </c>
      <c r="Y286" s="79">
        <f t="shared" si="261"/>
        <v>654310.13158741419</v>
      </c>
      <c r="Z286" s="79">
        <f>+'Internación x edad (pesimista)'!X287</f>
        <v>15955.882104550987</v>
      </c>
      <c r="AA286" s="79">
        <f>+'Internación x edad (pesimista)'!AJ287</f>
        <v>4346.7235693709054</v>
      </c>
      <c r="AB286" s="79">
        <f>+Parámetros!$B$16*Parámetros!$B$18</f>
        <v>1911</v>
      </c>
      <c r="AC286" s="79">
        <f>+Parámetros!$B$17*Parámetros!$B$19</f>
        <v>141.5</v>
      </c>
      <c r="AD286" s="74">
        <v>44189</v>
      </c>
    </row>
    <row r="287" spans="1:30" hidden="1" x14ac:dyDescent="0.25">
      <c r="A287" s="18">
        <v>44190</v>
      </c>
      <c r="B287" s="44">
        <f t="shared" si="255"/>
        <v>280</v>
      </c>
      <c r="C287" s="49">
        <f>+C286-((Parámetros!$C$54*C286*D286)/Parámetros!$B$9)</f>
        <v>1852554.6926822586</v>
      </c>
      <c r="D287" s="50">
        <f>+D286+((Parámetros!$C$54*C286*D286)/Parámetros!$B$9)-Parámetros!$D$54*D286</f>
        <v>1030.7564683806602</v>
      </c>
      <c r="E287" s="50">
        <f>+Parámetros!$D$54*D286+E286</f>
        <v>48996.550849360341</v>
      </c>
      <c r="F287" s="50">
        <f t="shared" si="256"/>
        <v>50027.307317741004</v>
      </c>
      <c r="G287" s="50">
        <f t="shared" si="257"/>
        <v>37.209301630035043</v>
      </c>
      <c r="H287" s="106">
        <f>+'Internación x edad (optimista)'!X288</f>
        <v>34.834046121203031</v>
      </c>
      <c r="I287" s="106">
        <f>+'Internación x edad (optimista)'!AJ288</f>
        <v>9.4895392369688629</v>
      </c>
      <c r="J287" s="106">
        <f>+Parámetros!$B$16*Parámetros!$B$18</f>
        <v>1911</v>
      </c>
      <c r="K287" s="106">
        <f>+Parámetros!$B$17*Parámetros!$B$19</f>
        <v>141.5</v>
      </c>
      <c r="L287" s="58">
        <f>+L286-((Parámetros!$F$54*L286*M286)/Parámetros!$B$9)</f>
        <v>1777218.3191536972</v>
      </c>
      <c r="M287" s="59">
        <f>+M286+((Parámetros!$F$54*L286*M286)/Parámetros!$B$9)-Parámetros!$D$54*M286</f>
        <v>23740.984767299393</v>
      </c>
      <c r="N287" s="59">
        <f>+Parámetros!$D$54*M286+N286</f>
        <v>101622.69607900233</v>
      </c>
      <c r="O287" s="59">
        <f t="shared" si="258"/>
        <v>1958.6086486207787</v>
      </c>
      <c r="P287" s="57">
        <f t="shared" si="259"/>
        <v>125363.68084630172</v>
      </c>
      <c r="Q287" s="57">
        <f>+'Internación x edad (moderado)'!X288</f>
        <v>1392.3127269296563</v>
      </c>
      <c r="R287" s="57">
        <f>+'Internación x edad (moderado)'!AJ288</f>
        <v>379.29576731793753</v>
      </c>
      <c r="S287" s="57">
        <f>+Parámetros!$B$16*Parámetros!$B$18</f>
        <v>1911</v>
      </c>
      <c r="T287" s="57">
        <f>+Parámetros!$B$17*Parámetros!$B$19</f>
        <v>141.5</v>
      </c>
      <c r="U287" s="80">
        <f>+U286-((Parámetros!$I$54*U286*V286)/Parámetros!$B$9)</f>
        <v>1225310.5778613389</v>
      </c>
      <c r="V287" s="81">
        <f>+V286+((Parámetros!$I$54*U286*V286)/Parámetros!$B$9)-Parámetros!$D$24*V286</f>
        <v>250441.62142526102</v>
      </c>
      <c r="W287" s="81">
        <f>+Parámetros!$D$54*V286+W286</f>
        <v>426829.80071339989</v>
      </c>
      <c r="X287" s="81">
        <f t="shared" si="260"/>
        <v>22961.290551246842</v>
      </c>
      <c r="Y287" s="79">
        <f t="shared" si="261"/>
        <v>677271.42213866091</v>
      </c>
      <c r="Z287" s="79">
        <f>+'Internación x edad (pesimista)'!X288</f>
        <v>16222.796926993113</v>
      </c>
      <c r="AA287" s="79">
        <f>+'Internación x edad (pesimista)'!AJ288</f>
        <v>4419.4368761076548</v>
      </c>
      <c r="AB287" s="79">
        <f>+Parámetros!$B$16*Parámetros!$B$18</f>
        <v>1911</v>
      </c>
      <c r="AC287" s="79">
        <f>+Parámetros!$B$17*Parámetros!$B$19</f>
        <v>141.5</v>
      </c>
      <c r="AD287" s="74">
        <v>44190</v>
      </c>
    </row>
    <row r="288" spans="1:30" hidden="1" x14ac:dyDescent="0.25">
      <c r="A288" s="18">
        <v>44191</v>
      </c>
      <c r="B288" s="44">
        <f t="shared" si="255"/>
        <v>281</v>
      </c>
      <c r="C288" s="49">
        <f>+C287-((Parámetros!$C$54*C287*D287)/Parámetros!$B$9)</f>
        <v>1852518.8479209868</v>
      </c>
      <c r="D288" s="50">
        <f>+D287+((Parámetros!$C$54*C287*D287)/Parámetros!$B$9)-Parámetros!$D$54*D287</f>
        <v>992.9757676250922</v>
      </c>
      <c r="E288" s="50">
        <f>+Parámetros!$D$54*D287+E287</f>
        <v>49070.176311387528</v>
      </c>
      <c r="F288" s="50">
        <f t="shared" si="256"/>
        <v>50063.152079012623</v>
      </c>
      <c r="G288" s="50">
        <f t="shared" si="257"/>
        <v>35.844761271728203</v>
      </c>
      <c r="H288" s="106">
        <f>+'Internación x edad (optimista)'!X289</f>
        <v>33.556608585310116</v>
      </c>
      <c r="I288" s="106">
        <f>+'Internación x edad (optimista)'!AJ289</f>
        <v>9.1415379287816396</v>
      </c>
      <c r="J288" s="106">
        <f>+Parámetros!$B$16*Parámetros!$B$18</f>
        <v>1911</v>
      </c>
      <c r="K288" s="106">
        <f>+Parámetros!$B$17*Parámetros!$B$19</f>
        <v>141.5</v>
      </c>
      <c r="L288" s="58">
        <f>+L287-((Parámetros!$F$54*L287*M287)/Parámetros!$B$9)</f>
        <v>1775238.2602764154</v>
      </c>
      <c r="M288" s="59">
        <f>+M287+((Parámetros!$F$54*L287*M287)/Parámetros!$B$9)-Parámetros!$D$54*M287</f>
        <v>24025.259018345514</v>
      </c>
      <c r="N288" s="59">
        <f>+Parámetros!$D$54*M287+N287</f>
        <v>103318.48070523801</v>
      </c>
      <c r="O288" s="59">
        <f t="shared" si="258"/>
        <v>1980.0588772818446</v>
      </c>
      <c r="P288" s="57">
        <f t="shared" si="259"/>
        <v>127343.73972358352</v>
      </c>
      <c r="Q288" s="57">
        <f>+'Internación x edad (moderado)'!X289</f>
        <v>1408.3128940910785</v>
      </c>
      <c r="R288" s="57">
        <f>+'Internación x edad (moderado)'!AJ289</f>
        <v>383.65455508402357</v>
      </c>
      <c r="S288" s="57">
        <f>+Parámetros!$B$16*Parámetros!$B$18</f>
        <v>1911</v>
      </c>
      <c r="T288" s="57">
        <f>+Parámetros!$B$17*Parámetros!$B$19</f>
        <v>141.5</v>
      </c>
      <c r="U288" s="80">
        <f>+U287-((Parámetros!$I$54*U287*V287)/Parámetros!$B$9)</f>
        <v>1202269.0503950464</v>
      </c>
      <c r="V288" s="81">
        <f>+V287+((Parámetros!$I$54*U287*V287)/Parámetros!$B$9)-Parámetros!$D$24*V287</f>
        <v>255594.46164689213</v>
      </c>
      <c r="W288" s="81">
        <f>+Parámetros!$D$54*V287+W287</f>
        <v>444718.48795806139</v>
      </c>
      <c r="X288" s="81">
        <f t="shared" si="260"/>
        <v>23041.527466292493</v>
      </c>
      <c r="Y288" s="79">
        <f t="shared" si="261"/>
        <v>700312.94960495352</v>
      </c>
      <c r="Z288" s="79">
        <f>+'Internación x edad (pesimista)'!X289</f>
        <v>16461.347015849733</v>
      </c>
      <c r="AA288" s="79">
        <f>+'Internación x edad (pesimista)'!AJ289</f>
        <v>4484.4230227157977</v>
      </c>
      <c r="AB288" s="79">
        <f>+Parámetros!$B$16*Parámetros!$B$18</f>
        <v>1911</v>
      </c>
      <c r="AC288" s="79">
        <f>+Parámetros!$B$17*Parámetros!$B$19</f>
        <v>141.5</v>
      </c>
      <c r="AD288" s="74">
        <v>44191</v>
      </c>
    </row>
    <row r="289" spans="1:30" hidden="1" x14ac:dyDescent="0.25">
      <c r="A289" s="18">
        <v>44192</v>
      </c>
      <c r="B289" s="44">
        <f t="shared" si="255"/>
        <v>282</v>
      </c>
      <c r="C289" s="49">
        <f>+C288-((Parámetros!$C$54*C288*D288)/Parámetros!$B$9)</f>
        <v>1852484.3176592339</v>
      </c>
      <c r="D289" s="50">
        <f>+D288+((Parámetros!$C$54*C288*D288)/Parámetros!$B$9)-Parámetros!$D$54*D288</f>
        <v>956.57918883327375</v>
      </c>
      <c r="E289" s="50">
        <f>+Parámetros!$D$54*D288+E288</f>
        <v>49141.103151932177</v>
      </c>
      <c r="F289" s="50">
        <f t="shared" si="256"/>
        <v>50097.682340765452</v>
      </c>
      <c r="G289" s="50">
        <f t="shared" si="257"/>
        <v>34.530261752894148</v>
      </c>
      <c r="H289" s="106">
        <f>+'Internación x edad (optimista)'!X290</f>
        <v>32.326017807804917</v>
      </c>
      <c r="I289" s="106">
        <f>+'Internación x edad (optimista)'!AJ290</f>
        <v>8.8062986795954945</v>
      </c>
      <c r="J289" s="106">
        <f>+Parámetros!$B$16*Parámetros!$B$18</f>
        <v>1911</v>
      </c>
      <c r="K289" s="106">
        <f>+Parámetros!$B$17*Parámetros!$B$19</f>
        <v>141.5</v>
      </c>
      <c r="L289" s="58">
        <f>+L288-((Parámetros!$F$54*L288*M288)/Parámetros!$B$9)</f>
        <v>1773236.7246648089</v>
      </c>
      <c r="M289" s="59">
        <f>+M288+((Parámetros!$F$54*L288*M288)/Parámetros!$B$9)-Parámetros!$D$54*M288</f>
        <v>24310.704700070237</v>
      </c>
      <c r="N289" s="59">
        <f>+Parámetros!$D$54*M288+N288</f>
        <v>105034.57063511983</v>
      </c>
      <c r="O289" s="59">
        <f t="shared" si="258"/>
        <v>2001.5356116064359</v>
      </c>
      <c r="P289" s="57">
        <f t="shared" si="259"/>
        <v>129345.27533519006</v>
      </c>
      <c r="Q289" s="57">
        <f>+'Internación x edad (moderado)'!X290</f>
        <v>1424.3568959570587</v>
      </c>
      <c r="R289" s="57">
        <f>+'Internación x edad (moderado)'!AJ290</f>
        <v>388.02528436122196</v>
      </c>
      <c r="S289" s="57">
        <f>+Parámetros!$B$16*Parámetros!$B$18</f>
        <v>1911</v>
      </c>
      <c r="T289" s="57">
        <f>+Parámetros!$B$17*Parámetros!$B$19</f>
        <v>141.5</v>
      </c>
      <c r="U289" s="80">
        <f>+U288-((Parámetros!$I$54*U288*V288)/Parámetros!$B$9)</f>
        <v>1179195.6457353004</v>
      </c>
      <c r="V289" s="81">
        <f>+V288+((Parámetros!$I$54*U288*V288)/Parámetros!$B$9)-Parámetros!$D$24*V288</f>
        <v>260411.11904614582</v>
      </c>
      <c r="W289" s="81">
        <f>+Parámetros!$D$54*V288+W288</f>
        <v>462975.23521855369</v>
      </c>
      <c r="X289" s="81">
        <f t="shared" si="260"/>
        <v>23073.404659745982</v>
      </c>
      <c r="Y289" s="79">
        <f t="shared" si="261"/>
        <v>723386.3542646995</v>
      </c>
      <c r="Z289" s="79">
        <f>+'Internación x edad (pesimista)'!X290</f>
        <v>16669.873065018983</v>
      </c>
      <c r="AA289" s="79">
        <f>+'Internación x edad (pesimista)'!AJ290</f>
        <v>4541.229978721899</v>
      </c>
      <c r="AB289" s="79">
        <f>+Parámetros!$B$16*Parámetros!$B$18</f>
        <v>1911</v>
      </c>
      <c r="AC289" s="79">
        <f>+Parámetros!$B$17*Parámetros!$B$19</f>
        <v>141.5</v>
      </c>
      <c r="AD289" s="74">
        <v>44192</v>
      </c>
    </row>
    <row r="290" spans="1:30" hidden="1" x14ac:dyDescent="0.25">
      <c r="A290" s="18">
        <v>44193</v>
      </c>
      <c r="B290" s="44">
        <f t="shared" si="255"/>
        <v>283</v>
      </c>
      <c r="C290" s="49">
        <f>+C289-((Parámetros!$C$54*C289*D289)/Parámetros!$B$9)</f>
        <v>1852451.0536912999</v>
      </c>
      <c r="D290" s="50">
        <f>+D289+((Parámetros!$C$54*C289*D289)/Parámetros!$B$9)-Parámetros!$D$54*D289</f>
        <v>921.5160718505789</v>
      </c>
      <c r="E290" s="50">
        <f>+Parámetros!$D$54*D289+E289</f>
        <v>49209.430236848842</v>
      </c>
      <c r="F290" s="50">
        <f t="shared" si="256"/>
        <v>50130.946308699422</v>
      </c>
      <c r="G290" s="50">
        <f t="shared" si="257"/>
        <v>33.263967934064567</v>
      </c>
      <c r="H290" s="106">
        <f>+'Internación x edad (optimista)'!X291</f>
        <v>31.140555772822644</v>
      </c>
      <c r="I290" s="106">
        <f>+'Internación x edad (optimista)'!AJ291</f>
        <v>8.4833534651418141</v>
      </c>
      <c r="J290" s="106">
        <f>+Parámetros!$B$16*Parámetros!$B$18</f>
        <v>1911</v>
      </c>
      <c r="K290" s="106">
        <f>+Parámetros!$B$17*Parámetros!$B$19</f>
        <v>141.5</v>
      </c>
      <c r="L290" s="58">
        <f>+L289-((Parámetros!$F$54*L289*M289)/Parámetros!$B$9)</f>
        <v>1771213.6921688637</v>
      </c>
      <c r="M290" s="59">
        <f>+M289+((Parámetros!$F$54*L289*M289)/Parámetros!$B$9)-Parámetros!$D$54*M289</f>
        <v>24597.258288867626</v>
      </c>
      <c r="N290" s="59">
        <f>+Parámetros!$D$54*M289+N289</f>
        <v>106771.0495422677</v>
      </c>
      <c r="O290" s="59">
        <f t="shared" si="258"/>
        <v>2023.0324959452264</v>
      </c>
      <c r="P290" s="57">
        <f t="shared" si="259"/>
        <v>131368.30783113535</v>
      </c>
      <c r="Q290" s="57">
        <f>+'Internación x edad (moderado)'!X291</f>
        <v>1440.4405375438391</v>
      </c>
      <c r="R290" s="57">
        <f>+'Internación x edad (moderado)'!AJ291</f>
        <v>392.40681234622957</v>
      </c>
      <c r="S290" s="57">
        <f>+Parámetros!$B$16*Parámetros!$B$18</f>
        <v>1911</v>
      </c>
      <c r="T290" s="57">
        <f>+Parámetros!$B$17*Parámetros!$B$19</f>
        <v>141.5</v>
      </c>
      <c r="U290" s="80">
        <f>+U289-((Parámetros!$I$54*U289*V289)/Parámetros!$B$9)</f>
        <v>1156138.5837546962</v>
      </c>
      <c r="V290" s="81">
        <f>+V289+((Parámetros!$I$54*U289*V289)/Parámetros!$B$9)-Parámetros!$D$24*V289</f>
        <v>264867.38680916803</v>
      </c>
      <c r="W290" s="81">
        <f>+Parámetros!$D$54*V289+W289</f>
        <v>481576.02943613555</v>
      </c>
      <c r="X290" s="81">
        <f t="shared" si="260"/>
        <v>23057.061980604194</v>
      </c>
      <c r="Y290" s="79">
        <f t="shared" si="261"/>
        <v>746443.41624530358</v>
      </c>
      <c r="Z290" s="79">
        <f>+'Internación x edad (pesimista)'!X291</f>
        <v>16846.938191026718</v>
      </c>
      <c r="AA290" s="79">
        <f>+'Internación x edad (pesimista)'!AJ291</f>
        <v>4589.4663063337666</v>
      </c>
      <c r="AB290" s="79">
        <f>+Parámetros!$B$16*Parámetros!$B$18</f>
        <v>1911</v>
      </c>
      <c r="AC290" s="79">
        <f>+Parámetros!$B$17*Parámetros!$B$19</f>
        <v>141.5</v>
      </c>
      <c r="AD290" s="74">
        <v>44193</v>
      </c>
    </row>
    <row r="291" spans="1:30" hidden="1" x14ac:dyDescent="0.25">
      <c r="A291" s="18">
        <v>44194</v>
      </c>
      <c r="B291" s="44">
        <f t="shared" si="255"/>
        <v>284</v>
      </c>
      <c r="C291" s="49">
        <f>+C290-((Parámetros!$C$54*C290*D290)/Parámetros!$B$9)</f>
        <v>1852419.009579323</v>
      </c>
      <c r="D291" s="50">
        <f>+D290+((Parámetros!$C$54*C290*D290)/Parámetros!$B$9)-Parámetros!$D$54*D290</f>
        <v>887.73760726677028</v>
      </c>
      <c r="E291" s="50">
        <f>+Parámetros!$D$54*D290+E290</f>
        <v>49275.252813409599</v>
      </c>
      <c r="F291" s="50">
        <f t="shared" si="256"/>
        <v>50162.990420676368</v>
      </c>
      <c r="G291" s="50">
        <f t="shared" si="257"/>
        <v>32.044111976865679</v>
      </c>
      <c r="H291" s="106">
        <f>+'Internación x edad (optimista)'!X292</f>
        <v>29.998567471538987</v>
      </c>
      <c r="I291" s="106">
        <f>+'Internación x edad (optimista)'!AJ292</f>
        <v>8.1722514256174872</v>
      </c>
      <c r="J291" s="106">
        <f>+Parámetros!$B$16*Parámetros!$B$18</f>
        <v>1911</v>
      </c>
      <c r="K291" s="106">
        <f>+Parámetros!$B$17*Parámetros!$B$19</f>
        <v>141.5</v>
      </c>
      <c r="L291" s="58">
        <f>+L290-((Parámetros!$F$54*L290*M290)/Parámetros!$B$9)</f>
        <v>1769169.149135133</v>
      </c>
      <c r="M291" s="59">
        <f>+M290+((Parámetros!$F$54*L290*M290)/Parámetros!$B$9)-Parámetros!$D$54*M290</f>
        <v>24884.854301964948</v>
      </c>
      <c r="N291" s="59">
        <f>+Parámetros!$D$54*M290+N290</f>
        <v>108527.99656290111</v>
      </c>
      <c r="O291" s="59">
        <f t="shared" si="258"/>
        <v>2044.5430337307043</v>
      </c>
      <c r="P291" s="57">
        <f t="shared" si="259"/>
        <v>133412.85086486605</v>
      </c>
      <c r="Q291" s="57">
        <f>+'Internación x edad (moderado)'!X292</f>
        <v>1456.5595125324951</v>
      </c>
      <c r="R291" s="57">
        <f>+'Internación x edad (moderado)'!AJ292</f>
        <v>396.79796590566247</v>
      </c>
      <c r="S291" s="57">
        <f>+Parámetros!$B$16*Parámetros!$B$18</f>
        <v>1911</v>
      </c>
      <c r="T291" s="57">
        <f>+Parámetros!$B$17*Parámetros!$B$19</f>
        <v>141.5</v>
      </c>
      <c r="U291" s="80">
        <f>+U290-((Parámetros!$I$54*U290*V290)/Parámetros!$B$9)</f>
        <v>1133145.5139258036</v>
      </c>
      <c r="V291" s="81">
        <f>+V290+((Parámetros!$I$54*U290*V290)/Parámetros!$B$9)-Parámetros!$D$24*V290</f>
        <v>268941.35758026293</v>
      </c>
      <c r="W291" s="81">
        <f>+Parámetros!$D$54*V290+W290</f>
        <v>500495.12849393324</v>
      </c>
      <c r="X291" s="81">
        <f t="shared" si="260"/>
        <v>22993.069828892592</v>
      </c>
      <c r="Y291" s="79">
        <f t="shared" si="261"/>
        <v>769436.48607419617</v>
      </c>
      <c r="Z291" s="79">
        <f>+'Internación x edad (pesimista)'!X292</f>
        <v>16991.350961748165</v>
      </c>
      <c r="AA291" s="79">
        <f>+'Internación x edad (pesimista)'!AJ292</f>
        <v>4628.8074339567902</v>
      </c>
      <c r="AB291" s="79">
        <f>+Parámetros!$B$16*Parámetros!$B$18</f>
        <v>1911</v>
      </c>
      <c r="AC291" s="79">
        <f>+Parámetros!$B$17*Parámetros!$B$19</f>
        <v>141.5</v>
      </c>
      <c r="AD291" s="74">
        <v>44194</v>
      </c>
    </row>
    <row r="292" spans="1:30" hidden="1" x14ac:dyDescent="0.25">
      <c r="A292" s="18">
        <v>44195</v>
      </c>
      <c r="B292" s="44">
        <f t="shared" si="255"/>
        <v>285</v>
      </c>
      <c r="C292" s="49">
        <f>+C291-((Parámetros!$C$54*C291*D291)/Parámetros!$B$9)</f>
        <v>1852388.1405884461</v>
      </c>
      <c r="D292" s="50">
        <f>+D291+((Parámetros!$C$54*C291*D291)/Parámetros!$B$9)-Parámetros!$D$54*D291</f>
        <v>855.19676905326003</v>
      </c>
      <c r="E292" s="50">
        <f>+Parámetros!$D$54*D291+E291</f>
        <v>49338.66264250008</v>
      </c>
      <c r="F292" s="50">
        <f t="shared" si="256"/>
        <v>50193.859411553341</v>
      </c>
      <c r="G292" s="50">
        <f t="shared" si="257"/>
        <v>30.868990876944736</v>
      </c>
      <c r="H292" s="106">
        <f>+'Internación x edad (optimista)'!X293</f>
        <v>28.898458591312089</v>
      </c>
      <c r="I292" s="106">
        <f>+'Internación x edad (optimista)'!AJ293</f>
        <v>7.8725582361577464</v>
      </c>
      <c r="J292" s="106">
        <f>+Parámetros!$B$16*Parámetros!$B$18</f>
        <v>1911</v>
      </c>
      <c r="K292" s="106">
        <f>+Parámetros!$B$17*Parámetros!$B$19</f>
        <v>141.5</v>
      </c>
      <c r="L292" s="58">
        <f>+L291-((Parámetros!$F$54*L291*M291)/Parámetros!$B$9)</f>
        <v>1767103.0885456025</v>
      </c>
      <c r="M292" s="59">
        <f>+M291+((Parámetros!$F$54*L291*M291)/Parámetros!$B$9)-Parámetros!$D$54*M291</f>
        <v>25173.425298497848</v>
      </c>
      <c r="N292" s="59">
        <f>+Parámetros!$D$54*M291+N291</f>
        <v>110305.48615589862</v>
      </c>
      <c r="O292" s="59">
        <f t="shared" si="258"/>
        <v>2066.0605895305052</v>
      </c>
      <c r="P292" s="57">
        <f t="shared" si="259"/>
        <v>135478.91145439647</v>
      </c>
      <c r="Q292" s="57">
        <f>+'Internación x edad (moderado)'!X293</f>
        <v>1472.7094039771523</v>
      </c>
      <c r="R292" s="57">
        <f>+'Internación x edad (moderado)'!AJ293</f>
        <v>401.19754176898937</v>
      </c>
      <c r="S292" s="57">
        <f>+Parámetros!$B$16*Parámetros!$B$18</f>
        <v>1911</v>
      </c>
      <c r="T292" s="57">
        <f>+Parámetros!$B$17*Parámetros!$B$19</f>
        <v>141.5</v>
      </c>
      <c r="U292" s="80">
        <f>+U291-((Parámetros!$I$54*U291*V291)/Parámetros!$B$9)</f>
        <v>1110263.0991824113</v>
      </c>
      <c r="V292" s="81">
        <f>+V291+((Parámetros!$I$54*U291*V291)/Parámetros!$B$9)-Parámetros!$D$24*V291</f>
        <v>272613.67535363656</v>
      </c>
      <c r="W292" s="81">
        <f>+Parámetros!$D$54*V291+W291</f>
        <v>519705.225463952</v>
      </c>
      <c r="X292" s="81">
        <f t="shared" si="260"/>
        <v>22882.414743392263</v>
      </c>
      <c r="Y292" s="79">
        <f t="shared" si="261"/>
        <v>792318.90081758855</v>
      </c>
      <c r="Z292" s="79">
        <f>+'Internación x edad (pesimista)'!X293</f>
        <v>17102.184453846454</v>
      </c>
      <c r="AA292" s="79">
        <f>+'Internación x edad (pesimista)'!AJ293</f>
        <v>4659.0008478478276</v>
      </c>
      <c r="AB292" s="79">
        <f>+Parámetros!$B$16*Parámetros!$B$18</f>
        <v>1911</v>
      </c>
      <c r="AC292" s="79">
        <f>+Parámetros!$B$17*Parámetros!$B$19</f>
        <v>141.5</v>
      </c>
      <c r="AD292" s="74">
        <v>44195</v>
      </c>
    </row>
    <row r="293" spans="1:30" hidden="1" x14ac:dyDescent="0.25">
      <c r="A293" s="18">
        <v>44196</v>
      </c>
      <c r="B293" s="44">
        <f t="shared" si="255"/>
        <v>286</v>
      </c>
      <c r="C293" s="49">
        <f>+C292-((Parámetros!$C$54*C292*D292)/Parámetros!$B$9)</f>
        <v>1852358.4036243614</v>
      </c>
      <c r="D293" s="50">
        <f>+D292+((Parámetros!$C$54*C292*D292)/Parámetros!$B$9)-Parámetros!$D$54*D292</f>
        <v>823.84824963419908</v>
      </c>
      <c r="E293" s="50">
        <f>+Parámetros!$D$54*D292+E292</f>
        <v>49399.748126003884</v>
      </c>
      <c r="F293" s="50">
        <f t="shared" si="256"/>
        <v>50223.596375638081</v>
      </c>
      <c r="G293" s="50">
        <f t="shared" si="257"/>
        <v>29.736964084673673</v>
      </c>
      <c r="H293" s="106">
        <f>+'Internación x edad (optimista)'!X294</f>
        <v>27.838693289501382</v>
      </c>
      <c r="I293" s="106">
        <f>+'Internación x edad (optimista)'!AJ294</f>
        <v>7.5838555003768038</v>
      </c>
      <c r="J293" s="106">
        <f>+Parámetros!$B$16*Parámetros!$B$18</f>
        <v>1911</v>
      </c>
      <c r="K293" s="106">
        <f>+Parámetros!$B$17*Parámetros!$B$19</f>
        <v>141.5</v>
      </c>
      <c r="L293" s="58">
        <f>+L292-((Parámetros!$F$54*L292*M292)/Parámetros!$B$9)</f>
        <v>1765015.5101542822</v>
      </c>
      <c r="M293" s="59">
        <f>+M292+((Parámetros!$F$54*L292*M292)/Parámetros!$B$9)-Parámetros!$D$54*M292</f>
        <v>25462.901882782589</v>
      </c>
      <c r="N293" s="59">
        <f>+Parámetros!$D$54*M292+N292</f>
        <v>112103.58796293418</v>
      </c>
      <c r="O293" s="59">
        <f t="shared" si="258"/>
        <v>2087.5783913203049</v>
      </c>
      <c r="P293" s="57">
        <f t="shared" si="259"/>
        <v>137566.48984571677</v>
      </c>
      <c r="Q293" s="57">
        <f>+'Internación x edad (moderado)'!X294</f>
        <v>1488.8856851618466</v>
      </c>
      <c r="R293" s="57">
        <f>+'Internación x edad (moderado)'!AJ294</f>
        <v>405.6043067619587</v>
      </c>
      <c r="S293" s="57">
        <f>+Parámetros!$B$16*Parámetros!$B$18</f>
        <v>1911</v>
      </c>
      <c r="T293" s="57">
        <f>+Parámetros!$B$17*Parámetros!$B$19</f>
        <v>141.5</v>
      </c>
      <c r="U293" s="80">
        <f>+U292-((Parámetros!$I$54*U292*V292)/Parámetros!$B$9)</f>
        <v>1087536.6220598456</v>
      </c>
      <c r="V293" s="81">
        <f>+V292+((Parámetros!$I$54*U292*V292)/Parámetros!$B$9)-Parámetros!$D$24*V292</f>
        <v>275867.74709379958</v>
      </c>
      <c r="W293" s="81">
        <f>+Parámetros!$D$54*V292+W292</f>
        <v>539177.63084635464</v>
      </c>
      <c r="X293" s="81">
        <f t="shared" si="260"/>
        <v>22726.477122565731</v>
      </c>
      <c r="Y293" s="79">
        <f t="shared" si="261"/>
        <v>815045.37794015417</v>
      </c>
      <c r="Z293" s="79">
        <f>+'Internación x edad (pesimista)'!X294</f>
        <v>17178.790795708188</v>
      </c>
      <c r="AA293" s="79">
        <f>+'Internación x edad (pesimista)'!AJ294</f>
        <v>4679.8700539219126</v>
      </c>
      <c r="AB293" s="79">
        <f>+Parámetros!$B$16*Parámetros!$B$18</f>
        <v>1911</v>
      </c>
      <c r="AC293" s="79">
        <f>+Parámetros!$B$17*Parámetros!$B$19</f>
        <v>141.5</v>
      </c>
      <c r="AD293" s="74">
        <v>44196</v>
      </c>
    </row>
  </sheetData>
  <sheetProtection algorithmName="SHA-512" hashValue="c3ipJ2uQpccJWtvvSW2wZpOggFQljupHsfyUQjW+WswOzseNahXyIrRV4UcaxLjT6X2WIfU4MObKm1RLxaydlw==" saltValue="0GQVwU3VGKWTVbqbLteiWQ==" spinCount="100000" sheet="1" objects="1" scenarios="1"/>
  <mergeCells count="11">
    <mergeCell ref="C6:K6"/>
    <mergeCell ref="AS10:AT10"/>
    <mergeCell ref="AS11:AT11"/>
    <mergeCell ref="U6:AC6"/>
    <mergeCell ref="AS9:AT9"/>
    <mergeCell ref="AO11:AP11"/>
    <mergeCell ref="AQ11:AR11"/>
    <mergeCell ref="AO9:AP9"/>
    <mergeCell ref="AQ9:AR9"/>
    <mergeCell ref="AO10:AP10"/>
    <mergeCell ref="AQ10:AR10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BE528-9C91-489C-A784-D8670029F7A2}">
  <dimension ref="A2:AA279"/>
  <sheetViews>
    <sheetView workbookViewId="0">
      <pane xSplit="3" ySplit="3" topLeftCell="O4" activePane="bottomRight" state="frozen"/>
      <selection pane="topRight" activeCell="D1" sqref="D1"/>
      <selection pane="bottomLeft" activeCell="A4" sqref="A4"/>
      <selection pane="bottomRight" activeCell="W33" sqref="W33:AA33"/>
    </sheetView>
  </sheetViews>
  <sheetFormatPr baseColWidth="10" defaultRowHeight="15" x14ac:dyDescent="0.25"/>
  <cols>
    <col min="3" max="3" width="10.7109375" bestFit="1" customWidth="1"/>
  </cols>
  <sheetData>
    <row r="2" spans="1:27" x14ac:dyDescent="0.25">
      <c r="D2" s="230" t="s">
        <v>126</v>
      </c>
      <c r="E2" s="230"/>
      <c r="F2" s="230" t="s">
        <v>127</v>
      </c>
      <c r="G2" s="230"/>
      <c r="H2" s="167"/>
      <c r="I2" s="167"/>
      <c r="J2" s="167"/>
      <c r="K2" t="s">
        <v>128</v>
      </c>
    </row>
    <row r="3" spans="1:27" ht="15.75" thickBot="1" x14ac:dyDescent="0.3">
      <c r="D3" t="s">
        <v>131</v>
      </c>
      <c r="E3" t="s">
        <v>132</v>
      </c>
      <c r="F3" t="s">
        <v>133</v>
      </c>
      <c r="G3" t="s">
        <v>134</v>
      </c>
      <c r="H3" t="s">
        <v>156</v>
      </c>
      <c r="I3" t="s">
        <v>157</v>
      </c>
      <c r="J3" t="s">
        <v>158</v>
      </c>
      <c r="K3" t="s">
        <v>135</v>
      </c>
      <c r="L3" t="s">
        <v>136</v>
      </c>
      <c r="M3" t="s">
        <v>137</v>
      </c>
      <c r="N3" t="s">
        <v>138</v>
      </c>
      <c r="O3" t="s">
        <v>139</v>
      </c>
      <c r="P3" t="s">
        <v>140</v>
      </c>
      <c r="Q3" t="s">
        <v>141</v>
      </c>
      <c r="T3" t="s">
        <v>129</v>
      </c>
      <c r="U3" t="s">
        <v>130</v>
      </c>
      <c r="V3" t="s">
        <v>134</v>
      </c>
      <c r="W3" t="s">
        <v>169</v>
      </c>
      <c r="X3" t="s">
        <v>168</v>
      </c>
      <c r="Y3" t="s">
        <v>159</v>
      </c>
      <c r="Z3" t="s">
        <v>160</v>
      </c>
      <c r="AA3" t="s">
        <v>161</v>
      </c>
    </row>
    <row r="4" spans="1:27" x14ac:dyDescent="0.25">
      <c r="A4" s="6">
        <v>43911</v>
      </c>
      <c r="B4" s="44">
        <v>1</v>
      </c>
      <c r="C4" s="8">
        <v>43922</v>
      </c>
      <c r="D4" s="169">
        <v>6</v>
      </c>
      <c r="E4" s="169">
        <v>12</v>
      </c>
      <c r="F4" s="170">
        <v>3.600939074473775</v>
      </c>
      <c r="G4" s="170">
        <v>0.80519445533585399</v>
      </c>
      <c r="H4" s="170">
        <f>+F4-G4</f>
        <v>2.7957446191379209</v>
      </c>
      <c r="I4" s="170">
        <f>+F4+G4</f>
        <v>4.4061335298096287</v>
      </c>
      <c r="J4" s="170">
        <v>1</v>
      </c>
      <c r="K4" s="170">
        <v>2.1995471364577615</v>
      </c>
      <c r="L4" s="170">
        <v>2.3864596429511198</v>
      </c>
      <c r="M4" s="170">
        <v>3.030216781162149</v>
      </c>
      <c r="N4" s="170">
        <v>3.5411045066515849</v>
      </c>
      <c r="O4" s="170">
        <v>4.1065121465544161</v>
      </c>
      <c r="P4" s="170">
        <v>5.0195721692145154</v>
      </c>
      <c r="Q4" s="170">
        <v>5.3421467999456187</v>
      </c>
      <c r="R4" t="s">
        <v>142</v>
      </c>
      <c r="S4" s="160" t="s">
        <v>118</v>
      </c>
      <c r="T4" s="168">
        <f>+MEDIAN(N4:N4)</f>
        <v>3.5411045066515849</v>
      </c>
      <c r="U4" s="168">
        <f>+AVERAGE(F4:F4)</f>
        <v>3.600939074473775</v>
      </c>
      <c r="V4" s="168">
        <f>+AVERAGE(G4:G4)</f>
        <v>0.80519445533585399</v>
      </c>
      <c r="W4" s="168">
        <f>+V4/U4*X4</f>
        <v>0.49782486131106424</v>
      </c>
      <c r="X4" s="168">
        <f>+Parámetros!B24</f>
        <v>2.2263404615618891</v>
      </c>
      <c r="Y4" s="168">
        <f>+X4-W4</f>
        <v>1.7285156002508248</v>
      </c>
      <c r="Z4" s="168">
        <f>+X4+W4</f>
        <v>2.7241653228729534</v>
      </c>
      <c r="AA4">
        <v>1</v>
      </c>
    </row>
    <row r="5" spans="1:27" x14ac:dyDescent="0.25">
      <c r="A5" s="6">
        <v>43912</v>
      </c>
      <c r="B5" s="44">
        <f t="shared" ref="B5:B68" si="0">+B4+1</f>
        <v>2</v>
      </c>
      <c r="C5" s="9">
        <v>43923</v>
      </c>
      <c r="D5" s="169">
        <v>7</v>
      </c>
      <c r="E5" s="169">
        <v>13</v>
      </c>
      <c r="F5" s="170">
        <v>3.068073794812944</v>
      </c>
      <c r="G5" s="170">
        <v>0.72315192849765886</v>
      </c>
      <c r="H5" s="170">
        <f t="shared" ref="H5:H58" si="1">+F5-G5</f>
        <v>2.3449218663152851</v>
      </c>
      <c r="I5" s="170">
        <f t="shared" ref="I5:I58" si="2">+F5+G5</f>
        <v>3.7912257233106028</v>
      </c>
      <c r="J5" s="170">
        <v>1</v>
      </c>
      <c r="K5" s="170">
        <v>1.8183349751644518</v>
      </c>
      <c r="L5" s="170">
        <v>1.9830502659060025</v>
      </c>
      <c r="M5" s="170">
        <v>2.5544304329919982</v>
      </c>
      <c r="N5" s="170">
        <v>3.0114484733760465</v>
      </c>
      <c r="O5" s="170">
        <v>3.5200705680299791</v>
      </c>
      <c r="P5" s="170">
        <v>4.346306644728573</v>
      </c>
      <c r="Q5" s="170">
        <v>4.6393787236751036</v>
      </c>
      <c r="R5" t="s">
        <v>143</v>
      </c>
      <c r="S5" s="160" t="s">
        <v>119</v>
      </c>
      <c r="T5" s="168">
        <f>+MEDIAN(N4:N8)</f>
        <v>2.9085470413687391</v>
      </c>
      <c r="U5" s="168">
        <f>+AVERAGE(F4:F8)</f>
        <v>2.9907902652999452</v>
      </c>
      <c r="V5" s="168">
        <f>+AVERAGE(G4:G8)</f>
        <v>0.67137796460980104</v>
      </c>
      <c r="W5" s="168">
        <f t="shared" ref="W5:W14" si="3">+V5/U5*X5</f>
        <v>0.66194721640885346</v>
      </c>
      <c r="X5" s="168">
        <f>+Parámetros!B25</f>
        <v>2.948779071306884</v>
      </c>
      <c r="Y5" s="168">
        <f t="shared" ref="Y5:Y14" si="4">+X5-W5</f>
        <v>2.2868318548980304</v>
      </c>
      <c r="Z5" s="168">
        <f t="shared" ref="Z5:Z14" si="5">+X5+W5</f>
        <v>3.6107262877157376</v>
      </c>
      <c r="AA5">
        <v>1</v>
      </c>
    </row>
    <row r="6" spans="1:27" x14ac:dyDescent="0.25">
      <c r="A6" s="6">
        <v>43913</v>
      </c>
      <c r="B6" s="44">
        <f t="shared" si="0"/>
        <v>3</v>
      </c>
      <c r="C6" s="9">
        <v>43924</v>
      </c>
      <c r="D6" s="169">
        <v>8</v>
      </c>
      <c r="E6" s="169">
        <v>14</v>
      </c>
      <c r="F6" s="170">
        <v>2.9603173255681039</v>
      </c>
      <c r="G6" s="170">
        <v>0.67914337173494532</v>
      </c>
      <c r="H6" s="170">
        <f t="shared" si="1"/>
        <v>2.2811739538331586</v>
      </c>
      <c r="I6" s="170">
        <f t="shared" si="2"/>
        <v>3.6394606973030492</v>
      </c>
      <c r="J6" s="170">
        <v>1</v>
      </c>
      <c r="K6" s="170">
        <v>1.7823044110645627</v>
      </c>
      <c r="L6" s="170">
        <v>1.9385329808886458</v>
      </c>
      <c r="M6" s="170">
        <v>2.4784528669479915</v>
      </c>
      <c r="N6" s="170">
        <v>2.9085470413687391</v>
      </c>
      <c r="O6" s="170">
        <v>3.3858167421263046</v>
      </c>
      <c r="P6" s="170">
        <v>4.1587426370090714</v>
      </c>
      <c r="Q6" s="170">
        <v>4.4323367154511066</v>
      </c>
      <c r="R6" t="s">
        <v>144</v>
      </c>
      <c r="S6" s="160" t="s">
        <v>120</v>
      </c>
      <c r="T6" s="168">
        <f>+MEDIAN(N9:N16)</f>
        <v>1.5642602868864184</v>
      </c>
      <c r="U6" s="168">
        <f>+AVERAGE(F9:F16)</f>
        <v>1.5713073730034393</v>
      </c>
      <c r="V6" s="168">
        <f>+AVERAGE(G9:G16)</f>
        <v>0.32626780665750127</v>
      </c>
      <c r="W6" s="168">
        <f t="shared" si="3"/>
        <v>0.3248045427727706</v>
      </c>
      <c r="X6" s="168">
        <f>+Parámetros!B26</f>
        <v>1.5642602868864184</v>
      </c>
      <c r="Y6" s="168">
        <f t="shared" si="4"/>
        <v>1.2394557441136478</v>
      </c>
      <c r="Z6" s="168">
        <f t="shared" si="5"/>
        <v>1.889064829659189</v>
      </c>
      <c r="AA6">
        <v>1</v>
      </c>
    </row>
    <row r="7" spans="1:27" x14ac:dyDescent="0.25">
      <c r="A7" s="6">
        <v>43914</v>
      </c>
      <c r="B7" s="44">
        <f t="shared" si="0"/>
        <v>4</v>
      </c>
      <c r="C7" s="9">
        <v>43925</v>
      </c>
      <c r="D7" s="169">
        <v>9</v>
      </c>
      <c r="E7" s="169">
        <v>15</v>
      </c>
      <c r="F7" s="170">
        <v>2.8276930857641531</v>
      </c>
      <c r="G7" s="170">
        <v>0.61705321941035651</v>
      </c>
      <c r="H7" s="170">
        <f t="shared" si="1"/>
        <v>2.2106398663537967</v>
      </c>
      <c r="I7" s="170">
        <f t="shared" si="2"/>
        <v>3.4447463051745095</v>
      </c>
      <c r="J7" s="170">
        <v>1</v>
      </c>
      <c r="K7" s="170">
        <v>1.7503865877729499</v>
      </c>
      <c r="L7" s="170">
        <v>1.894827003980323</v>
      </c>
      <c r="M7" s="170">
        <v>2.3907411190476466</v>
      </c>
      <c r="N7" s="170">
        <v>2.7829379358814044</v>
      </c>
      <c r="O7" s="170">
        <v>3.2159118233690882</v>
      </c>
      <c r="P7" s="170">
        <v>3.9132604634972763</v>
      </c>
      <c r="Q7" s="170">
        <v>4.1591834583744394</v>
      </c>
      <c r="R7" t="s">
        <v>145</v>
      </c>
      <c r="S7" s="161" t="s">
        <v>121</v>
      </c>
      <c r="T7" s="168">
        <f>+MEDIAN(N17:N24)</f>
        <v>0.63916756967671062</v>
      </c>
      <c r="U7" s="168">
        <f>+AVERAGE(F17:F24)</f>
        <v>0.80460199623482109</v>
      </c>
      <c r="V7" s="168">
        <f>+AVERAGE(G17:G24)</f>
        <v>0.18561171134652402</v>
      </c>
      <c r="W7" s="168">
        <f t="shared" si="3"/>
        <v>0.14744803890626812</v>
      </c>
      <c r="X7" s="168">
        <f>+Parámetros!B27</f>
        <v>0.63916756967671062</v>
      </c>
      <c r="Y7" s="168">
        <f t="shared" si="4"/>
        <v>0.4917195307704425</v>
      </c>
      <c r="Z7" s="168">
        <f t="shared" si="5"/>
        <v>0.78661560858297874</v>
      </c>
      <c r="AA7">
        <v>1</v>
      </c>
    </row>
    <row r="8" spans="1:27" x14ac:dyDescent="0.25">
      <c r="A8" s="6">
        <v>43915</v>
      </c>
      <c r="B8" s="44">
        <f t="shared" si="0"/>
        <v>5</v>
      </c>
      <c r="C8" s="9">
        <v>43926</v>
      </c>
      <c r="D8" s="169">
        <v>10</v>
      </c>
      <c r="E8" s="169">
        <v>16</v>
      </c>
      <c r="F8" s="170">
        <v>2.4969280458807495</v>
      </c>
      <c r="G8" s="170">
        <v>0.53234684807019039</v>
      </c>
      <c r="H8" s="170">
        <f t="shared" si="1"/>
        <v>1.964581197810559</v>
      </c>
      <c r="I8" s="170">
        <f t="shared" si="2"/>
        <v>3.02927489395094</v>
      </c>
      <c r="J8" s="170">
        <v>1</v>
      </c>
      <c r="K8" s="170">
        <v>1.5648115127346098</v>
      </c>
      <c r="L8" s="170">
        <v>1.6903906122553241</v>
      </c>
      <c r="M8" s="170">
        <v>2.1202965786389814</v>
      </c>
      <c r="N8" s="170">
        <v>2.4591994052050863</v>
      </c>
      <c r="O8" s="170">
        <v>2.8324751911796775</v>
      </c>
      <c r="P8" s="170">
        <v>3.4321914078901954</v>
      </c>
      <c r="Q8" s="170">
        <v>3.6433279484248335</v>
      </c>
      <c r="R8" t="s">
        <v>146</v>
      </c>
      <c r="S8" s="164" t="s">
        <v>124</v>
      </c>
      <c r="T8" s="168">
        <f>+MEDIAN(N25:N32)</f>
        <v>0.14359540387884168</v>
      </c>
      <c r="U8" s="168">
        <f>+AVERAGE(F25:F32)</f>
        <v>0.23100939093721512</v>
      </c>
      <c r="V8" s="168">
        <f>+AVERAGE(G25:G32)</f>
        <v>0.12609549283993682</v>
      </c>
      <c r="W8" s="168">
        <f t="shared" si="3"/>
        <v>7.8380940048335318E-2</v>
      </c>
      <c r="X8" s="168">
        <f>+Parámetros!B28</f>
        <v>0.14359540387884168</v>
      </c>
      <c r="Y8" s="168">
        <f t="shared" si="4"/>
        <v>6.5214463830506358E-2</v>
      </c>
      <c r="Z8" s="168">
        <f t="shared" si="5"/>
        <v>0.22197634392717699</v>
      </c>
      <c r="AA8">
        <v>1</v>
      </c>
    </row>
    <row r="9" spans="1:27" x14ac:dyDescent="0.25">
      <c r="A9" s="6">
        <v>43916</v>
      </c>
      <c r="B9" s="44">
        <f t="shared" si="0"/>
        <v>6</v>
      </c>
      <c r="C9" s="9">
        <v>43927</v>
      </c>
      <c r="D9" s="169">
        <v>11</v>
      </c>
      <c r="E9" s="169">
        <v>17</v>
      </c>
      <c r="F9" s="170">
        <v>1.9204302538476496</v>
      </c>
      <c r="G9" s="170">
        <v>0.42942125936505221</v>
      </c>
      <c r="H9" s="170">
        <f t="shared" si="1"/>
        <v>1.4910089944825975</v>
      </c>
      <c r="I9" s="170">
        <f t="shared" si="2"/>
        <v>2.3498515132127018</v>
      </c>
      <c r="J9" s="170">
        <v>1</v>
      </c>
      <c r="K9" s="170">
        <v>1.173048690426604</v>
      </c>
      <c r="L9" s="170">
        <v>1.2727316966837419</v>
      </c>
      <c r="M9" s="170">
        <v>1.6160562180883449</v>
      </c>
      <c r="N9" s="170">
        <v>1.8885196572240661</v>
      </c>
      <c r="O9" s="170">
        <v>2.1900593153435728</v>
      </c>
      <c r="P9" s="170">
        <v>2.6770067628927983</v>
      </c>
      <c r="Q9" s="170">
        <v>2.8490402428178294</v>
      </c>
      <c r="R9" t="s">
        <v>147</v>
      </c>
      <c r="S9" s="164" t="s">
        <v>152</v>
      </c>
      <c r="T9" s="168">
        <f>+MEDIAN(N33:N40)</f>
        <v>2.0182823504350762</v>
      </c>
      <c r="U9" s="168">
        <f>+AVERAGE(F33:F40)</f>
        <v>1.9099983315159792</v>
      </c>
      <c r="V9" s="168">
        <f>+AVERAGE(G33:G40)</f>
        <v>0.62395654792584687</v>
      </c>
      <c r="W9" s="168">
        <f t="shared" si="3"/>
        <v>8.4280487792244965E-2</v>
      </c>
      <c r="X9" s="168">
        <f>+Parámetros!B29</f>
        <v>0.25799166880715485</v>
      </c>
      <c r="Y9" s="168">
        <f t="shared" si="4"/>
        <v>0.1737111810149099</v>
      </c>
      <c r="Z9" s="168">
        <f t="shared" si="5"/>
        <v>0.3422721565993998</v>
      </c>
      <c r="AA9">
        <v>1</v>
      </c>
    </row>
    <row r="10" spans="1:27" x14ac:dyDescent="0.25">
      <c r="A10" s="6">
        <v>43917</v>
      </c>
      <c r="B10" s="44">
        <f t="shared" si="0"/>
        <v>7</v>
      </c>
      <c r="C10" s="9">
        <v>43928</v>
      </c>
      <c r="D10" s="169">
        <v>12</v>
      </c>
      <c r="E10" s="169">
        <v>18</v>
      </c>
      <c r="F10" s="170">
        <v>1.6513655834305014</v>
      </c>
      <c r="G10" s="170">
        <v>0.36925657002542017</v>
      </c>
      <c r="H10" s="170">
        <f t="shared" si="1"/>
        <v>1.2821090134050812</v>
      </c>
      <c r="I10" s="170">
        <f t="shared" si="2"/>
        <v>2.0206221534559217</v>
      </c>
      <c r="J10" s="170">
        <v>1</v>
      </c>
      <c r="K10" s="170">
        <v>1.0086969996320365</v>
      </c>
      <c r="L10" s="170">
        <v>1.0944137734935795</v>
      </c>
      <c r="M10" s="170">
        <v>1.3896363140984243</v>
      </c>
      <c r="N10" s="170">
        <v>1.6239258673016073</v>
      </c>
      <c r="O10" s="170">
        <v>1.8832178735904521</v>
      </c>
      <c r="P10" s="170">
        <v>2.30194084163942</v>
      </c>
      <c r="Q10" s="170">
        <v>2.4498713209561216</v>
      </c>
      <c r="R10" s="170"/>
      <c r="S10" s="175" t="s">
        <v>153</v>
      </c>
      <c r="T10" s="168">
        <f>+MEDIAN(N41:N48)</f>
        <v>0.37238793373546797</v>
      </c>
      <c r="U10" s="168">
        <f>+AVERAGE(F41:F48)</f>
        <v>0.43932044152130367</v>
      </c>
      <c r="V10" s="168">
        <f>+AVERAGE(G41:G48)</f>
        <v>0.2735328792527339</v>
      </c>
      <c r="W10" s="168">
        <f t="shared" si="3"/>
        <v>0.23185887586043361</v>
      </c>
      <c r="X10" s="168">
        <f>+Parámetros!B30</f>
        <v>0.37238793373546797</v>
      </c>
      <c r="Y10" s="168">
        <f t="shared" si="4"/>
        <v>0.14052905787503436</v>
      </c>
      <c r="Z10" s="168">
        <f t="shared" si="5"/>
        <v>0.6042468095959016</v>
      </c>
      <c r="AA10">
        <v>1</v>
      </c>
    </row>
    <row r="11" spans="1:27" x14ac:dyDescent="0.25">
      <c r="A11" s="6">
        <v>43918</v>
      </c>
      <c r="B11" s="44">
        <f t="shared" si="0"/>
        <v>8</v>
      </c>
      <c r="C11" s="9">
        <v>43929</v>
      </c>
      <c r="D11" s="169">
        <v>13</v>
      </c>
      <c r="E11" s="169">
        <v>19</v>
      </c>
      <c r="F11" s="170">
        <v>1.0906384193604293</v>
      </c>
      <c r="G11" s="170">
        <v>0.28160162899446156</v>
      </c>
      <c r="H11" s="170">
        <f t="shared" si="1"/>
        <v>0.80903679036596765</v>
      </c>
      <c r="I11" s="170">
        <f t="shared" si="2"/>
        <v>1.3722400483548909</v>
      </c>
      <c r="J11" s="170">
        <v>1</v>
      </c>
      <c r="K11" s="170">
        <v>0.61042204411861722</v>
      </c>
      <c r="L11" s="170">
        <v>0.67229355143753389</v>
      </c>
      <c r="M11" s="170">
        <v>0.88987397777854271</v>
      </c>
      <c r="N11" s="170">
        <v>1.0665001014546511</v>
      </c>
      <c r="O11" s="170">
        <v>1.2651312058408595</v>
      </c>
      <c r="P11" s="170">
        <v>1.5913494934245356</v>
      </c>
      <c r="Q11" s="170">
        <v>1.7079122167796075</v>
      </c>
      <c r="S11" s="175" t="s">
        <v>154</v>
      </c>
      <c r="T11" s="168">
        <f>+MEDIAN(N49:N56)</f>
        <v>0.6026329460466836</v>
      </c>
      <c r="U11" s="168">
        <f>+AVERAGE(F49:F56)</f>
        <v>0.85787780348948051</v>
      </c>
      <c r="V11" s="168">
        <f>+AVERAGE(G49:G56)</f>
        <v>0.64091401165698458</v>
      </c>
      <c r="W11" s="168">
        <f t="shared" si="3"/>
        <v>0.45022251122060097</v>
      </c>
      <c r="X11" s="168">
        <f>+Parámetros!B31</f>
        <v>0.6026329460466836</v>
      </c>
      <c r="Y11" s="168">
        <f t="shared" si="4"/>
        <v>0.15241043482608263</v>
      </c>
      <c r="Z11" s="168">
        <f t="shared" si="5"/>
        <v>1.0528554572672846</v>
      </c>
      <c r="AA11">
        <v>1</v>
      </c>
    </row>
    <row r="12" spans="1:27" x14ac:dyDescent="0.25">
      <c r="A12" s="6">
        <v>43919</v>
      </c>
      <c r="B12" s="44">
        <f t="shared" si="0"/>
        <v>9</v>
      </c>
      <c r="C12" s="9">
        <v>43930</v>
      </c>
      <c r="D12" s="169">
        <v>14</v>
      </c>
      <c r="E12" s="169">
        <v>20</v>
      </c>
      <c r="F12" s="170">
        <v>1.5809720208187759</v>
      </c>
      <c r="G12" s="170">
        <v>0.322714562385232</v>
      </c>
      <c r="H12" s="170">
        <f t="shared" si="1"/>
        <v>1.258257458433544</v>
      </c>
      <c r="I12" s="170">
        <f t="shared" si="2"/>
        <v>1.9036865832040077</v>
      </c>
      <c r="J12" s="170">
        <v>1</v>
      </c>
      <c r="K12" s="170">
        <v>1.0129586050131227</v>
      </c>
      <c r="L12" s="170">
        <v>1.090148632477318</v>
      </c>
      <c r="M12" s="170">
        <v>1.353029674118823</v>
      </c>
      <c r="N12" s="170">
        <v>1.5590691208248968</v>
      </c>
      <c r="O12" s="170">
        <v>1.7850611808928143</v>
      </c>
      <c r="P12" s="170">
        <v>2.1465242127456299</v>
      </c>
      <c r="Q12" s="170">
        <v>2.273391186208868</v>
      </c>
      <c r="S12" s="175" t="s">
        <v>166</v>
      </c>
      <c r="T12" s="168">
        <f>+MEDIAN(N57:N64)</f>
        <v>1.6068695789043386</v>
      </c>
      <c r="U12" s="168">
        <f>+AVERAGE(F57:F64)</f>
        <v>3.3199446676986106</v>
      </c>
      <c r="V12" s="168">
        <f>+AVERAGE(G57:G64)</f>
        <v>1.6228102761210319</v>
      </c>
      <c r="W12" s="168">
        <f t="shared" si="3"/>
        <v>0.78544817038768833</v>
      </c>
      <c r="X12" s="168">
        <f>+Parámetros!B32</f>
        <v>1.6068695789043386</v>
      </c>
      <c r="Y12" s="168">
        <f t="shared" si="4"/>
        <v>0.82142140851665024</v>
      </c>
      <c r="Z12" s="168">
        <f t="shared" si="5"/>
        <v>2.3923177492920269</v>
      </c>
      <c r="AA12">
        <v>1</v>
      </c>
    </row>
    <row r="13" spans="1:27" x14ac:dyDescent="0.25">
      <c r="A13" s="6">
        <v>43920</v>
      </c>
      <c r="B13" s="44">
        <f t="shared" si="0"/>
        <v>10</v>
      </c>
      <c r="C13" s="9">
        <v>43931</v>
      </c>
      <c r="D13" s="169">
        <v>15</v>
      </c>
      <c r="E13" s="169">
        <v>21</v>
      </c>
      <c r="F13" s="170">
        <v>1.6620159723313808</v>
      </c>
      <c r="G13" s="170">
        <v>0.31985512300766011</v>
      </c>
      <c r="H13" s="170">
        <f t="shared" si="1"/>
        <v>1.3421608493237207</v>
      </c>
      <c r="I13" s="170">
        <f t="shared" si="2"/>
        <v>1.9818710953390408</v>
      </c>
      <c r="J13" s="170">
        <v>1</v>
      </c>
      <c r="K13" s="170">
        <v>1.0952789984223223</v>
      </c>
      <c r="L13" s="170">
        <v>1.1731437634204933</v>
      </c>
      <c r="M13" s="170">
        <v>1.4365827671176958</v>
      </c>
      <c r="N13" s="170">
        <v>1.641542901665894</v>
      </c>
      <c r="O13" s="170">
        <v>1.8651506428040969</v>
      </c>
      <c r="P13" s="170">
        <v>2.2207369949013183</v>
      </c>
      <c r="Q13" s="170">
        <v>2.3450444632768419</v>
      </c>
      <c r="S13" s="101" t="s">
        <v>167</v>
      </c>
      <c r="T13" s="168">
        <f>+MEDIAN(N65:N72)</f>
        <v>2.6044055573193461</v>
      </c>
      <c r="U13" s="168">
        <f>+AVERAGE(F65:F72)</f>
        <v>3.7292271431762307</v>
      </c>
      <c r="V13" s="168">
        <f>+AVERAGE(G65:G72)</f>
        <v>1.121136433357818</v>
      </c>
      <c r="W13" s="168">
        <f t="shared" si="3"/>
        <v>0.30700257994856783</v>
      </c>
      <c r="X13" s="168">
        <f>+Parámetros!B33</f>
        <v>1.0211802240164407</v>
      </c>
      <c r="Y13" s="168">
        <f t="shared" si="4"/>
        <v>0.71417764406787287</v>
      </c>
      <c r="Z13" s="168">
        <f t="shared" si="5"/>
        <v>1.3281828039650085</v>
      </c>
      <c r="AA13">
        <v>1</v>
      </c>
    </row>
    <row r="14" spans="1:27" ht="15.75" thickBot="1" x14ac:dyDescent="0.3">
      <c r="A14" s="7">
        <v>43921</v>
      </c>
      <c r="B14" s="44">
        <f t="shared" si="0"/>
        <v>11</v>
      </c>
      <c r="C14" s="9">
        <v>43932</v>
      </c>
      <c r="D14" s="169">
        <v>16</v>
      </c>
      <c r="E14" s="169">
        <v>22</v>
      </c>
      <c r="F14" s="170">
        <v>1.5890254101498176</v>
      </c>
      <c r="G14" s="170">
        <v>0.30580808276638421</v>
      </c>
      <c r="H14" s="170">
        <f t="shared" si="1"/>
        <v>1.2832173273834333</v>
      </c>
      <c r="I14" s="170">
        <f t="shared" si="2"/>
        <v>1.8948334929162018</v>
      </c>
      <c r="J14" s="170">
        <v>1</v>
      </c>
      <c r="K14" s="170">
        <v>1.0471777580182589</v>
      </c>
      <c r="L14" s="170">
        <v>1.1216229451868742</v>
      </c>
      <c r="M14" s="170">
        <v>1.3734925287939455</v>
      </c>
      <c r="N14" s="170">
        <v>1.56945145294794</v>
      </c>
      <c r="O14" s="170">
        <v>1.78323903892185</v>
      </c>
      <c r="P14" s="170">
        <v>2.1232091465450429</v>
      </c>
      <c r="Q14" s="170">
        <v>2.2420574182875947</v>
      </c>
      <c r="S14" s="101" t="s">
        <v>179</v>
      </c>
      <c r="T14" s="168">
        <f>+MEDIAN(N73:N79)</f>
        <v>0.72222094882802712</v>
      </c>
      <c r="U14" s="168">
        <f>+AVERAGE(F73:F79)</f>
        <v>1.249464699456436</v>
      </c>
      <c r="V14" s="168">
        <f>+AVERAGE(G73:G79)</f>
        <v>0.43385773933311089</v>
      </c>
      <c r="W14" s="168">
        <f t="shared" si="3"/>
        <v>0.4436072683656716</v>
      </c>
      <c r="X14" s="168">
        <f>+Parámetros!B34</f>
        <v>1.2775423185885391</v>
      </c>
      <c r="Y14" s="168">
        <f t="shared" si="4"/>
        <v>0.83393505022286751</v>
      </c>
      <c r="Z14" s="168">
        <f t="shared" si="5"/>
        <v>1.7211495869542106</v>
      </c>
      <c r="AA14">
        <v>1</v>
      </c>
    </row>
    <row r="15" spans="1:27" x14ac:dyDescent="0.25">
      <c r="A15" s="8">
        <v>43922</v>
      </c>
      <c r="B15" s="44">
        <f t="shared" si="0"/>
        <v>12</v>
      </c>
      <c r="C15" s="9">
        <v>43933</v>
      </c>
      <c r="D15" s="169">
        <v>17</v>
      </c>
      <c r="E15" s="169">
        <v>23</v>
      </c>
      <c r="F15" s="170">
        <v>1.5225228599799956</v>
      </c>
      <c r="G15" s="170">
        <v>0.29300966101893644</v>
      </c>
      <c r="H15" s="170">
        <f t="shared" si="1"/>
        <v>1.229513198961059</v>
      </c>
      <c r="I15" s="170">
        <f t="shared" si="2"/>
        <v>1.8155325209989321</v>
      </c>
      <c r="J15" s="170">
        <v>1</v>
      </c>
      <c r="K15" s="170">
        <v>1.0033521584120417</v>
      </c>
      <c r="L15" s="170">
        <v>1.0746817284464314</v>
      </c>
      <c r="M15" s="170">
        <v>1.3160102788434029</v>
      </c>
      <c r="N15" s="170">
        <v>1.503768095512561</v>
      </c>
      <c r="O15" s="170">
        <v>1.7086084238963142</v>
      </c>
      <c r="P15" s="170">
        <v>2.0343503895439046</v>
      </c>
      <c r="Q15" s="170">
        <v>2.1482247237372705</v>
      </c>
      <c r="S15" s="101" t="s">
        <v>180</v>
      </c>
      <c r="T15" s="168">
        <f>+MEDIAN(N80:N86)</f>
        <v>3.235036922683268</v>
      </c>
      <c r="U15" s="168">
        <f>+AVERAGE(F80:F86)</f>
        <v>2.8959737740850984</v>
      </c>
      <c r="V15" s="168">
        <f>+AVERAGE(G80:G86)</f>
        <v>0.67841975578356883</v>
      </c>
      <c r="W15" s="168">
        <f t="shared" ref="W15" si="6">+V15/U15*X15</f>
        <v>0.75784973561473934</v>
      </c>
      <c r="X15" s="168">
        <f>+Parámetros!B35</f>
        <v>3.235036922683268</v>
      </c>
      <c r="Y15" s="168">
        <f t="shared" ref="Y15" si="7">+X15-W15</f>
        <v>2.4771871870685285</v>
      </c>
      <c r="Z15" s="168">
        <f t="shared" ref="Z15" si="8">+X15+W15</f>
        <v>3.9928866582980076</v>
      </c>
      <c r="AA15">
        <v>1</v>
      </c>
    </row>
    <row r="16" spans="1:27" x14ac:dyDescent="0.25">
      <c r="A16" s="9">
        <v>43923</v>
      </c>
      <c r="B16" s="44">
        <f t="shared" si="0"/>
        <v>13</v>
      </c>
      <c r="C16" s="9">
        <v>43934</v>
      </c>
      <c r="D16" s="169">
        <v>18</v>
      </c>
      <c r="E16" s="169">
        <v>24</v>
      </c>
      <c r="F16" s="170">
        <v>1.553488464108965</v>
      </c>
      <c r="G16" s="170">
        <v>0.28847556569686317</v>
      </c>
      <c r="H16" s="170">
        <f t="shared" si="1"/>
        <v>1.2650128984121018</v>
      </c>
      <c r="I16" s="170">
        <f t="shared" si="2"/>
        <v>1.8419640298058282</v>
      </c>
      <c r="J16" s="170">
        <v>1</v>
      </c>
      <c r="K16" s="170">
        <v>1.0403956054803358</v>
      </c>
      <c r="L16" s="170">
        <v>1.1113322867463113</v>
      </c>
      <c r="M16" s="170">
        <v>1.3504316900962745</v>
      </c>
      <c r="N16" s="170">
        <v>1.5356692232900242</v>
      </c>
      <c r="O16" s="170">
        <v>1.7371359649541087</v>
      </c>
      <c r="P16" s="170">
        <v>2.0564384741822481</v>
      </c>
      <c r="Q16" s="170">
        <v>2.1678018677856108</v>
      </c>
      <c r="S16" s="101" t="s">
        <v>181</v>
      </c>
      <c r="T16" s="168">
        <f>+MEDIAN(N87:N92)</f>
        <v>1.8932605458375393</v>
      </c>
      <c r="U16" s="168">
        <f>+AVERAGE(F87:F92)</f>
        <v>1.912718877744906</v>
      </c>
      <c r="V16" s="168">
        <f>+AVERAGE(G87:G92)</f>
        <v>0.3389522317333758</v>
      </c>
      <c r="W16" s="168">
        <f>+V16/U16*X16</f>
        <v>0.33550402765981807</v>
      </c>
      <c r="X16" s="168">
        <f>+Parámetros!B36</f>
        <v>1.8932605458375393</v>
      </c>
      <c r="Y16" s="168">
        <f t="shared" ref="Y16" si="9">+X16-W16</f>
        <v>1.5577565181777213</v>
      </c>
      <c r="Z16" s="168">
        <f t="shared" ref="Z16" si="10">+X16+W16</f>
        <v>2.2287645734973576</v>
      </c>
      <c r="AA16">
        <v>1</v>
      </c>
    </row>
    <row r="17" spans="1:27" x14ac:dyDescent="0.25">
      <c r="A17" s="9">
        <v>43924</v>
      </c>
      <c r="B17" s="44">
        <f t="shared" si="0"/>
        <v>14</v>
      </c>
      <c r="C17" s="9">
        <v>43935</v>
      </c>
      <c r="D17" s="169">
        <v>19</v>
      </c>
      <c r="E17" s="169">
        <v>25</v>
      </c>
      <c r="F17" s="170">
        <v>1.5169778272877257</v>
      </c>
      <c r="G17" s="170">
        <v>0.27696099174688776</v>
      </c>
      <c r="H17" s="170">
        <f t="shared" si="1"/>
        <v>1.2400168355408379</v>
      </c>
      <c r="I17" s="170">
        <f t="shared" si="2"/>
        <v>1.7939388190346135</v>
      </c>
      <c r="J17" s="170">
        <v>1</v>
      </c>
      <c r="K17" s="170">
        <v>1.0234985698473225</v>
      </c>
      <c r="L17" s="170">
        <v>1.0919195896754326</v>
      </c>
      <c r="M17" s="170">
        <v>1.3221426710306334</v>
      </c>
      <c r="N17" s="170">
        <v>1.5001562188479995</v>
      </c>
      <c r="O17" s="170">
        <v>1.6934898556598899</v>
      </c>
      <c r="P17" s="170">
        <v>1.9994259387810884</v>
      </c>
      <c r="Q17" s="170">
        <v>2.1060120975548928</v>
      </c>
      <c r="S17" s="101" t="s">
        <v>184</v>
      </c>
      <c r="T17" s="168">
        <f>+MEDIAN(N93:N99)</f>
        <v>1.0577647385181663</v>
      </c>
      <c r="U17" s="168">
        <f>+AVERAGE(F93:F99)</f>
        <v>1.0808802413768095</v>
      </c>
      <c r="V17" s="168">
        <f>+AVERAGE(G93:G99)</f>
        <v>0.19901004666322156</v>
      </c>
      <c r="W17" s="168">
        <f t="shared" ref="W17" si="11">+V17/U17*X17</f>
        <v>0.39387696416418178</v>
      </c>
      <c r="X17" s="168">
        <f>+Parámetros!B37</f>
        <v>2.139257968312533</v>
      </c>
      <c r="Y17" s="168">
        <f t="shared" ref="Y17" si="12">+X17-W17</f>
        <v>1.7453810041483513</v>
      </c>
      <c r="Z17" s="168">
        <f t="shared" ref="Z17" si="13">+X17+W17</f>
        <v>2.533134932476715</v>
      </c>
      <c r="AA17">
        <v>1</v>
      </c>
    </row>
    <row r="18" spans="1:27" x14ac:dyDescent="0.25">
      <c r="A18" s="9">
        <v>43925</v>
      </c>
      <c r="B18" s="44">
        <f t="shared" si="0"/>
        <v>15</v>
      </c>
      <c r="C18" s="9">
        <v>43936</v>
      </c>
      <c r="D18" s="169">
        <v>20</v>
      </c>
      <c r="E18" s="169">
        <v>26</v>
      </c>
      <c r="F18" s="170">
        <v>1.1915895487918555</v>
      </c>
      <c r="G18" s="170">
        <v>0.23831790975837111</v>
      </c>
      <c r="H18" s="170">
        <f t="shared" si="1"/>
        <v>0.95327163903348444</v>
      </c>
      <c r="I18" s="170">
        <f t="shared" si="2"/>
        <v>1.4299074585502267</v>
      </c>
      <c r="J18" s="170">
        <v>1</v>
      </c>
      <c r="K18" s="170">
        <v>0.77113392812407711</v>
      </c>
      <c r="L18" s="170">
        <v>0.82849437955260719</v>
      </c>
      <c r="M18" s="170">
        <v>1.023386765448389</v>
      </c>
      <c r="N18" s="170">
        <v>1.1757399000502839</v>
      </c>
      <c r="O18" s="170">
        <v>1.3425306974196476</v>
      </c>
      <c r="P18" s="170">
        <v>1.6087604395529855</v>
      </c>
      <c r="Q18" s="170">
        <v>1.7020711631621406</v>
      </c>
      <c r="S18" s="101" t="s">
        <v>185</v>
      </c>
      <c r="T18" s="168">
        <f>+MEDIAN(N100:N106)</f>
        <v>2.3852553907875262</v>
      </c>
      <c r="U18" s="168">
        <f>+AVERAGE(F100:F106)</f>
        <v>2.3192390434452377</v>
      </c>
      <c r="V18" s="168">
        <f>+AVERAGE(G100:G106)</f>
        <v>0.26500742093174329</v>
      </c>
      <c r="W18" s="168">
        <f t="shared" ref="W18" si="14">+V18/U18*X18</f>
        <v>0.27255076666747452</v>
      </c>
      <c r="X18" s="168">
        <f>+Parámetros!B38</f>
        <v>2.3852553907875262</v>
      </c>
      <c r="Y18" s="168">
        <f t="shared" ref="Y18" si="15">+X18-W18</f>
        <v>2.1127046241200516</v>
      </c>
      <c r="Z18" s="168">
        <f t="shared" ref="Z18" si="16">+X18+W18</f>
        <v>2.6578061574550009</v>
      </c>
      <c r="AA18">
        <v>1</v>
      </c>
    </row>
    <row r="19" spans="1:27" x14ac:dyDescent="0.25">
      <c r="A19" s="9">
        <v>43926</v>
      </c>
      <c r="B19" s="44">
        <f t="shared" si="0"/>
        <v>16</v>
      </c>
      <c r="C19" s="9">
        <v>43937</v>
      </c>
      <c r="D19" s="169">
        <v>21</v>
      </c>
      <c r="E19" s="169">
        <v>27</v>
      </c>
      <c r="F19" s="170">
        <v>0.94485690148867241</v>
      </c>
      <c r="G19" s="170">
        <v>0.20618467961777495</v>
      </c>
      <c r="H19" s="170">
        <f t="shared" si="1"/>
        <v>0.73867222187089743</v>
      </c>
      <c r="I19" s="170">
        <f t="shared" si="2"/>
        <v>1.1510415811064474</v>
      </c>
      <c r="J19" s="170">
        <v>1</v>
      </c>
      <c r="K19" s="170">
        <v>0.58488131404951982</v>
      </c>
      <c r="L19" s="170">
        <v>0.63314522387569949</v>
      </c>
      <c r="M19" s="170">
        <v>0.79885198905682342</v>
      </c>
      <c r="N19" s="170">
        <v>0.92990223315611276</v>
      </c>
      <c r="O19" s="170">
        <v>1.0745778939683481</v>
      </c>
      <c r="P19" s="170">
        <v>1.3075928129798999</v>
      </c>
      <c r="Q19" s="170">
        <v>1.3897665255777285</v>
      </c>
      <c r="S19" s="101" t="s">
        <v>186</v>
      </c>
      <c r="T19" s="168">
        <f>+MEDIAN(N107:N113)</f>
        <v>2.1783326504700136</v>
      </c>
      <c r="U19" s="168">
        <f>+AVERAGE(F107:F113)</f>
        <v>2.1314086587256091</v>
      </c>
      <c r="V19" s="168">
        <f>+AVERAGE(G107:G113)</f>
        <v>0.17252052158804812</v>
      </c>
      <c r="W19" s="168">
        <f t="shared" ref="W19" si="17">+V19/U19*X19</f>
        <v>0.18926363034509094</v>
      </c>
      <c r="X19" s="168">
        <f>+Parámetros!B39</f>
        <v>2.3382617719103651</v>
      </c>
      <c r="Y19" s="168">
        <f t="shared" ref="Y19" si="18">+X19-W19</f>
        <v>2.1489981415652744</v>
      </c>
      <c r="Z19" s="168">
        <f t="shared" ref="Z19" si="19">+X19+W19</f>
        <v>2.5275254022554559</v>
      </c>
      <c r="AA19">
        <v>1</v>
      </c>
    </row>
    <row r="20" spans="1:27" x14ac:dyDescent="0.25">
      <c r="A20" s="9">
        <v>43927</v>
      </c>
      <c r="B20" s="44">
        <f t="shared" si="0"/>
        <v>17</v>
      </c>
      <c r="C20" s="9">
        <v>43938</v>
      </c>
      <c r="D20" s="169">
        <v>22</v>
      </c>
      <c r="E20" s="169">
        <v>28</v>
      </c>
      <c r="F20" s="170">
        <v>0.68477531986461448</v>
      </c>
      <c r="G20" s="170">
        <v>0.17119382996615362</v>
      </c>
      <c r="H20" s="170">
        <f t="shared" si="1"/>
        <v>0.51358148989846086</v>
      </c>
      <c r="I20" s="170">
        <f t="shared" si="2"/>
        <v>0.85596914983076811</v>
      </c>
      <c r="J20" s="170">
        <v>1</v>
      </c>
      <c r="K20" s="170">
        <v>0.39140826218603791</v>
      </c>
      <c r="L20" s="170">
        <v>0.42952346759315357</v>
      </c>
      <c r="M20" s="170">
        <v>0.56288759490735529</v>
      </c>
      <c r="N20" s="170">
        <v>0.67056321658288043</v>
      </c>
      <c r="O20" s="170">
        <v>0.79119330194212834</v>
      </c>
      <c r="P20" s="170">
        <v>0.98852152621586553</v>
      </c>
      <c r="Q20" s="170">
        <v>1.0588432057026431</v>
      </c>
      <c r="S20" s="101" t="s">
        <v>187</v>
      </c>
      <c r="T20" s="168">
        <f>+MEDIAN(N114:N120)</f>
        <v>2.1345461023782066</v>
      </c>
      <c r="U20" s="168">
        <f>+AVERAGE(F114:F120)</f>
        <v>2.019215716830157</v>
      </c>
      <c r="V20" s="168">
        <f>+AVERAGE(G114:G120)</f>
        <v>0.11491133734059769</v>
      </c>
      <c r="W20" s="168">
        <f t="shared" ref="W20" si="20">+V20/U20*X20</f>
        <v>0.12235231689408617</v>
      </c>
      <c r="X20" s="168">
        <f>+Parámetros!B40</f>
        <v>2.1499682014042576</v>
      </c>
      <c r="Y20" s="168">
        <f t="shared" ref="Y20" si="21">+X20-W20</f>
        <v>2.0276158845101713</v>
      </c>
      <c r="Z20" s="168">
        <f t="shared" ref="Z20" si="22">+X20+W20</f>
        <v>2.2723205182983439</v>
      </c>
      <c r="AA20">
        <v>1</v>
      </c>
    </row>
    <row r="21" spans="1:27" x14ac:dyDescent="0.25">
      <c r="A21" s="9">
        <v>43928</v>
      </c>
      <c r="B21" s="44">
        <f t="shared" si="0"/>
        <v>18</v>
      </c>
      <c r="C21" s="9">
        <v>43939</v>
      </c>
      <c r="D21" s="169">
        <v>23</v>
      </c>
      <c r="E21" s="169">
        <v>29</v>
      </c>
      <c r="F21" s="170">
        <v>0.6215277507034509</v>
      </c>
      <c r="G21" s="170">
        <v>0.16047777517868139</v>
      </c>
      <c r="H21" s="170">
        <f t="shared" si="1"/>
        <v>0.46104997552476951</v>
      </c>
      <c r="I21" s="170">
        <f t="shared" si="2"/>
        <v>0.78200552588213235</v>
      </c>
      <c r="J21" s="170">
        <v>1</v>
      </c>
      <c r="K21" s="170">
        <v>0.34786436395971704</v>
      </c>
      <c r="L21" s="170">
        <v>0.38312339948783369</v>
      </c>
      <c r="M21" s="170">
        <v>0.50711708115194365</v>
      </c>
      <c r="N21" s="170">
        <v>0.60777192277054082</v>
      </c>
      <c r="O21" s="170">
        <v>0.72096685643269687</v>
      </c>
      <c r="P21" s="170">
        <v>0.90687055734863575</v>
      </c>
      <c r="Q21" s="170">
        <v>0.97329675871538268</v>
      </c>
      <c r="S21" s="101" t="s">
        <v>188</v>
      </c>
      <c r="T21" s="168">
        <f>+MEDIAN(N121:N127)</f>
        <v>1.6386557717202952</v>
      </c>
      <c r="U21" s="168">
        <f>+AVERAGE(F121:F127)</f>
        <v>1.6375790743933918</v>
      </c>
      <c r="V21" s="168">
        <f>+AVERAGE(G121:G127)</f>
        <v>7.3626831825796518E-2</v>
      </c>
      <c r="W21" s="168">
        <f t="shared" ref="W21" si="23">+V21/U21*X21</f>
        <v>9.5001556772683154E-2</v>
      </c>
      <c r="X21" s="168">
        <f>+Parámetros!B41</f>
        <v>2.1129873111182005</v>
      </c>
      <c r="Y21" s="168">
        <f t="shared" ref="Y21" si="24">+X21-W21</f>
        <v>2.0179857543455175</v>
      </c>
      <c r="Z21" s="168">
        <f t="shared" ref="Z21" si="25">+X21+W21</f>
        <v>2.2079888678908834</v>
      </c>
      <c r="AA21">
        <v>1</v>
      </c>
    </row>
    <row r="22" spans="1:27" x14ac:dyDescent="0.25">
      <c r="A22" s="9">
        <v>43929</v>
      </c>
      <c r="B22" s="44">
        <f t="shared" si="0"/>
        <v>19</v>
      </c>
      <c r="C22" s="9">
        <v>43940</v>
      </c>
      <c r="D22" s="169">
        <v>24</v>
      </c>
      <c r="E22" s="169">
        <v>30</v>
      </c>
      <c r="F22" s="170">
        <v>0.57618765505330216</v>
      </c>
      <c r="G22" s="170">
        <v>0.15399262826415311</v>
      </c>
      <c r="H22" s="170">
        <f t="shared" si="1"/>
        <v>0.42219502678914905</v>
      </c>
      <c r="I22" s="170">
        <f t="shared" si="2"/>
        <v>0.73018028331745533</v>
      </c>
      <c r="J22" s="170">
        <v>1</v>
      </c>
      <c r="K22" s="170">
        <v>0.31500715270307961</v>
      </c>
      <c r="L22" s="170">
        <v>0.34834402238861101</v>
      </c>
      <c r="M22" s="170">
        <v>0.46624190700168339</v>
      </c>
      <c r="N22" s="170">
        <v>0.56252849285688167</v>
      </c>
      <c r="O22" s="170">
        <v>0.67126878577134297</v>
      </c>
      <c r="P22" s="170">
        <v>0.85064102493161931</v>
      </c>
      <c r="Q22" s="170">
        <v>0.91491997821360449</v>
      </c>
      <c r="S22" s="101" t="s">
        <v>189</v>
      </c>
      <c r="T22" s="168">
        <f>+MEDIAN(N128:N134)</f>
        <v>1.4396010741925613</v>
      </c>
      <c r="U22" s="168">
        <f>+AVERAGE(F128:F134)</f>
        <v>1.4600754385864854</v>
      </c>
      <c r="V22" s="168">
        <f>+AVERAGE(G128:G134)</f>
        <v>5.4966992743037173E-2</v>
      </c>
      <c r="W22" s="168">
        <f t="shared" ref="W22" si="26">+V22/U22*X22</f>
        <v>6.9247005832778749E-2</v>
      </c>
      <c r="X22" s="168">
        <f>+Parámetros!B42</f>
        <v>1.8393921036348257</v>
      </c>
      <c r="Y22" s="168">
        <f t="shared" ref="Y22" si="27">+X22-W22</f>
        <v>1.770145097802047</v>
      </c>
      <c r="Z22" s="168">
        <f t="shared" ref="Z22" si="28">+X22+W22</f>
        <v>1.9086391094676045</v>
      </c>
      <c r="AA22">
        <v>1</v>
      </c>
    </row>
    <row r="23" spans="1:27" x14ac:dyDescent="0.25">
      <c r="A23" s="9">
        <v>43930</v>
      </c>
      <c r="B23" s="44">
        <f t="shared" si="0"/>
        <v>20</v>
      </c>
      <c r="C23" s="9">
        <v>43941</v>
      </c>
      <c r="D23" s="169">
        <v>25</v>
      </c>
      <c r="E23" s="169">
        <v>31</v>
      </c>
      <c r="F23" s="170">
        <v>0.5045981841189181</v>
      </c>
      <c r="G23" s="170">
        <v>0.14566494871682686</v>
      </c>
      <c r="H23" s="170">
        <f t="shared" si="1"/>
        <v>0.35893323540209121</v>
      </c>
      <c r="I23" s="170">
        <f t="shared" si="2"/>
        <v>0.65026313283574499</v>
      </c>
      <c r="J23" s="170">
        <v>1</v>
      </c>
      <c r="K23" s="170">
        <v>0.26073324502951617</v>
      </c>
      <c r="L23" s="170">
        <v>0.29116208840071123</v>
      </c>
      <c r="M23" s="170">
        <v>0.40025679404211933</v>
      </c>
      <c r="N23" s="170">
        <v>0.49065290488887359</v>
      </c>
      <c r="O23" s="170">
        <v>0.59376804251298965</v>
      </c>
      <c r="P23" s="170">
        <v>0.76562321902710906</v>
      </c>
      <c r="Q23" s="170">
        <v>0.82762674113089807</v>
      </c>
      <c r="S23" s="101" t="s">
        <v>190</v>
      </c>
      <c r="T23" s="168">
        <f>+MEDIAN(N135:N141)</f>
        <v>1.4377451141369588</v>
      </c>
      <c r="U23" s="168">
        <f>+AVERAGE(F135:F141)</f>
        <v>1.4453309335485667</v>
      </c>
      <c r="V23" s="168">
        <f>+AVERAGE(G135:G141)</f>
        <v>4.5471049098094685E-2</v>
      </c>
      <c r="W23" s="168">
        <f t="shared" ref="W23" si="29">+V23/U23*X23</f>
        <v>6.0637633616953797E-2</v>
      </c>
      <c r="X23" s="168">
        <f>+Parámetros!B43</f>
        <v>1.9274120422139127</v>
      </c>
      <c r="Y23" s="168">
        <f t="shared" ref="Y23" si="30">+X23-W23</f>
        <v>1.8667744085969589</v>
      </c>
      <c r="Z23" s="168">
        <f t="shared" ref="Z23" si="31">+X23+W23</f>
        <v>1.9880496758308666</v>
      </c>
      <c r="AA23">
        <v>1</v>
      </c>
    </row>
    <row r="24" spans="1:27" x14ac:dyDescent="0.25">
      <c r="A24" s="9">
        <v>43931</v>
      </c>
      <c r="B24" s="44">
        <f t="shared" si="0"/>
        <v>21</v>
      </c>
      <c r="C24" s="9">
        <v>43942</v>
      </c>
      <c r="D24" s="169">
        <v>26</v>
      </c>
      <c r="E24" s="169">
        <v>32</v>
      </c>
      <c r="F24" s="170">
        <v>0.39630278257002977</v>
      </c>
      <c r="G24" s="170">
        <v>0.13210092752334326</v>
      </c>
      <c r="H24" s="170">
        <f t="shared" si="1"/>
        <v>0.26420185504668647</v>
      </c>
      <c r="I24" s="170">
        <f t="shared" si="2"/>
        <v>0.52840371009337306</v>
      </c>
      <c r="J24" s="170">
        <v>1</v>
      </c>
      <c r="K24" s="170">
        <v>0.18121486775609724</v>
      </c>
      <c r="L24" s="170">
        <v>0.20674797100421766</v>
      </c>
      <c r="M24" s="170">
        <v>0.30108642323977342</v>
      </c>
      <c r="N24" s="170">
        <v>0.38172549736997047</v>
      </c>
      <c r="O24" s="170">
        <v>0.47567099684255082</v>
      </c>
      <c r="P24" s="170">
        <v>0.63561020528399848</v>
      </c>
      <c r="Q24" s="170">
        <v>0.69411063890450098</v>
      </c>
      <c r="S24" s="101" t="s">
        <v>201</v>
      </c>
      <c r="T24" s="168">
        <f>+MEDIAN(N142:N148)</f>
        <v>1.4172214793258304</v>
      </c>
      <c r="U24" s="168">
        <f>+AVERAGE(F142:F148)</f>
        <v>1.3888062765059916</v>
      </c>
      <c r="V24" s="168">
        <f>+AVERAGE(G142:G148)</f>
        <v>3.7468613124933749E-2</v>
      </c>
      <c r="W24" s="168">
        <f t="shared" ref="W24" si="32">+V24/U24*X24</f>
        <v>3.8235227057585044E-2</v>
      </c>
      <c r="X24" s="168">
        <f>+Parámetros!B44</f>
        <v>1.4172214793258304</v>
      </c>
      <c r="Y24" s="168">
        <f t="shared" ref="Y24" si="33">+X24-W24</f>
        <v>1.3789862522682454</v>
      </c>
      <c r="Z24" s="168">
        <f t="shared" ref="Z24" si="34">+X24+W24</f>
        <v>1.4554567063834154</v>
      </c>
      <c r="AA24">
        <v>1</v>
      </c>
    </row>
    <row r="25" spans="1:27" x14ac:dyDescent="0.25">
      <c r="A25" s="9">
        <v>43932</v>
      </c>
      <c r="B25" s="44">
        <f t="shared" si="0"/>
        <v>22</v>
      </c>
      <c r="C25" s="9">
        <v>43943</v>
      </c>
      <c r="D25" s="169">
        <v>27</v>
      </c>
      <c r="E25" s="169">
        <v>33</v>
      </c>
      <c r="F25" s="170">
        <v>0.3761324087159843</v>
      </c>
      <c r="G25" s="170">
        <v>0.1329828884135513</v>
      </c>
      <c r="H25" s="170">
        <f t="shared" si="1"/>
        <v>0.243149520302433</v>
      </c>
      <c r="I25" s="170">
        <f t="shared" si="2"/>
        <v>0.50911529712953563</v>
      </c>
      <c r="J25" s="170">
        <v>1</v>
      </c>
      <c r="K25" s="170">
        <v>0.1623872769926481</v>
      </c>
      <c r="L25" s="170">
        <v>0.18716455790510592</v>
      </c>
      <c r="M25" s="170">
        <v>0.28003574299644196</v>
      </c>
      <c r="N25" s="170">
        <v>0.36058165823144339</v>
      </c>
      <c r="O25" s="170">
        <v>0.45532850305322897</v>
      </c>
      <c r="P25" s="170">
        <v>0.61817896432258401</v>
      </c>
      <c r="Q25" s="170">
        <v>0.67810445299072464</v>
      </c>
      <c r="S25" s="101" t="s">
        <v>202</v>
      </c>
      <c r="T25" s="168">
        <f>+MEDIAN(N149:N155)</f>
        <v>1.3917373868620297</v>
      </c>
      <c r="U25" s="168">
        <f>+AVERAGE(F149:F155)</f>
        <v>1.3795920332569824</v>
      </c>
      <c r="V25" s="168">
        <f>+AVERAGE(G149:G155)</f>
        <v>3.1770002406475387E-2</v>
      </c>
      <c r="W25" s="168">
        <f t="shared" ref="W25" si="35">+V25/U25*X25</f>
        <v>3.9856241048597238E-2</v>
      </c>
      <c r="X25" s="168">
        <f>+Parámetros!B45</f>
        <v>1.7307317740400143</v>
      </c>
      <c r="Y25" s="168">
        <f t="shared" ref="Y25" si="36">+X25-W25</f>
        <v>1.6908755329914171</v>
      </c>
      <c r="Z25" s="168">
        <f t="shared" ref="Z25" si="37">+X25+W25</f>
        <v>1.7705880150886115</v>
      </c>
      <c r="AA25">
        <v>1</v>
      </c>
    </row>
    <row r="26" spans="1:27" x14ac:dyDescent="0.25">
      <c r="A26" s="9">
        <v>43933</v>
      </c>
      <c r="B26" s="44">
        <f t="shared" si="0"/>
        <v>23</v>
      </c>
      <c r="C26" s="9">
        <v>43944</v>
      </c>
      <c r="D26" s="169">
        <v>28</v>
      </c>
      <c r="E26" s="169">
        <v>34</v>
      </c>
      <c r="F26" s="170">
        <v>0.15315752916073322</v>
      </c>
      <c r="G26" s="170">
        <v>8.8425540689367282E-2</v>
      </c>
      <c r="H26" s="170">
        <f t="shared" si="1"/>
        <v>6.4731988471365937E-2</v>
      </c>
      <c r="I26" s="170">
        <f t="shared" si="2"/>
        <v>0.2415830698501005</v>
      </c>
      <c r="J26" s="170">
        <v>1</v>
      </c>
      <c r="K26" s="170">
        <v>3.1584764567771935E-2</v>
      </c>
      <c r="L26" s="170">
        <v>4.1745200554498443E-2</v>
      </c>
      <c r="M26" s="170">
        <v>8.8182970320096657E-2</v>
      </c>
      <c r="N26" s="170">
        <v>0.13651749015889189</v>
      </c>
      <c r="O26" s="170">
        <v>0.2001463642903521</v>
      </c>
      <c r="P26" s="170">
        <v>0.32141606507727244</v>
      </c>
      <c r="Q26" s="170">
        <v>0.36883843738220728</v>
      </c>
      <c r="S26" s="101" t="s">
        <v>204</v>
      </c>
      <c r="T26" s="168">
        <f>+MEDIAN(N156:N162)</f>
        <v>1.5540351134885884</v>
      </c>
      <c r="U26" s="168">
        <f>+AVERAGE(F156:F162)</f>
        <v>1.4995245986945858</v>
      </c>
      <c r="V26" s="168">
        <f>+AVERAGE(G156:G162)</f>
        <v>2.8374153481425451E-2</v>
      </c>
      <c r="W26" s="168">
        <f t="shared" ref="W26" si="38">+V26/U26*X26</f>
        <v>3.4660676588470531E-2</v>
      </c>
      <c r="X26" s="168">
        <f>+Parámetros!B46</f>
        <v>1.8317563970968558</v>
      </c>
      <c r="Y26" s="168">
        <f t="shared" ref="Y26" si="39">+X26-W26</f>
        <v>1.7970957205083853</v>
      </c>
      <c r="Z26" s="168">
        <f t="shared" ref="Z26" si="40">+X26+W26</f>
        <v>1.8664170736853263</v>
      </c>
      <c r="AA26">
        <v>1</v>
      </c>
    </row>
    <row r="27" spans="1:27" x14ac:dyDescent="0.25">
      <c r="A27" s="9">
        <v>43934</v>
      </c>
      <c r="B27" s="44">
        <f t="shared" si="0"/>
        <v>24</v>
      </c>
      <c r="C27" s="9">
        <v>43945</v>
      </c>
      <c r="D27" s="169">
        <v>29</v>
      </c>
      <c r="E27" s="169">
        <v>35</v>
      </c>
      <c r="F27" s="170">
        <v>0.16903880233237828</v>
      </c>
      <c r="G27" s="170">
        <v>9.7594598030090532E-2</v>
      </c>
      <c r="H27" s="170">
        <f t="shared" si="1"/>
        <v>7.1444204302287748E-2</v>
      </c>
      <c r="I27" s="170">
        <f t="shared" si="2"/>
        <v>0.2666334003624688</v>
      </c>
      <c r="J27" s="170">
        <v>1</v>
      </c>
      <c r="K27" s="170">
        <v>3.4859864896900801E-2</v>
      </c>
      <c r="L27" s="170">
        <v>4.6073860968674614E-2</v>
      </c>
      <c r="M27" s="170">
        <v>9.7326874954852122E-2</v>
      </c>
      <c r="N27" s="170">
        <v>0.15067331759879149</v>
      </c>
      <c r="O27" s="170">
        <v>0.22090002297774752</v>
      </c>
      <c r="P27" s="170">
        <v>0.35474447119102231</v>
      </c>
      <c r="Q27" s="170">
        <v>0.40708418352585374</v>
      </c>
      <c r="S27" s="101" t="s">
        <v>206</v>
      </c>
      <c r="T27" s="168">
        <f>+MEDIAN(N163:N169)</f>
        <v>1.4137307124836409</v>
      </c>
      <c r="U27" s="168">
        <f>+AVERAGE(F163:F169)</f>
        <v>1.4356051568730808</v>
      </c>
      <c r="V27" s="168">
        <f>+AVERAGE(G163:G169)</f>
        <v>2.2838819993336517E-2</v>
      </c>
      <c r="W27" s="168">
        <f t="shared" ref="W27" si="41">+V27/U27*X27</f>
        <v>2.2490822846995231E-2</v>
      </c>
      <c r="X27" s="168">
        <f>+Parámetros!B47</f>
        <v>1.4137307124836409</v>
      </c>
      <c r="Y27" s="168">
        <f t="shared" ref="Y27" si="42">+X27-W27</f>
        <v>1.3912398896366456</v>
      </c>
      <c r="Z27" s="168">
        <f t="shared" ref="Z27" si="43">+X27+W27</f>
        <v>1.4362215353306362</v>
      </c>
      <c r="AA27">
        <v>1</v>
      </c>
    </row>
    <row r="28" spans="1:27" x14ac:dyDescent="0.25">
      <c r="A28" s="9">
        <v>43935</v>
      </c>
      <c r="B28" s="44">
        <f t="shared" si="0"/>
        <v>25</v>
      </c>
      <c r="C28" s="9">
        <v>43946</v>
      </c>
      <c r="D28" s="169">
        <v>30</v>
      </c>
      <c r="E28" s="169">
        <v>36</v>
      </c>
      <c r="F28" s="170">
        <v>0.12675825809543859</v>
      </c>
      <c r="G28" s="170">
        <v>8.9631623870679217E-2</v>
      </c>
      <c r="H28" s="170">
        <f t="shared" si="1"/>
        <v>3.7126634224759369E-2</v>
      </c>
      <c r="I28" s="170">
        <f t="shared" si="2"/>
        <v>0.2163898819661178</v>
      </c>
      <c r="J28" s="170">
        <v>1</v>
      </c>
      <c r="K28" s="170">
        <v>1.5351013121392944E-2</v>
      </c>
      <c r="L28" s="170">
        <v>2.2522503045162987E-2</v>
      </c>
      <c r="M28" s="170">
        <v>6.092501077828346E-2</v>
      </c>
      <c r="N28" s="170">
        <v>0.10637217046711718</v>
      </c>
      <c r="O28" s="170">
        <v>0.17065683128484485</v>
      </c>
      <c r="P28" s="170">
        <v>0.30066200149597322</v>
      </c>
      <c r="Q28" s="170">
        <v>0.35312590548218875</v>
      </c>
      <c r="S28" s="101" t="s">
        <v>207</v>
      </c>
      <c r="T28" s="168">
        <f>+MEDIAN(N170:N176)</f>
        <v>1.0582018115045566</v>
      </c>
      <c r="U28" s="168">
        <f>+AVERAGE(F170:F176)</f>
        <v>1.0975998130599649</v>
      </c>
      <c r="V28" s="168">
        <f>+AVERAGE(G176:G176)</f>
        <v>1.5185325475379161E-2</v>
      </c>
      <c r="W28" s="168">
        <f t="shared" ref="W28" si="44">+V28/U28*X28</f>
        <v>2.0535787398419408E-2</v>
      </c>
      <c r="X28" s="168">
        <f>+Parámetros!B48</f>
        <v>1.4843327820723924</v>
      </c>
      <c r="Y28" s="168">
        <f t="shared" ref="Y28" si="45">+X28-W28</f>
        <v>1.4637969946739731</v>
      </c>
      <c r="Z28" s="168">
        <f t="shared" ref="Z28" si="46">+X28+W28</f>
        <v>1.5048685694708117</v>
      </c>
      <c r="AA28">
        <v>1</v>
      </c>
    </row>
    <row r="29" spans="1:27" x14ac:dyDescent="0.25">
      <c r="A29" s="9">
        <v>43936</v>
      </c>
      <c r="B29" s="44">
        <f t="shared" si="0"/>
        <v>26</v>
      </c>
      <c r="C29" s="9">
        <v>43947</v>
      </c>
      <c r="D29" s="171">
        <v>31</v>
      </c>
      <c r="E29" s="171">
        <v>37</v>
      </c>
      <c r="F29" s="170">
        <v>7.3039375597801798E-2</v>
      </c>
      <c r="G29" s="170">
        <v>7.3039375597801798E-2</v>
      </c>
      <c r="H29" s="170">
        <f t="shared" si="1"/>
        <v>0</v>
      </c>
      <c r="I29" s="170">
        <f t="shared" si="2"/>
        <v>0.1460787511956036</v>
      </c>
      <c r="J29" s="170">
        <v>1</v>
      </c>
      <c r="K29" s="170">
        <v>1.8491968866775736E-3</v>
      </c>
      <c r="L29" s="170">
        <v>3.7464301944209227E-3</v>
      </c>
      <c r="M29" s="170">
        <v>2.1012118942559655E-2</v>
      </c>
      <c r="N29" s="170">
        <v>5.0627037265475183E-2</v>
      </c>
      <c r="O29" s="172">
        <v>0.10125407453095037</v>
      </c>
      <c r="P29" s="172">
        <v>0.2188064147185666</v>
      </c>
      <c r="Q29" s="172">
        <v>0.26943345198404178</v>
      </c>
      <c r="S29" s="101" t="s">
        <v>208</v>
      </c>
      <c r="T29" s="168">
        <f>+MEDIAN(N177:N183)</f>
        <v>0.92113544311903661</v>
      </c>
      <c r="U29" s="168">
        <f>+AVERAGE(F177:F183)</f>
        <v>0.92362601736626304</v>
      </c>
      <c r="V29" s="168">
        <f>+AVERAGE(G177:G183)</f>
        <v>1.5007656147337057E-2</v>
      </c>
      <c r="W29" s="168">
        <f t="shared" ref="W29" si="47">+V29/U29*X29</f>
        <v>1.496718773132343E-2</v>
      </c>
      <c r="X29" s="168">
        <f>+Parámetros!B49</f>
        <v>0.92113544311903661</v>
      </c>
      <c r="Y29" s="168">
        <f t="shared" ref="Y29" si="48">+X29-W29</f>
        <v>0.90616825538771317</v>
      </c>
      <c r="Z29" s="168">
        <f t="shared" ref="Z29" si="49">+X29+W29</f>
        <v>0.93610263085036005</v>
      </c>
      <c r="AA29">
        <v>1</v>
      </c>
    </row>
    <row r="30" spans="1:27" x14ac:dyDescent="0.25">
      <c r="A30" s="9">
        <v>43937</v>
      </c>
      <c r="B30" s="44">
        <f t="shared" si="0"/>
        <v>27</v>
      </c>
      <c r="C30" s="9">
        <v>43948</v>
      </c>
      <c r="D30" s="171">
        <v>32</v>
      </c>
      <c r="E30" s="171">
        <v>38</v>
      </c>
      <c r="F30" s="170">
        <v>8.6375198473177636E-2</v>
      </c>
      <c r="G30" s="170">
        <v>8.6375198473177636E-2</v>
      </c>
      <c r="H30" s="170">
        <f t="shared" si="1"/>
        <v>0</v>
      </c>
      <c r="I30" s="170">
        <f t="shared" si="2"/>
        <v>0.17275039694635527</v>
      </c>
      <c r="J30" s="170">
        <v>1</v>
      </c>
      <c r="K30" s="170">
        <v>2.1868306895488393E-3</v>
      </c>
      <c r="L30" s="170">
        <v>4.4304684830678061E-3</v>
      </c>
      <c r="M30" s="170">
        <v>2.4848596105197643E-2</v>
      </c>
      <c r="N30" s="170">
        <v>5.9870725291988766E-2</v>
      </c>
      <c r="O30" s="172">
        <v>0.11974145058397753</v>
      </c>
      <c r="P30" s="172">
        <v>0.25875696970072959</v>
      </c>
      <c r="Q30" s="172">
        <v>0.31862769499271837</v>
      </c>
      <c r="S30" s="101" t="s">
        <v>210</v>
      </c>
      <c r="T30" s="168">
        <f>+MEDIAN(N184:N190)</f>
        <v>1.0767382175974916</v>
      </c>
      <c r="U30" s="168">
        <f>+AVERAGE(F184:F190)</f>
        <v>1.0586182355180973</v>
      </c>
      <c r="V30" s="168">
        <f>+AVERAGE(G184:G190)</f>
        <v>1.6521962766114562E-2</v>
      </c>
      <c r="W30" s="168">
        <f t="shared" ref="W30:W31" si="50">+V30/U30*X30</f>
        <v>1.6804763174414629E-2</v>
      </c>
      <c r="X30" s="168">
        <f>+Parámetros!B50</f>
        <v>1.0767382175974916</v>
      </c>
      <c r="Y30" s="168">
        <f t="shared" ref="Y30:Y31" si="51">+X30-W30</f>
        <v>1.059933454423077</v>
      </c>
      <c r="Z30" s="168">
        <f t="shared" ref="Z30:Z31" si="52">+X30+W30</f>
        <v>1.0935429807719061</v>
      </c>
      <c r="AA30">
        <v>1</v>
      </c>
    </row>
    <row r="31" spans="1:27" x14ac:dyDescent="0.25">
      <c r="A31" s="9">
        <v>43938</v>
      </c>
      <c r="B31" s="44">
        <f t="shared" si="0"/>
        <v>28</v>
      </c>
      <c r="C31" s="9">
        <v>43949</v>
      </c>
      <c r="D31" s="171">
        <v>33</v>
      </c>
      <c r="E31" s="171">
        <v>39</v>
      </c>
      <c r="F31" s="170">
        <v>0.20975110577035888</v>
      </c>
      <c r="G31" s="170">
        <v>0.14831642925159755</v>
      </c>
      <c r="H31" s="170">
        <f t="shared" si="1"/>
        <v>6.1434676518761333E-2</v>
      </c>
      <c r="I31" s="170">
        <f t="shared" si="2"/>
        <v>0.35806753502195643</v>
      </c>
      <c r="J31" s="170">
        <v>1</v>
      </c>
      <c r="K31" s="170">
        <v>2.5401832001218757E-2</v>
      </c>
      <c r="L31" s="170">
        <v>3.7268734908634797E-2</v>
      </c>
      <c r="M31" s="170">
        <v>0.10081464175844371</v>
      </c>
      <c r="N31" s="170">
        <v>0.17601756851117403</v>
      </c>
      <c r="O31" s="170">
        <v>0.2823915349350315</v>
      </c>
      <c r="P31" s="172">
        <v>0.49751541417859746</v>
      </c>
      <c r="Q31" s="172">
        <v>0.58432918110377297</v>
      </c>
      <c r="S31" s="101" t="s">
        <v>211</v>
      </c>
      <c r="T31" s="168">
        <f>+MEDIAN(N191:N197)</f>
        <v>0.99389404375426782</v>
      </c>
      <c r="U31" s="168">
        <f>+AVERAGE(F191:F197)</f>
        <v>1.0010010866177566</v>
      </c>
      <c r="V31" s="168">
        <f>+AVERAGE(G191:G197)</f>
        <v>1.5758167980657812E-2</v>
      </c>
      <c r="W31" s="168">
        <f t="shared" si="50"/>
        <v>2.037174331194927E-2</v>
      </c>
      <c r="X31" s="168">
        <f>+Parámetros!B51</f>
        <v>1.2940677632443909</v>
      </c>
      <c r="Y31" s="168">
        <f t="shared" si="51"/>
        <v>1.2736960199324416</v>
      </c>
      <c r="Z31" s="168">
        <f t="shared" si="52"/>
        <v>1.3144395065563401</v>
      </c>
      <c r="AA31">
        <v>1</v>
      </c>
    </row>
    <row r="32" spans="1:27" x14ac:dyDescent="0.25">
      <c r="A32" s="9">
        <v>43939</v>
      </c>
      <c r="B32" s="44">
        <f t="shared" si="0"/>
        <v>29</v>
      </c>
      <c r="C32" s="9">
        <v>43950</v>
      </c>
      <c r="D32" s="171">
        <v>34</v>
      </c>
      <c r="E32" s="171">
        <v>40</v>
      </c>
      <c r="F32" s="170">
        <v>0.65382244935184808</v>
      </c>
      <c r="G32" s="170">
        <v>0.29239828839322918</v>
      </c>
      <c r="H32" s="170">
        <f t="shared" si="1"/>
        <v>0.3614241609586189</v>
      </c>
      <c r="I32" s="170">
        <f t="shared" si="2"/>
        <v>0.94622073774507731</v>
      </c>
      <c r="J32" s="170">
        <v>1</v>
      </c>
      <c r="K32" s="170">
        <v>0.21229436961532311</v>
      </c>
      <c r="L32" s="170">
        <v>0.25762560323563349</v>
      </c>
      <c r="M32" s="170">
        <v>0.44049331104945455</v>
      </c>
      <c r="N32" s="170">
        <v>0.61078901728979473</v>
      </c>
      <c r="O32" s="170">
        <v>0.82047272950910666</v>
      </c>
      <c r="P32" s="172">
        <v>1.1969552460369841</v>
      </c>
      <c r="Q32" s="172">
        <v>1.3392361186013191</v>
      </c>
      <c r="S32" s="101" t="s">
        <v>212</v>
      </c>
      <c r="T32" s="168">
        <f>+MEDIAN(N198:N204)</f>
        <v>1.1763507562393156</v>
      </c>
      <c r="U32" s="168">
        <f>+AVERAGE(F198:F204)</f>
        <v>1.1369864122294764</v>
      </c>
      <c r="V32" s="168">
        <f>+AVERAGE(G198:G204)</f>
        <v>1.6664792766051255E-2</v>
      </c>
      <c r="W32" s="168">
        <f t="shared" ref="W32" si="53">+V32/U32*X32</f>
        <v>1.7241755364935087E-2</v>
      </c>
      <c r="X32" s="168">
        <f>+Parámetros!B52</f>
        <v>1.1763507562393156</v>
      </c>
      <c r="Y32" s="168">
        <f t="shared" ref="Y32" si="54">+X32-W32</f>
        <v>1.1591090008743805</v>
      </c>
      <c r="Z32" s="168">
        <f t="shared" ref="Z32" si="55">+X32+W32</f>
        <v>1.1935925116042507</v>
      </c>
      <c r="AA32">
        <v>1</v>
      </c>
    </row>
    <row r="33" spans="1:27" ht="15.75" thickBot="1" x14ac:dyDescent="0.3">
      <c r="A33" s="9">
        <v>43940</v>
      </c>
      <c r="B33" s="44">
        <f t="shared" si="0"/>
        <v>30</v>
      </c>
      <c r="C33" s="10">
        <v>43951</v>
      </c>
      <c r="D33" s="171">
        <v>35</v>
      </c>
      <c r="E33" s="171">
        <v>41</v>
      </c>
      <c r="F33" s="170">
        <v>1.6656103645108968</v>
      </c>
      <c r="G33" s="170">
        <v>0.52671224462377209</v>
      </c>
      <c r="H33" s="170">
        <f t="shared" si="1"/>
        <v>1.1388981198871249</v>
      </c>
      <c r="I33" s="170">
        <f t="shared" si="2"/>
        <v>2.1923226091346688</v>
      </c>
      <c r="J33" s="170">
        <v>1</v>
      </c>
      <c r="K33" s="170">
        <v>0.79872491141365787</v>
      </c>
      <c r="L33" s="170">
        <v>0.90366119607517248</v>
      </c>
      <c r="M33" s="170">
        <v>1.2868317078356557</v>
      </c>
      <c r="N33" s="170">
        <v>1.6104311273765837</v>
      </c>
      <c r="O33" s="170">
        <v>1.9843825414623015</v>
      </c>
      <c r="P33" s="172">
        <v>2.615877124956226</v>
      </c>
      <c r="Q33" s="172">
        <v>2.8456625704315317</v>
      </c>
      <c r="S33" s="101" t="s">
        <v>213</v>
      </c>
      <c r="T33" s="168">
        <f>+MEDIAN(N205:N211)</f>
        <v>1.2180356788118372</v>
      </c>
      <c r="U33" s="168">
        <f>+AVERAGE(F205:F211)</f>
        <v>1.2016995034473994</v>
      </c>
      <c r="V33" s="168">
        <f>+AVERAGE(G205:G211)</f>
        <v>1.6173415543138288E-2</v>
      </c>
      <c r="W33" s="168">
        <f t="shared" ref="W33" si="56">+V33/U33*X33</f>
        <v>1.7299124050195836E-2</v>
      </c>
      <c r="X33" s="168">
        <f>+Parámetros!B53</f>
        <v>1.2853406706671144</v>
      </c>
      <c r="Y33" s="168">
        <f t="shared" ref="Y33" si="57">+X33-W33</f>
        <v>1.2680415466169186</v>
      </c>
      <c r="Z33" s="168">
        <f t="shared" ref="Z33" si="58">+X33+W33</f>
        <v>1.3026397947173103</v>
      </c>
      <c r="AA33">
        <v>1</v>
      </c>
    </row>
    <row r="34" spans="1:27" x14ac:dyDescent="0.25">
      <c r="A34" s="9">
        <v>43941</v>
      </c>
      <c r="B34" s="44">
        <f t="shared" si="0"/>
        <v>31</v>
      </c>
      <c r="C34" s="11">
        <v>43952</v>
      </c>
      <c r="D34" s="171">
        <v>36</v>
      </c>
      <c r="E34" s="171">
        <v>42</v>
      </c>
      <c r="F34" s="170">
        <v>2.1155569720097693</v>
      </c>
      <c r="G34" s="170">
        <v>0.66899785513999555</v>
      </c>
      <c r="H34" s="170">
        <f t="shared" si="1"/>
        <v>1.4465591168697738</v>
      </c>
      <c r="I34" s="170">
        <f t="shared" si="2"/>
        <v>2.7845548271497647</v>
      </c>
      <c r="J34" s="170">
        <v>1</v>
      </c>
      <c r="K34" s="170">
        <v>1.0144917989599809</v>
      </c>
      <c r="L34" s="170">
        <v>1.1477754848463007</v>
      </c>
      <c r="M34" s="170">
        <v>1.6344553620224245</v>
      </c>
      <c r="N34" s="170">
        <v>2.045471661353123</v>
      </c>
      <c r="O34" s="170">
        <v>2.5204420014267823</v>
      </c>
      <c r="P34" s="172">
        <v>3.3225280098728693</v>
      </c>
      <c r="Q34" s="172">
        <v>3.6143875057066404</v>
      </c>
    </row>
    <row r="35" spans="1:27" x14ac:dyDescent="0.25">
      <c r="A35" s="9">
        <v>43942</v>
      </c>
      <c r="B35" s="44">
        <f t="shared" si="0"/>
        <v>32</v>
      </c>
      <c r="C35" s="12">
        <v>43953</v>
      </c>
      <c r="D35" s="171">
        <v>37</v>
      </c>
      <c r="E35" s="171">
        <v>43</v>
      </c>
      <c r="F35" s="170">
        <v>2.5121922435969428</v>
      </c>
      <c r="G35" s="170">
        <v>0.79442494099748928</v>
      </c>
      <c r="H35" s="170">
        <f t="shared" si="1"/>
        <v>1.7177673025994535</v>
      </c>
      <c r="I35" s="170">
        <f t="shared" si="2"/>
        <v>3.3066171845944323</v>
      </c>
      <c r="J35" s="170">
        <v>1</v>
      </c>
      <c r="K35" s="170">
        <v>1.2046938287456359</v>
      </c>
      <c r="L35" s="170">
        <v>1.362966211059941</v>
      </c>
      <c r="M35" s="170">
        <v>1.9408912817306092</v>
      </c>
      <c r="N35" s="170">
        <v>2.428966986063724</v>
      </c>
      <c r="O35" s="170">
        <v>2.9929871566659361</v>
      </c>
      <c r="P35" s="172">
        <v>3.9454522879649798</v>
      </c>
      <c r="Q35" s="172">
        <v>4.2920310714033523</v>
      </c>
    </row>
    <row r="36" spans="1:27" x14ac:dyDescent="0.25">
      <c r="A36" s="9">
        <v>43943</v>
      </c>
      <c r="B36" s="44">
        <f t="shared" si="0"/>
        <v>33</v>
      </c>
      <c r="C36" s="12">
        <v>43954</v>
      </c>
      <c r="D36" s="171">
        <v>38</v>
      </c>
      <c r="E36" s="171">
        <v>44</v>
      </c>
      <c r="F36" s="170">
        <v>2.6022112326497417</v>
      </c>
      <c r="G36" s="170">
        <v>0.82289144480474996</v>
      </c>
      <c r="H36" s="170">
        <f t="shared" si="1"/>
        <v>1.7793197878449918</v>
      </c>
      <c r="I36" s="170">
        <f t="shared" si="2"/>
        <v>3.4251026774544915</v>
      </c>
      <c r="J36" s="170">
        <v>1</v>
      </c>
      <c r="K36" s="170">
        <v>1.2478614329997419</v>
      </c>
      <c r="L36" s="170">
        <v>1.4118051646652863</v>
      </c>
      <c r="M36" s="170">
        <v>2.0104389333835022</v>
      </c>
      <c r="N36" s="170">
        <v>2.5160037775693826</v>
      </c>
      <c r="O36" s="170">
        <v>3.1002343941246888</v>
      </c>
      <c r="P36" s="172">
        <v>4.0868290584824045</v>
      </c>
      <c r="Q36" s="172">
        <v>4.4458267448896045</v>
      </c>
    </row>
    <row r="37" spans="1:27" x14ac:dyDescent="0.25">
      <c r="A37" s="9">
        <v>43944</v>
      </c>
      <c r="B37" s="44">
        <f t="shared" si="0"/>
        <v>34</v>
      </c>
      <c r="C37" s="12">
        <v>43955</v>
      </c>
      <c r="D37" s="171">
        <v>39</v>
      </c>
      <c r="E37" s="171">
        <v>45</v>
      </c>
      <c r="F37" s="170">
        <v>2.6188832857309339</v>
      </c>
      <c r="G37" s="170">
        <v>0.78962302077296531</v>
      </c>
      <c r="H37" s="170">
        <f t="shared" si="1"/>
        <v>1.8292602649579686</v>
      </c>
      <c r="I37" s="170">
        <f t="shared" si="2"/>
        <v>3.4085063065038992</v>
      </c>
      <c r="J37" s="170">
        <v>1</v>
      </c>
      <c r="K37" s="170">
        <v>1.3073371004567904</v>
      </c>
      <c r="L37" s="170">
        <v>1.4687190981590641</v>
      </c>
      <c r="M37" s="170">
        <v>2.0522068687039168</v>
      </c>
      <c r="N37" s="170">
        <v>2.5399650006229937</v>
      </c>
      <c r="O37" s="170">
        <v>3.0997179979536087</v>
      </c>
      <c r="P37" s="172">
        <v>4.0383702223032572</v>
      </c>
      <c r="Q37" s="172">
        <v>4.3783814597346584</v>
      </c>
    </row>
    <row r="38" spans="1:27" x14ac:dyDescent="0.25">
      <c r="A38" s="9">
        <v>43945</v>
      </c>
      <c r="B38" s="44">
        <f t="shared" si="0"/>
        <v>35</v>
      </c>
      <c r="C38" s="12">
        <v>43956</v>
      </c>
      <c r="D38" s="171">
        <v>40</v>
      </c>
      <c r="E38" s="171">
        <v>46</v>
      </c>
      <c r="F38" s="170">
        <v>2.0593151404912975</v>
      </c>
      <c r="G38" s="170">
        <v>0.65121262640221389</v>
      </c>
      <c r="H38" s="170">
        <f t="shared" si="1"/>
        <v>1.4081025140890837</v>
      </c>
      <c r="I38" s="170">
        <f t="shared" si="2"/>
        <v>2.7105277668935113</v>
      </c>
      <c r="J38" s="170">
        <v>1</v>
      </c>
      <c r="K38" s="170">
        <v>0.98752165464863451</v>
      </c>
      <c r="L38" s="170">
        <v>1.1172620095327843</v>
      </c>
      <c r="M38" s="170">
        <v>1.5910035598201893</v>
      </c>
      <c r="N38" s="170">
        <v>1.9910930395170292</v>
      </c>
      <c r="O38" s="170">
        <v>2.4534363493588738</v>
      </c>
      <c r="P38" s="172">
        <v>3.2341989962754938</v>
      </c>
      <c r="Q38" s="172">
        <v>3.5182994419825482</v>
      </c>
    </row>
    <row r="39" spans="1:27" x14ac:dyDescent="0.25">
      <c r="A39" s="9">
        <v>43946</v>
      </c>
      <c r="B39" s="44">
        <f t="shared" si="0"/>
        <v>36</v>
      </c>
      <c r="C39" s="12">
        <v>43957</v>
      </c>
      <c r="D39" s="171">
        <v>41</v>
      </c>
      <c r="E39" s="171">
        <v>47</v>
      </c>
      <c r="F39" s="170">
        <v>1.2402830935963998</v>
      </c>
      <c r="G39" s="170">
        <v>0.46878294585341734</v>
      </c>
      <c r="H39" s="170">
        <f t="shared" si="1"/>
        <v>0.77150014774298237</v>
      </c>
      <c r="I39" s="170">
        <f t="shared" si="2"/>
        <v>1.7090660394498172</v>
      </c>
      <c r="J39" s="170">
        <v>1</v>
      </c>
      <c r="K39" s="170">
        <v>0.49865813029178047</v>
      </c>
      <c r="L39" s="170">
        <v>0.58210307282627438</v>
      </c>
      <c r="M39" s="170">
        <v>0.90056191813651798</v>
      </c>
      <c r="N39" s="170">
        <v>1.1817483005696903</v>
      </c>
      <c r="O39" s="170">
        <v>1.5164173823807936</v>
      </c>
      <c r="P39" s="172">
        <v>2.0982747307680554</v>
      </c>
      <c r="Q39" s="172">
        <v>2.3139206916273278</v>
      </c>
    </row>
    <row r="40" spans="1:27" ht="15.75" thickBot="1" x14ac:dyDescent="0.3">
      <c r="A40" s="9">
        <v>43947</v>
      </c>
      <c r="B40" s="44">
        <f t="shared" si="0"/>
        <v>37</v>
      </c>
      <c r="C40" s="12">
        <v>43958</v>
      </c>
      <c r="D40" s="171">
        <v>42</v>
      </c>
      <c r="E40" s="171">
        <v>48</v>
      </c>
      <c r="F40" s="170">
        <v>0.46593431954185016</v>
      </c>
      <c r="G40" s="170">
        <v>0.26900730481217228</v>
      </c>
      <c r="H40" s="170">
        <f t="shared" si="1"/>
        <v>0.19692701472967789</v>
      </c>
      <c r="I40" s="170">
        <f t="shared" si="2"/>
        <v>0.73494162435402244</v>
      </c>
      <c r="J40" s="170">
        <v>1</v>
      </c>
      <c r="K40" s="170">
        <v>9.6086858200291295E-2</v>
      </c>
      <c r="L40" s="170">
        <v>0.12699683600984243</v>
      </c>
      <c r="M40" s="170">
        <v>0.26826935963529158</v>
      </c>
      <c r="N40" s="170">
        <v>0.41531215756288453</v>
      </c>
      <c r="O40" s="170">
        <v>0.60888328876429365</v>
      </c>
      <c r="P40" s="172">
        <v>0.97780877239428166</v>
      </c>
      <c r="Q40" s="172">
        <v>1.1220766441211196</v>
      </c>
    </row>
    <row r="41" spans="1:27" x14ac:dyDescent="0.25">
      <c r="A41" s="9">
        <v>43948</v>
      </c>
      <c r="B41" s="44">
        <f t="shared" si="0"/>
        <v>38</v>
      </c>
      <c r="C41" s="11">
        <v>43959</v>
      </c>
      <c r="D41" s="171">
        <v>43</v>
      </c>
      <c r="E41" s="171">
        <v>49</v>
      </c>
      <c r="F41" s="170">
        <v>0.42340370017570261</v>
      </c>
      <c r="G41" s="170">
        <v>0.24445224027232548</v>
      </c>
      <c r="H41" s="170">
        <f t="shared" si="1"/>
        <v>0.17895145990337713</v>
      </c>
      <c r="I41" s="170">
        <f t="shared" si="2"/>
        <v>0.6678559404480281</v>
      </c>
      <c r="J41" s="170">
        <v>1</v>
      </c>
      <c r="K41" s="170">
        <v>8.7316022009851543E-2</v>
      </c>
      <c r="L41" s="170">
        <v>0.11540452811041427</v>
      </c>
      <c r="M41" s="170">
        <v>0.24378165494449361</v>
      </c>
      <c r="N41" s="170">
        <v>0.37740234377451859</v>
      </c>
      <c r="O41" s="170">
        <v>0.55330424616810581</v>
      </c>
      <c r="P41" s="172">
        <v>0.88855410501439602</v>
      </c>
      <c r="Q41" s="172">
        <v>1.0196531637093635</v>
      </c>
    </row>
    <row r="42" spans="1:27" x14ac:dyDescent="0.25">
      <c r="A42" s="9">
        <v>43949</v>
      </c>
      <c r="B42" s="44">
        <f t="shared" si="0"/>
        <v>39</v>
      </c>
      <c r="C42" s="12">
        <v>43960</v>
      </c>
      <c r="D42" s="171">
        <v>44</v>
      </c>
      <c r="E42" s="171">
        <v>50</v>
      </c>
      <c r="F42" s="170">
        <v>0.40556494682634442</v>
      </c>
      <c r="G42" s="170">
        <v>0.23415303122406619</v>
      </c>
      <c r="H42" s="170">
        <f t="shared" si="1"/>
        <v>0.17141191560227823</v>
      </c>
      <c r="I42" s="170">
        <f t="shared" si="2"/>
        <v>0.63971797805041064</v>
      </c>
      <c r="J42" s="170">
        <v>1</v>
      </c>
      <c r="K42" s="170">
        <v>8.3637242208365395E-2</v>
      </c>
      <c r="L42" s="170">
        <v>0.11054232942980177</v>
      </c>
      <c r="M42" s="170">
        <v>0.23351069885259235</v>
      </c>
      <c r="N42" s="170">
        <v>0.36150170964857792</v>
      </c>
      <c r="O42" s="170">
        <v>0.52999255104014764</v>
      </c>
      <c r="P42" s="172">
        <v>0.85111773516138378</v>
      </c>
      <c r="Q42" s="172">
        <v>0.97669335659913781</v>
      </c>
    </row>
    <row r="43" spans="1:27" x14ac:dyDescent="0.25">
      <c r="A43" s="9">
        <v>43950</v>
      </c>
      <c r="B43" s="44">
        <f t="shared" si="0"/>
        <v>40</v>
      </c>
      <c r="C43" s="12">
        <v>43961</v>
      </c>
      <c r="D43" s="171">
        <v>45</v>
      </c>
      <c r="E43" s="171">
        <v>51</v>
      </c>
      <c r="F43" s="170">
        <v>0.41215247293901813</v>
      </c>
      <c r="G43" s="170">
        <v>0.23795634119851206</v>
      </c>
      <c r="H43" s="170">
        <f t="shared" si="1"/>
        <v>0.17419613174050608</v>
      </c>
      <c r="I43" s="170">
        <f t="shared" si="2"/>
        <v>0.65010881413753019</v>
      </c>
      <c r="J43" s="170">
        <v>1</v>
      </c>
      <c r="K43" s="170">
        <v>8.4995748463284754E-2</v>
      </c>
      <c r="L43" s="170">
        <v>0.11233785068323594</v>
      </c>
      <c r="M43" s="170">
        <v>0.23730357552577977</v>
      </c>
      <c r="N43" s="170">
        <v>0.3673735236964174</v>
      </c>
      <c r="O43" s="170">
        <v>0.53860113468826665</v>
      </c>
      <c r="P43" s="172">
        <v>0.86494230345607925</v>
      </c>
      <c r="Q43" s="172">
        <v>0.99255762948815229</v>
      </c>
    </row>
    <row r="44" spans="1:27" ht="15.75" thickBot="1" x14ac:dyDescent="0.3">
      <c r="A44" s="10">
        <v>43951</v>
      </c>
      <c r="B44" s="44">
        <f t="shared" si="0"/>
        <v>41</v>
      </c>
      <c r="C44" s="12">
        <v>43962</v>
      </c>
      <c r="D44" s="171">
        <v>46</v>
      </c>
      <c r="E44" s="171">
        <v>52</v>
      </c>
      <c r="F44" s="170">
        <v>0.29381842855878065</v>
      </c>
      <c r="G44" s="170">
        <v>0.20776100327148897</v>
      </c>
      <c r="H44" s="170">
        <f t="shared" si="1"/>
        <v>8.6057425287291683E-2</v>
      </c>
      <c r="I44" s="170">
        <f t="shared" si="2"/>
        <v>0.50157943183026965</v>
      </c>
      <c r="J44" s="170">
        <v>1</v>
      </c>
      <c r="K44" s="170">
        <v>3.5582774802071893E-2</v>
      </c>
      <c r="L44" s="170">
        <v>5.2205880321877611E-2</v>
      </c>
      <c r="M44" s="170">
        <v>0.14122070779265611</v>
      </c>
      <c r="N44" s="170">
        <v>0.24656463759152739</v>
      </c>
      <c r="O44" s="170">
        <v>0.39557282298074153</v>
      </c>
      <c r="P44" s="172">
        <v>0.69691740904463828</v>
      </c>
      <c r="Q44" s="172">
        <v>0.8185257528077915</v>
      </c>
    </row>
    <row r="45" spans="1:27" x14ac:dyDescent="0.25">
      <c r="A45" s="11">
        <v>43952</v>
      </c>
      <c r="B45" s="44">
        <f t="shared" si="0"/>
        <v>42</v>
      </c>
      <c r="C45" s="12">
        <v>43963</v>
      </c>
      <c r="D45" s="171">
        <v>47</v>
      </c>
      <c r="E45" s="171">
        <v>53</v>
      </c>
      <c r="F45" s="170">
        <v>0.48926712184134169</v>
      </c>
      <c r="G45" s="170">
        <v>0.28247850450073203</v>
      </c>
      <c r="H45" s="170">
        <f t="shared" si="1"/>
        <v>0.20678861734060966</v>
      </c>
      <c r="I45" s="170">
        <f t="shared" si="2"/>
        <v>0.77174562634207367</v>
      </c>
      <c r="J45" s="170">
        <v>1</v>
      </c>
      <c r="K45" s="170">
        <v>0.10089864297753458</v>
      </c>
      <c r="L45" s="170">
        <v>0.13335651363606299</v>
      </c>
      <c r="M45" s="170">
        <v>0.28170360491161373</v>
      </c>
      <c r="N45" s="170">
        <v>0.43610993110856061</v>
      </c>
      <c r="O45" s="170">
        <v>0.6393746108334023</v>
      </c>
      <c r="P45" s="172">
        <v>1.0267749416934613</v>
      </c>
      <c r="Q45" s="172">
        <v>1.1782673804633124</v>
      </c>
    </row>
    <row r="46" spans="1:27" x14ac:dyDescent="0.25">
      <c r="A46" s="12">
        <v>43953</v>
      </c>
      <c r="B46" s="44">
        <f t="shared" si="0"/>
        <v>43</v>
      </c>
      <c r="C46" s="12">
        <v>43964</v>
      </c>
      <c r="D46" s="171">
        <v>48</v>
      </c>
      <c r="E46" s="171">
        <v>54</v>
      </c>
      <c r="F46" s="170">
        <v>0.55781038437847574</v>
      </c>
      <c r="G46" s="170">
        <v>0.32205197557768156</v>
      </c>
      <c r="H46" s="170">
        <f t="shared" si="1"/>
        <v>0.23575840880079418</v>
      </c>
      <c r="I46" s="170">
        <f t="shared" si="2"/>
        <v>0.87986235995615725</v>
      </c>
      <c r="J46" s="170">
        <v>1</v>
      </c>
      <c r="K46" s="170">
        <v>0.11503391155888099</v>
      </c>
      <c r="L46" s="170">
        <v>0.15203892681517228</v>
      </c>
      <c r="M46" s="170">
        <v>0.32116851740449781</v>
      </c>
      <c r="N46" s="170">
        <v>0.49720620381645558</v>
      </c>
      <c r="O46" s="170">
        <v>0.72894699338998692</v>
      </c>
      <c r="P46" s="172">
        <v>1.1706196867279899</v>
      </c>
      <c r="Q46" s="172">
        <v>1.3433352683158448</v>
      </c>
    </row>
    <row r="47" spans="1:27" ht="15.75" thickBot="1" x14ac:dyDescent="0.3">
      <c r="A47" s="12">
        <v>43954</v>
      </c>
      <c r="B47" s="44">
        <f t="shared" si="0"/>
        <v>44</v>
      </c>
      <c r="C47" s="12">
        <v>43965</v>
      </c>
      <c r="D47" s="171">
        <v>49</v>
      </c>
      <c r="E47" s="171">
        <v>55</v>
      </c>
      <c r="F47" s="170">
        <v>0.431197657795372</v>
      </c>
      <c r="G47" s="170">
        <v>0.30490278785886393</v>
      </c>
      <c r="H47" s="170">
        <f t="shared" si="1"/>
        <v>0.12629486993650807</v>
      </c>
      <c r="I47" s="170">
        <f t="shared" si="2"/>
        <v>0.73610044565423594</v>
      </c>
      <c r="J47" s="170">
        <v>1</v>
      </c>
      <c r="K47" s="170">
        <v>5.2220036802232278E-2</v>
      </c>
      <c r="L47" s="170">
        <v>7.6615525541944063E-2</v>
      </c>
      <c r="M47" s="170">
        <v>0.2072505755717621</v>
      </c>
      <c r="N47" s="170">
        <v>0.36184964553154836</v>
      </c>
      <c r="O47" s="170">
        <v>0.58052885107809082</v>
      </c>
      <c r="P47" s="172">
        <v>1.0227716346142941</v>
      </c>
      <c r="Q47" s="172">
        <v>1.2012397901219585</v>
      </c>
    </row>
    <row r="48" spans="1:27" x14ac:dyDescent="0.25">
      <c r="A48" s="12">
        <v>43955</v>
      </c>
      <c r="B48" s="44">
        <f t="shared" si="0"/>
        <v>45</v>
      </c>
      <c r="C48" s="11">
        <v>43966</v>
      </c>
      <c r="D48" s="171">
        <v>50</v>
      </c>
      <c r="E48" s="171">
        <v>56</v>
      </c>
      <c r="F48" s="170">
        <v>0.50134881965539446</v>
      </c>
      <c r="G48" s="170">
        <v>0.35450715011820089</v>
      </c>
      <c r="H48" s="170">
        <f t="shared" si="1"/>
        <v>0.14684166953719358</v>
      </c>
      <c r="I48" s="170">
        <f t="shared" si="2"/>
        <v>0.85585596977359535</v>
      </c>
      <c r="J48" s="170">
        <v>1</v>
      </c>
      <c r="K48" s="170">
        <v>6.0715667953800755E-2</v>
      </c>
      <c r="L48" s="170">
        <v>8.9080036969866036E-2</v>
      </c>
      <c r="M48" s="170">
        <v>0.24096798662369559</v>
      </c>
      <c r="N48" s="170">
        <v>0.42071864120851848</v>
      </c>
      <c r="O48" s="170">
        <v>0.67497457141110395</v>
      </c>
      <c r="P48" s="172">
        <v>1.1891654384501116</v>
      </c>
      <c r="Q48" s="172">
        <v>1.3966684187939979</v>
      </c>
    </row>
    <row r="49" spans="1:17" x14ac:dyDescent="0.25">
      <c r="A49" s="12">
        <v>43956</v>
      </c>
      <c r="B49" s="44">
        <f t="shared" si="0"/>
        <v>46</v>
      </c>
      <c r="C49" s="12">
        <v>43967</v>
      </c>
      <c r="D49" s="171">
        <v>51</v>
      </c>
      <c r="E49" s="171">
        <v>57</v>
      </c>
      <c r="F49" s="170">
        <v>0.57989610412552739</v>
      </c>
      <c r="G49" s="170">
        <v>0.4100484676108207</v>
      </c>
      <c r="H49" s="170">
        <f t="shared" si="1"/>
        <v>0.16984763651470669</v>
      </c>
      <c r="I49" s="170">
        <f t="shared" si="2"/>
        <v>0.98994457173634809</v>
      </c>
      <c r="J49" s="170">
        <v>1</v>
      </c>
      <c r="K49" s="170">
        <v>7.0228108505349995E-2</v>
      </c>
      <c r="L49" s="170">
        <v>0.10303637780515804</v>
      </c>
      <c r="M49" s="170">
        <v>0.27872090485443257</v>
      </c>
      <c r="N49" s="170">
        <v>0.48663344044073348</v>
      </c>
      <c r="O49" s="170">
        <v>0.78072413656850459</v>
      </c>
      <c r="P49" s="172">
        <v>1.3754742763570089</v>
      </c>
      <c r="Q49" s="172">
        <v>1.6154871479911048</v>
      </c>
    </row>
    <row r="50" spans="1:17" x14ac:dyDescent="0.25">
      <c r="A50" s="12">
        <v>43957</v>
      </c>
      <c r="B50" s="44">
        <f t="shared" si="0"/>
        <v>47</v>
      </c>
      <c r="C50" s="12">
        <v>43968</v>
      </c>
      <c r="D50" s="171">
        <v>52</v>
      </c>
      <c r="E50" s="171">
        <v>58</v>
      </c>
      <c r="F50" s="170">
        <v>0.66827836304687094</v>
      </c>
      <c r="G50" s="170">
        <v>0.47254416223068796</v>
      </c>
      <c r="H50" s="170">
        <f t="shared" si="1"/>
        <v>0.19573420081618298</v>
      </c>
      <c r="I50" s="170">
        <f t="shared" si="2"/>
        <v>1.1408225252775588</v>
      </c>
      <c r="J50" s="170">
        <v>1</v>
      </c>
      <c r="K50" s="170">
        <v>8.0931610090062264E-2</v>
      </c>
      <c r="L50" s="170">
        <v>0.11874020432978252</v>
      </c>
      <c r="M50" s="170">
        <v>0.32120089912303212</v>
      </c>
      <c r="N50" s="170">
        <v>0.56080148955648856</v>
      </c>
      <c r="O50" s="170">
        <v>0.89971469762494416</v>
      </c>
      <c r="P50" s="172">
        <v>1.5851110074330943</v>
      </c>
      <c r="Q50" s="172">
        <v>1.8617043623887819</v>
      </c>
    </row>
    <row r="51" spans="1:17" ht="15.75" thickBot="1" x14ac:dyDescent="0.3">
      <c r="A51" s="12">
        <v>43958</v>
      </c>
      <c r="B51" s="44">
        <f t="shared" si="0"/>
        <v>48</v>
      </c>
      <c r="C51" s="12">
        <v>43969</v>
      </c>
      <c r="D51" s="171">
        <v>53</v>
      </c>
      <c r="E51" s="171">
        <v>59</v>
      </c>
      <c r="F51" s="170">
        <v>0.76797516409938704</v>
      </c>
      <c r="G51" s="170">
        <v>0.54304044631752824</v>
      </c>
      <c r="H51" s="170">
        <f t="shared" si="1"/>
        <v>0.22493471778185881</v>
      </c>
      <c r="I51" s="170">
        <f t="shared" si="2"/>
        <v>1.3110156104169153</v>
      </c>
      <c r="J51" s="170">
        <v>1</v>
      </c>
      <c r="K51" s="170">
        <v>9.3005355218097829E-2</v>
      </c>
      <c r="L51" s="170">
        <v>0.13645440724670557</v>
      </c>
      <c r="M51" s="170">
        <v>0.36911910792416347</v>
      </c>
      <c r="N51" s="170">
        <v>0.64446440253687864</v>
      </c>
      <c r="O51" s="170">
        <v>1.0339382220918698</v>
      </c>
      <c r="P51" s="172">
        <v>1.8215850659881323</v>
      </c>
      <c r="Q51" s="172">
        <v>2.1394418737297829</v>
      </c>
    </row>
    <row r="52" spans="1:17" x14ac:dyDescent="0.25">
      <c r="A52" s="11">
        <v>43959</v>
      </c>
      <c r="B52" s="44">
        <f t="shared" si="0"/>
        <v>49</v>
      </c>
      <c r="C52" s="12">
        <v>43970</v>
      </c>
      <c r="D52" s="171">
        <v>54</v>
      </c>
      <c r="E52" s="171">
        <v>60</v>
      </c>
      <c r="F52" s="170">
        <v>0.43906052489746639</v>
      </c>
      <c r="G52" s="170">
        <v>0.43906052489746639</v>
      </c>
      <c r="H52" s="170">
        <f t="shared" si="1"/>
        <v>0</v>
      </c>
      <c r="I52" s="170">
        <f t="shared" si="2"/>
        <v>0.87812104979493277</v>
      </c>
      <c r="J52" s="170">
        <v>1</v>
      </c>
      <c r="K52" s="170">
        <v>1.1116050062835579E-2</v>
      </c>
      <c r="L52" s="170">
        <v>2.2520860757518205E-2</v>
      </c>
      <c r="M52" s="170">
        <v>0.12630984173426987</v>
      </c>
      <c r="N52" s="170">
        <v>0.30433356492784847</v>
      </c>
      <c r="O52" s="170">
        <v>0.60866712985569693</v>
      </c>
      <c r="P52" s="172">
        <v>1.3153077844788952</v>
      </c>
      <c r="Q52" s="172">
        <v>1.6196413494067436</v>
      </c>
    </row>
    <row r="53" spans="1:17" x14ac:dyDescent="0.25">
      <c r="A53" s="12">
        <v>43960</v>
      </c>
      <c r="B53" s="44">
        <f t="shared" si="0"/>
        <v>50</v>
      </c>
      <c r="C53" s="12">
        <v>43971</v>
      </c>
      <c r="D53" s="171">
        <v>55</v>
      </c>
      <c r="E53" s="171">
        <v>61</v>
      </c>
      <c r="F53" s="170">
        <v>0.4978761380711727</v>
      </c>
      <c r="G53" s="170">
        <v>0.4978761380711727</v>
      </c>
      <c r="H53" s="170">
        <f t="shared" si="1"/>
        <v>0</v>
      </c>
      <c r="I53" s="170">
        <f t="shared" si="2"/>
        <v>0.9957522761423454</v>
      </c>
      <c r="J53" s="170">
        <v>1</v>
      </c>
      <c r="K53" s="170">
        <v>1.2605132463645745E-2</v>
      </c>
      <c r="L53" s="170">
        <v>2.5537707318621417E-2</v>
      </c>
      <c r="M53" s="170">
        <v>0.14323003922460398</v>
      </c>
      <c r="N53" s="170">
        <v>0.34510144137210741</v>
      </c>
      <c r="O53" s="170">
        <v>0.69020288274421482</v>
      </c>
      <c r="P53" s="172">
        <v>1.4915036150522345</v>
      </c>
      <c r="Q53" s="172">
        <v>1.8366050564243419</v>
      </c>
    </row>
    <row r="54" spans="1:17" ht="15.75" thickBot="1" x14ac:dyDescent="0.3">
      <c r="A54" s="12">
        <v>43961</v>
      </c>
      <c r="B54" s="44">
        <f t="shared" si="0"/>
        <v>51</v>
      </c>
      <c r="C54" s="12">
        <v>43972</v>
      </c>
      <c r="D54" s="171">
        <v>56</v>
      </c>
      <c r="E54" s="171">
        <v>62</v>
      </c>
      <c r="F54" s="170">
        <v>1.1265977343567641</v>
      </c>
      <c r="G54" s="170">
        <v>0.79662489763306865</v>
      </c>
      <c r="H54" s="170">
        <f t="shared" si="1"/>
        <v>0.32997283672369548</v>
      </c>
      <c r="I54" s="170">
        <f t="shared" si="2"/>
        <v>1.9232226319898329</v>
      </c>
      <c r="J54" s="170">
        <v>1</v>
      </c>
      <c r="K54" s="170">
        <v>0.13643621222390867</v>
      </c>
      <c r="L54" s="170">
        <v>0.20017473641535488</v>
      </c>
      <c r="M54" s="170">
        <v>0.54148723830519041</v>
      </c>
      <c r="N54" s="170">
        <v>0.9454109582086323</v>
      </c>
      <c r="O54" s="170">
        <v>1.5167579798489621</v>
      </c>
      <c r="P54" s="172">
        <v>2.672213509257134</v>
      </c>
      <c r="Q54" s="172">
        <v>3.1385004104378007</v>
      </c>
    </row>
    <row r="55" spans="1:17" x14ac:dyDescent="0.25">
      <c r="A55" s="12">
        <v>43962</v>
      </c>
      <c r="B55" s="44">
        <f t="shared" si="0"/>
        <v>52</v>
      </c>
      <c r="C55" s="11">
        <v>43973</v>
      </c>
      <c r="D55" s="171">
        <v>57</v>
      </c>
      <c r="E55" s="171">
        <v>63</v>
      </c>
      <c r="F55" s="170">
        <v>1.2913521825592071</v>
      </c>
      <c r="G55" s="170">
        <v>0.91312388518766396</v>
      </c>
      <c r="H55" s="170">
        <f t="shared" si="1"/>
        <v>0.37822829737154318</v>
      </c>
      <c r="I55" s="170">
        <f t="shared" si="2"/>
        <v>2.2044760677468709</v>
      </c>
      <c r="J55" s="170">
        <v>1</v>
      </c>
      <c r="K55" s="170">
        <v>0.15638874024192007</v>
      </c>
      <c r="L55" s="170">
        <v>0.2294484312191272</v>
      </c>
      <c r="M55" s="170">
        <v>0.62067471439804134</v>
      </c>
      <c r="N55" s="170">
        <v>1.0836685243248454</v>
      </c>
      <c r="O55" s="170">
        <v>1.7385697378579954</v>
      </c>
      <c r="P55" s="172">
        <v>3.0629998997944279</v>
      </c>
      <c r="Q55" s="172">
        <v>3.597476926665264</v>
      </c>
    </row>
    <row r="56" spans="1:17" x14ac:dyDescent="0.25">
      <c r="A56" s="12">
        <v>43963</v>
      </c>
      <c r="B56" s="44">
        <f t="shared" si="0"/>
        <v>53</v>
      </c>
      <c r="C56" s="12">
        <v>43974</v>
      </c>
      <c r="D56" s="171">
        <v>58</v>
      </c>
      <c r="E56" s="171">
        <v>64</v>
      </c>
      <c r="F56" s="170">
        <v>1.491986216759448</v>
      </c>
      <c r="G56" s="170">
        <v>1.0549935713074678</v>
      </c>
      <c r="H56" s="170">
        <f t="shared" si="1"/>
        <v>0.43699264545198013</v>
      </c>
      <c r="I56" s="170">
        <f t="shared" si="2"/>
        <v>2.5469797880669161</v>
      </c>
      <c r="J56" s="170">
        <v>1</v>
      </c>
      <c r="K56" s="170">
        <v>0.18068645257942284</v>
      </c>
      <c r="L56" s="170">
        <v>0.26509723796460949</v>
      </c>
      <c r="M56" s="170">
        <v>0.71710733251540915</v>
      </c>
      <c r="N56" s="170">
        <v>1.2520352880222823</v>
      </c>
      <c r="O56" s="170">
        <v>2.0086868019369977</v>
      </c>
      <c r="P56" s="172">
        <v>3.5388902378064704</v>
      </c>
      <c r="Q56" s="172">
        <v>4.1564075719898543</v>
      </c>
    </row>
    <row r="57" spans="1:17" x14ac:dyDescent="0.25">
      <c r="A57" s="12">
        <v>43964</v>
      </c>
      <c r="B57" s="44">
        <f t="shared" si="0"/>
        <v>54</v>
      </c>
      <c r="C57" s="12">
        <v>43975</v>
      </c>
      <c r="D57" s="171">
        <v>59</v>
      </c>
      <c r="E57" s="171">
        <v>65</v>
      </c>
      <c r="F57" s="170">
        <v>1.6890499265863355</v>
      </c>
      <c r="G57" s="170">
        <v>1.1943386568518382</v>
      </c>
      <c r="H57" s="170">
        <f t="shared" si="1"/>
        <v>0.49471126973449731</v>
      </c>
      <c r="I57" s="170">
        <f t="shared" si="2"/>
        <v>2.8833885834381734</v>
      </c>
      <c r="J57" s="170">
        <v>1</v>
      </c>
      <c r="K57" s="170">
        <v>0.20455178207160668</v>
      </c>
      <c r="L57" s="170">
        <v>0.30011166677859225</v>
      </c>
      <c r="M57" s="170">
        <v>0.81182391213400895</v>
      </c>
      <c r="N57" s="170">
        <v>1.417405930137019</v>
      </c>
      <c r="O57" s="170">
        <v>2.2739970766724862</v>
      </c>
      <c r="P57" s="172">
        <v>4.0063120082615642</v>
      </c>
      <c r="Q57" s="172">
        <v>4.7053919302152938</v>
      </c>
    </row>
    <row r="58" spans="1:17" ht="15.75" thickBot="1" x14ac:dyDescent="0.3">
      <c r="A58" s="12">
        <v>43965</v>
      </c>
      <c r="B58" s="44">
        <f t="shared" si="0"/>
        <v>55</v>
      </c>
      <c r="C58" s="12">
        <v>43976</v>
      </c>
      <c r="D58" s="171">
        <v>60</v>
      </c>
      <c r="E58" s="171">
        <v>66</v>
      </c>
      <c r="F58" s="170">
        <v>1.835170370930195</v>
      </c>
      <c r="G58" s="170">
        <v>1.2976614139173728</v>
      </c>
      <c r="H58" s="170">
        <f t="shared" si="1"/>
        <v>0.5375089570128222</v>
      </c>
      <c r="I58" s="170">
        <f t="shared" si="2"/>
        <v>3.1328317848475677</v>
      </c>
      <c r="J58" s="170">
        <v>1</v>
      </c>
      <c r="K58" s="170">
        <v>0.22224764577413156</v>
      </c>
      <c r="L58" s="170">
        <v>0.3260744577015891</v>
      </c>
      <c r="M58" s="170">
        <v>0.88205515213633245</v>
      </c>
      <c r="N58" s="170">
        <v>1.5400263341092257</v>
      </c>
      <c r="O58" s="170">
        <v>2.4707215535809768</v>
      </c>
      <c r="P58" s="172">
        <v>4.3528998039287146</v>
      </c>
      <c r="Q58" s="172">
        <v>5.1124574342200537</v>
      </c>
    </row>
    <row r="59" spans="1:17" x14ac:dyDescent="0.25">
      <c r="A59" s="11">
        <v>43966</v>
      </c>
      <c r="B59" s="44">
        <f t="shared" si="0"/>
        <v>56</v>
      </c>
      <c r="C59" s="12">
        <v>43977</v>
      </c>
      <c r="D59" s="171">
        <v>61</v>
      </c>
      <c r="E59" s="171">
        <v>67</v>
      </c>
      <c r="F59" s="170">
        <v>1.9088924246515753</v>
      </c>
      <c r="G59" s="170">
        <v>1.3497907780267597</v>
      </c>
      <c r="H59" s="170">
        <f t="shared" ref="H59:H78" si="59">+F59-G59</f>
        <v>0.55910164662481554</v>
      </c>
      <c r="I59" s="170">
        <f t="shared" ref="I59:I78" si="60">+F59+G59</f>
        <v>3.258683202678335</v>
      </c>
      <c r="J59" s="170">
        <v>1</v>
      </c>
      <c r="K59" s="170">
        <v>0.23117572849644905</v>
      </c>
      <c r="L59" s="170">
        <v>0.33917344789270792</v>
      </c>
      <c r="M59" s="170">
        <v>0.91748887444411731</v>
      </c>
      <c r="N59" s="170">
        <v>1.6018919275897885</v>
      </c>
      <c r="O59" s="170">
        <v>2.5699748272764014</v>
      </c>
      <c r="P59" s="172">
        <v>4.5277635213645846</v>
      </c>
      <c r="Q59" s="172">
        <v>5.3178339309116387</v>
      </c>
    </row>
    <row r="60" spans="1:17" x14ac:dyDescent="0.25">
      <c r="A60" s="12">
        <v>43967</v>
      </c>
      <c r="B60" s="44">
        <f t="shared" si="0"/>
        <v>57</v>
      </c>
      <c r="C60" s="12">
        <v>43978</v>
      </c>
      <c r="D60" s="171">
        <v>62</v>
      </c>
      <c r="E60" s="171">
        <v>68</v>
      </c>
      <c r="F60" s="170">
        <v>1.9207556480354375</v>
      </c>
      <c r="G60" s="170">
        <v>1.3581793437282195</v>
      </c>
      <c r="H60" s="170">
        <f t="shared" si="59"/>
        <v>0.56257630430721806</v>
      </c>
      <c r="I60" s="170">
        <f t="shared" si="60"/>
        <v>3.278934991763657</v>
      </c>
      <c r="J60" s="170">
        <v>1</v>
      </c>
      <c r="K60" s="170">
        <v>0.23261241988495462</v>
      </c>
      <c r="L60" s="170">
        <v>0.34128131438443043</v>
      </c>
      <c r="M60" s="170">
        <v>0.92319080679461396</v>
      </c>
      <c r="N60" s="170">
        <v>1.6118472302188886</v>
      </c>
      <c r="O60" s="170">
        <v>2.5859464897300612</v>
      </c>
      <c r="P60" s="172">
        <v>4.555902283606807</v>
      </c>
      <c r="Q60" s="172">
        <v>5.3508827559926031</v>
      </c>
    </row>
    <row r="61" spans="1:17" x14ac:dyDescent="0.25">
      <c r="A61" s="12">
        <v>43968</v>
      </c>
      <c r="B61" s="44">
        <f t="shared" si="0"/>
        <v>58</v>
      </c>
      <c r="C61" s="12">
        <v>43979</v>
      </c>
      <c r="D61" s="171">
        <v>63</v>
      </c>
      <c r="E61" s="171">
        <v>69</v>
      </c>
      <c r="F61" s="170">
        <v>0.94780378402763332</v>
      </c>
      <c r="G61" s="170">
        <v>0.94780378402763332</v>
      </c>
      <c r="H61" s="170">
        <f t="shared" si="59"/>
        <v>0</v>
      </c>
      <c r="I61" s="170">
        <f t="shared" si="60"/>
        <v>1.8956075680552666</v>
      </c>
      <c r="J61" s="170">
        <v>1</v>
      </c>
      <c r="K61" s="170">
        <v>2.3996314210794973E-2</v>
      </c>
      <c r="L61" s="170">
        <v>4.8615978515763762E-2</v>
      </c>
      <c r="M61" s="170">
        <v>0.2726661568667097</v>
      </c>
      <c r="N61" s="170">
        <v>0.65696752062280139</v>
      </c>
      <c r="O61" s="170">
        <v>1.3139350412456028</v>
      </c>
      <c r="P61" s="172">
        <v>2.8393663848081769</v>
      </c>
      <c r="Q61" s="172">
        <v>3.4963339054309781</v>
      </c>
    </row>
    <row r="62" spans="1:17" x14ac:dyDescent="0.25">
      <c r="A62" s="12">
        <v>43969</v>
      </c>
      <c r="B62" s="44">
        <f t="shared" si="0"/>
        <v>59</v>
      </c>
      <c r="C62" s="12">
        <v>43980</v>
      </c>
      <c r="D62" s="171">
        <v>64</v>
      </c>
      <c r="E62" s="171">
        <v>70</v>
      </c>
      <c r="F62" s="170">
        <v>3.7153001110639834</v>
      </c>
      <c r="G62" s="170">
        <v>1.8576500555319917</v>
      </c>
      <c r="H62" s="170">
        <f t="shared" si="59"/>
        <v>1.8576500555319917</v>
      </c>
      <c r="I62" s="170">
        <f t="shared" si="60"/>
        <v>5.5729501665959749</v>
      </c>
      <c r="J62" s="170">
        <v>1</v>
      </c>
      <c r="K62" s="170">
        <v>1.0122942359196687</v>
      </c>
      <c r="L62" s="170">
        <v>1.2690707227983524</v>
      </c>
      <c r="M62" s="170">
        <v>2.3548688662137947</v>
      </c>
      <c r="N62" s="170">
        <v>3.4107019270098573</v>
      </c>
      <c r="O62" s="170">
        <v>4.7457641257380647</v>
      </c>
      <c r="P62" s="172">
        <v>7.2017902398451081</v>
      </c>
      <c r="Q62" s="172">
        <v>8.1432626524354728</v>
      </c>
    </row>
    <row r="63" spans="1:17" x14ac:dyDescent="0.25">
      <c r="A63" s="12">
        <v>43970</v>
      </c>
      <c r="B63" s="44">
        <f t="shared" si="0"/>
        <v>60</v>
      </c>
      <c r="C63" s="12">
        <v>43981</v>
      </c>
      <c r="D63" s="171">
        <v>65</v>
      </c>
      <c r="E63" s="171">
        <v>71</v>
      </c>
      <c r="F63" s="170">
        <v>3.6861515143296102</v>
      </c>
      <c r="G63" s="170">
        <v>1.8430757571648051</v>
      </c>
      <c r="H63" s="170">
        <f t="shared" si="59"/>
        <v>1.8430757571648051</v>
      </c>
      <c r="I63" s="170">
        <f t="shared" si="60"/>
        <v>5.5292272714944151</v>
      </c>
      <c r="J63" s="170">
        <v>1</v>
      </c>
      <c r="K63" s="170">
        <v>1.0043522243520211</v>
      </c>
      <c r="L63" s="170">
        <v>1.2591141568089483</v>
      </c>
      <c r="M63" s="170">
        <v>2.3363936096014997</v>
      </c>
      <c r="N63" s="170">
        <v>3.3839430725217636</v>
      </c>
      <c r="O63" s="170">
        <v>4.7085309654112191</v>
      </c>
      <c r="P63" s="172">
        <v>7.1452881880077204</v>
      </c>
      <c r="Q63" s="172">
        <v>8.0793742256429599</v>
      </c>
    </row>
    <row r="64" spans="1:17" x14ac:dyDescent="0.25">
      <c r="A64" s="12">
        <v>43971</v>
      </c>
      <c r="B64" s="44">
        <f t="shared" si="0"/>
        <v>61</v>
      </c>
      <c r="C64" s="12">
        <v>43982</v>
      </c>
      <c r="D64" s="171">
        <v>66</v>
      </c>
      <c r="E64" s="171">
        <v>72</v>
      </c>
      <c r="F64" s="170">
        <v>10.856433561964115</v>
      </c>
      <c r="G64" s="170">
        <v>3.1339824197196346</v>
      </c>
      <c r="H64" s="170">
        <f t="shared" si="59"/>
        <v>7.7224511422444806</v>
      </c>
      <c r="I64" s="170">
        <f t="shared" si="60"/>
        <v>13.99041598168375</v>
      </c>
      <c r="J64" s="170">
        <v>1</v>
      </c>
      <c r="K64" s="170">
        <v>5.609677642817597</v>
      </c>
      <c r="L64" s="170">
        <v>6.2643544268881053</v>
      </c>
      <c r="M64" s="170">
        <v>8.6115278037127378</v>
      </c>
      <c r="N64" s="170">
        <v>10.556400778991719</v>
      </c>
      <c r="O64" s="170">
        <v>12.774923706900591</v>
      </c>
      <c r="P64" s="172">
        <v>16.472389066120865</v>
      </c>
      <c r="Q64" s="172">
        <v>17.806395290306803</v>
      </c>
    </row>
    <row r="65" spans="1:17" ht="15.75" thickBot="1" x14ac:dyDescent="0.3">
      <c r="A65" s="12">
        <v>43972</v>
      </c>
      <c r="B65" s="44">
        <f t="shared" si="0"/>
        <v>62</v>
      </c>
      <c r="C65" s="12">
        <v>43983</v>
      </c>
      <c r="D65" s="171">
        <v>67</v>
      </c>
      <c r="E65" s="171">
        <v>73</v>
      </c>
      <c r="F65" s="170">
        <v>9.844547147613353</v>
      </c>
      <c r="G65" s="170">
        <v>2.8418759728622658</v>
      </c>
      <c r="H65" s="170">
        <f t="shared" si="59"/>
        <v>7.0026711747510877</v>
      </c>
      <c r="I65" s="170">
        <f t="shared" si="60"/>
        <v>12.686423120475618</v>
      </c>
      <c r="J65" s="170">
        <v>1</v>
      </c>
      <c r="K65" s="170">
        <v>5.0868211666778045</v>
      </c>
      <c r="L65" s="170">
        <v>5.6804780458402453</v>
      </c>
      <c r="M65" s="170">
        <v>7.8088804203298396</v>
      </c>
      <c r="N65" s="170">
        <v>9.5724792663019667</v>
      </c>
      <c r="O65" s="170">
        <v>11.584222205380831</v>
      </c>
      <c r="P65" s="172">
        <v>14.937061040321922</v>
      </c>
      <c r="Q65" s="172">
        <v>16.146729675445243</v>
      </c>
    </row>
    <row r="66" spans="1:17" x14ac:dyDescent="0.25">
      <c r="A66" s="11">
        <v>43973</v>
      </c>
      <c r="B66" s="44">
        <f t="shared" si="0"/>
        <v>63</v>
      </c>
      <c r="C66" s="12">
        <v>43984</v>
      </c>
      <c r="D66" s="171">
        <v>68</v>
      </c>
      <c r="E66" s="171">
        <v>74</v>
      </c>
      <c r="F66" s="170">
        <v>7.6027239732977634</v>
      </c>
      <c r="G66" s="170">
        <v>2.1947173662789421</v>
      </c>
      <c r="H66" s="170">
        <f t="shared" si="59"/>
        <v>5.4080066070188213</v>
      </c>
      <c r="I66" s="170">
        <f t="shared" si="60"/>
        <v>9.7974413395767055</v>
      </c>
      <c r="J66" s="170">
        <v>1</v>
      </c>
      <c r="K66" s="170">
        <v>3.9284384189429815</v>
      </c>
      <c r="L66" s="170">
        <v>4.3869063727701541</v>
      </c>
      <c r="M66" s="170">
        <v>6.0306240079971731</v>
      </c>
      <c r="N66" s="170">
        <v>7.3926120227331431</v>
      </c>
      <c r="O66" s="170">
        <v>8.9462361805244264</v>
      </c>
      <c r="P66" s="172">
        <v>11.535558757458825</v>
      </c>
      <c r="Q66" s="172">
        <v>12.469758837370886</v>
      </c>
    </row>
    <row r="67" spans="1:17" x14ac:dyDescent="0.25">
      <c r="A67" s="12">
        <v>43974</v>
      </c>
      <c r="B67" s="44">
        <f t="shared" si="0"/>
        <v>64</v>
      </c>
      <c r="C67" s="12">
        <v>43985</v>
      </c>
      <c r="D67" s="171">
        <v>69</v>
      </c>
      <c r="E67" s="171">
        <v>75</v>
      </c>
      <c r="F67" s="170">
        <v>5.1250242730222144</v>
      </c>
      <c r="G67" s="170">
        <v>1.4794670718163707</v>
      </c>
      <c r="H67" s="170">
        <f t="shared" si="59"/>
        <v>3.6455572012058437</v>
      </c>
      <c r="I67" s="170">
        <f t="shared" si="60"/>
        <v>6.6044913448385856</v>
      </c>
      <c r="J67" s="170">
        <v>1</v>
      </c>
      <c r="K67" s="170">
        <v>2.6481748282415598</v>
      </c>
      <c r="L67" s="170">
        <v>2.957229766973986</v>
      </c>
      <c r="M67" s="170">
        <v>4.0652658877275725</v>
      </c>
      <c r="N67" s="170">
        <v>4.9833870321493707</v>
      </c>
      <c r="O67" s="170">
        <v>6.0306908074540351</v>
      </c>
      <c r="P67" s="172">
        <v>7.7761627072732606</v>
      </c>
      <c r="Q67" s="172">
        <v>8.4059104269358809</v>
      </c>
    </row>
    <row r="68" spans="1:17" x14ac:dyDescent="0.25">
      <c r="A68" s="12">
        <v>43975</v>
      </c>
      <c r="B68" s="44">
        <f t="shared" si="0"/>
        <v>65</v>
      </c>
      <c r="C68" s="12">
        <v>43986</v>
      </c>
      <c r="D68" s="171">
        <v>70</v>
      </c>
      <c r="E68" s="171">
        <v>76</v>
      </c>
      <c r="F68" s="170">
        <v>3.4753870211326188</v>
      </c>
      <c r="G68" s="170">
        <v>1.0032578160945245</v>
      </c>
      <c r="H68" s="170">
        <f t="shared" si="59"/>
        <v>2.4721292050380943</v>
      </c>
      <c r="I68" s="170">
        <f t="shared" si="60"/>
        <v>4.4786448372271437</v>
      </c>
      <c r="J68" s="170">
        <v>1</v>
      </c>
      <c r="K68" s="170">
        <v>1.7957831880342641</v>
      </c>
      <c r="L68" s="170">
        <v>2.005359858439812</v>
      </c>
      <c r="M68" s="170">
        <v>2.756742514963761</v>
      </c>
      <c r="N68" s="170">
        <v>3.3793398216628217</v>
      </c>
      <c r="O68" s="170">
        <v>4.0895385941909073</v>
      </c>
      <c r="P68" s="172">
        <v>5.2731798928898135</v>
      </c>
      <c r="Q68" s="172">
        <v>5.7002250998801633</v>
      </c>
    </row>
    <row r="69" spans="1:17" x14ac:dyDescent="0.25">
      <c r="A69" s="12">
        <v>43976</v>
      </c>
      <c r="B69" s="44">
        <f t="shared" ref="B69" si="61">+B68+1</f>
        <v>66</v>
      </c>
      <c r="C69" s="12">
        <v>43987</v>
      </c>
      <c r="D69" s="171">
        <v>71</v>
      </c>
      <c r="E69" s="171">
        <v>77</v>
      </c>
      <c r="F69" s="170">
        <v>1.8993349122173782</v>
      </c>
      <c r="G69" s="170">
        <v>0.63311163740579279</v>
      </c>
      <c r="H69" s="170">
        <f t="shared" si="59"/>
        <v>1.2662232748115854</v>
      </c>
      <c r="I69" s="170">
        <f t="shared" si="60"/>
        <v>2.5324465496231712</v>
      </c>
      <c r="J69" s="170">
        <v>1</v>
      </c>
      <c r="K69" s="170">
        <v>0.86849686673898152</v>
      </c>
      <c r="L69" s="170">
        <v>0.99086773202009137</v>
      </c>
      <c r="M69" s="170">
        <v>1.4429975776233834</v>
      </c>
      <c r="N69" s="170">
        <v>1.829471292975871</v>
      </c>
      <c r="O69" s="170">
        <v>2.2797178590908604</v>
      </c>
      <c r="P69" s="172">
        <v>3.0462482388556658</v>
      </c>
      <c r="Q69" s="172">
        <v>3.3266195126446436</v>
      </c>
    </row>
    <row r="70" spans="1:17" x14ac:dyDescent="0.25">
      <c r="C70" s="12">
        <v>43988</v>
      </c>
      <c r="D70" s="171">
        <v>72</v>
      </c>
      <c r="E70" s="171">
        <v>78</v>
      </c>
      <c r="F70" s="170">
        <v>1.4943967536925555</v>
      </c>
      <c r="G70" s="170">
        <v>0.49813225123085186</v>
      </c>
      <c r="H70" s="170">
        <f t="shared" si="59"/>
        <v>0.99626450246170362</v>
      </c>
      <c r="I70" s="170">
        <f t="shared" si="60"/>
        <v>1.9925290049234075</v>
      </c>
      <c r="J70" s="170">
        <v>1</v>
      </c>
      <c r="K70" s="170">
        <v>0.68333335521731742</v>
      </c>
      <c r="L70" s="170">
        <v>0.77961475490429899</v>
      </c>
      <c r="M70" s="170">
        <v>1.1353505280799079</v>
      </c>
      <c r="N70" s="170">
        <v>1.4394280564269244</v>
      </c>
      <c r="O70" s="170">
        <v>1.7936820652567551</v>
      </c>
      <c r="P70" s="172">
        <v>2.3967881861198381</v>
      </c>
      <c r="Q70" s="172">
        <v>2.617384310944264</v>
      </c>
    </row>
    <row r="71" spans="1:17" x14ac:dyDescent="0.25">
      <c r="C71" s="12">
        <v>43989</v>
      </c>
      <c r="D71" s="171">
        <v>73</v>
      </c>
      <c r="E71" s="171">
        <v>79</v>
      </c>
      <c r="F71" s="170">
        <v>0.14018243071824116</v>
      </c>
      <c r="G71" s="170">
        <v>0.14018243071824116</v>
      </c>
      <c r="H71" s="170">
        <f t="shared" si="59"/>
        <v>0</v>
      </c>
      <c r="I71" s="170">
        <f t="shared" si="60"/>
        <v>0.28036486143648232</v>
      </c>
      <c r="J71" s="170">
        <v>1</v>
      </c>
      <c r="K71" s="170">
        <v>3.5491118636954483E-3</v>
      </c>
      <c r="L71" s="170">
        <v>7.1904186867931515E-3</v>
      </c>
      <c r="M71" s="170">
        <v>4.0327972190351807E-2</v>
      </c>
      <c r="N71" s="170">
        <v>9.7167056616388719E-2</v>
      </c>
      <c r="O71" s="170">
        <v>0.19433411323277744</v>
      </c>
      <c r="P71" s="172">
        <v>0.41994903188788124</v>
      </c>
      <c r="Q71" s="172">
        <v>0.51711608850427004</v>
      </c>
    </row>
    <row r="72" spans="1:17" x14ac:dyDescent="0.25">
      <c r="C72" s="12">
        <v>43990</v>
      </c>
      <c r="D72" s="171">
        <v>74</v>
      </c>
      <c r="E72" s="171">
        <v>80</v>
      </c>
      <c r="F72" s="170">
        <v>0.25222063371572179</v>
      </c>
      <c r="G72" s="170">
        <v>0.17834692045555525</v>
      </c>
      <c r="H72" s="170">
        <f t="shared" si="59"/>
        <v>7.3873713260166535E-2</v>
      </c>
      <c r="I72" s="170">
        <f t="shared" si="60"/>
        <v>0.43056755417127701</v>
      </c>
      <c r="J72" s="170">
        <v>1</v>
      </c>
      <c r="K72" s="170">
        <v>3.0545088863093314E-2</v>
      </c>
      <c r="L72" s="170">
        <v>4.48147527132964E-2</v>
      </c>
      <c r="M72" s="170">
        <v>0.12122716940513717</v>
      </c>
      <c r="N72" s="170">
        <v>0.21165687070843819</v>
      </c>
      <c r="O72" s="170">
        <v>0.33956899362069648</v>
      </c>
      <c r="P72" s="172">
        <v>0.59825025754499961</v>
      </c>
      <c r="Q72" s="172">
        <v>0.7026417134503109</v>
      </c>
    </row>
    <row r="73" spans="1:17" x14ac:dyDescent="0.25">
      <c r="C73" s="12">
        <v>43991</v>
      </c>
      <c r="D73" s="171">
        <v>75</v>
      </c>
      <c r="E73" s="171">
        <v>81</v>
      </c>
      <c r="F73" s="170">
        <v>0.36314957350051053</v>
      </c>
      <c r="G73" s="170">
        <v>0.20966450401661754</v>
      </c>
      <c r="H73" s="170">
        <f t="shared" si="59"/>
        <v>0.15348506948389298</v>
      </c>
      <c r="I73" s="170">
        <f t="shared" si="60"/>
        <v>0.5728140775171281</v>
      </c>
      <c r="J73" s="170">
        <v>1</v>
      </c>
      <c r="K73" s="170">
        <v>7.4890172522064355E-2</v>
      </c>
      <c r="L73" s="170">
        <v>9.8981433430868293E-2</v>
      </c>
      <c r="M73" s="170">
        <v>0.20908934896790921</v>
      </c>
      <c r="N73" s="170">
        <v>0.32369462081445083</v>
      </c>
      <c r="O73" s="170">
        <v>0.47456411204858862</v>
      </c>
      <c r="P73" s="172">
        <v>0.76210492287668241</v>
      </c>
      <c r="Q73" s="172">
        <v>0.87454741506945122</v>
      </c>
    </row>
    <row r="74" spans="1:17" x14ac:dyDescent="0.25">
      <c r="A74" t="s">
        <v>148</v>
      </c>
      <c r="C74" s="12">
        <v>43992</v>
      </c>
      <c r="D74" s="171">
        <v>76</v>
      </c>
      <c r="E74" s="171">
        <v>82</v>
      </c>
      <c r="F74" s="170">
        <v>0.37404475649746205</v>
      </c>
      <c r="G74" s="170">
        <v>0.21595484085277772</v>
      </c>
      <c r="H74" s="170">
        <f t="shared" si="59"/>
        <v>0.15808991564468433</v>
      </c>
      <c r="I74" s="170">
        <f t="shared" si="60"/>
        <v>0.58999959735023977</v>
      </c>
      <c r="J74" s="170">
        <v>1</v>
      </c>
      <c r="K74" s="170">
        <v>7.7137021186751045E-2</v>
      </c>
      <c r="L74" s="170">
        <v>0.10195106608149943</v>
      </c>
      <c r="M74" s="170">
        <v>0.21536243005061526</v>
      </c>
      <c r="N74" s="170">
        <v>0.33340607963541879</v>
      </c>
      <c r="O74" s="170">
        <v>0.48880194467142635</v>
      </c>
      <c r="P74" s="172">
        <v>0.78496953075046083</v>
      </c>
      <c r="Q74" s="172">
        <v>0.90078551314800837</v>
      </c>
    </row>
    <row r="75" spans="1:17" x14ac:dyDescent="0.25">
      <c r="A75" s="173" t="s">
        <v>149</v>
      </c>
      <c r="C75" s="12">
        <v>43993</v>
      </c>
      <c r="D75" s="171">
        <v>77</v>
      </c>
      <c r="E75" s="171">
        <v>83</v>
      </c>
      <c r="F75" s="170">
        <v>0.40847124872501833</v>
      </c>
      <c r="G75" s="170">
        <v>0.23583098540761191</v>
      </c>
      <c r="H75" s="170">
        <f t="shared" si="59"/>
        <v>0.17264026331740642</v>
      </c>
      <c r="I75" s="170">
        <f t="shared" si="60"/>
        <v>0.64430223413263021</v>
      </c>
      <c r="J75" s="170">
        <v>1</v>
      </c>
      <c r="K75" s="170">
        <v>8.4236591530174765E-2</v>
      </c>
      <c r="L75" s="170">
        <v>0.11133448216494245</v>
      </c>
      <c r="M75" s="170">
        <v>0.23518405004516113</v>
      </c>
      <c r="N75" s="170">
        <v>0.36409225183755906</v>
      </c>
      <c r="O75" s="170">
        <v>0.53379050835727881</v>
      </c>
      <c r="P75" s="172">
        <v>0.85721689414701896</v>
      </c>
      <c r="Q75" s="172">
        <v>0.98369239776114847</v>
      </c>
    </row>
    <row r="76" spans="1:17" x14ac:dyDescent="0.25">
      <c r="A76" s="174" t="s">
        <v>150</v>
      </c>
      <c r="C76" s="12">
        <v>43994</v>
      </c>
      <c r="D76" s="171">
        <v>78</v>
      </c>
      <c r="E76" s="171">
        <v>84</v>
      </c>
      <c r="F76" s="170">
        <v>0.77310537087132092</v>
      </c>
      <c r="G76" s="170">
        <v>0.34574323260769191</v>
      </c>
      <c r="H76" s="170">
        <f t="shared" si="59"/>
        <v>0.42736213826362901</v>
      </c>
      <c r="I76" s="170">
        <f t="shared" si="60"/>
        <v>1.1188486034790128</v>
      </c>
      <c r="J76" s="170">
        <v>1</v>
      </c>
      <c r="K76" s="170">
        <v>0.25102520954740865</v>
      </c>
      <c r="L76" s="170">
        <v>0.30462664249732707</v>
      </c>
      <c r="M76" s="170">
        <v>0.52085661014365425</v>
      </c>
      <c r="N76" s="170">
        <v>0.72222094882802712</v>
      </c>
      <c r="O76" s="170">
        <v>0.97015921442549635</v>
      </c>
      <c r="P76" s="172">
        <v>1.4153269443732661</v>
      </c>
      <c r="Q76" s="172">
        <v>1.5835654422418992</v>
      </c>
    </row>
    <row r="77" spans="1:17" x14ac:dyDescent="0.25">
      <c r="A77" s="174" t="s">
        <v>151</v>
      </c>
      <c r="C77" s="12">
        <v>43995</v>
      </c>
      <c r="D77" s="171">
        <v>79</v>
      </c>
      <c r="E77" s="171">
        <v>85</v>
      </c>
      <c r="F77" s="170">
        <v>1.076002890993341</v>
      </c>
      <c r="G77" s="170">
        <v>0.43927634078220573</v>
      </c>
      <c r="H77" s="170">
        <f t="shared" si="59"/>
        <v>0.63672655021113522</v>
      </c>
      <c r="I77" s="170">
        <f t="shared" si="60"/>
        <v>1.5152792317755468</v>
      </c>
      <c r="J77" s="170">
        <v>1</v>
      </c>
      <c r="K77" s="170">
        <v>0.39487409706962989</v>
      </c>
      <c r="L77" s="170">
        <v>0.46860190316057759</v>
      </c>
      <c r="M77" s="170">
        <v>0.75664691564788111</v>
      </c>
      <c r="N77" s="170">
        <v>1.0168516385754043</v>
      </c>
      <c r="O77" s="170">
        <v>1.331141439000199</v>
      </c>
      <c r="P77" s="172">
        <v>1.8853426591533002</v>
      </c>
      <c r="Q77" s="172">
        <v>2.0925265084035893</v>
      </c>
    </row>
    <row r="78" spans="1:17" x14ac:dyDescent="0.25">
      <c r="C78" s="12">
        <v>43996</v>
      </c>
      <c r="D78" s="171">
        <v>80</v>
      </c>
      <c r="E78" s="171">
        <v>86</v>
      </c>
      <c r="F78" s="170">
        <v>2.493093489435803</v>
      </c>
      <c r="G78" s="170">
        <v>0.71969409862033218</v>
      </c>
      <c r="H78" s="170">
        <f t="shared" si="59"/>
        <v>1.7733993908154708</v>
      </c>
      <c r="I78" s="170">
        <f t="shared" si="60"/>
        <v>3.212787588056135</v>
      </c>
      <c r="J78" s="170">
        <v>1</v>
      </c>
      <c r="K78" s="170">
        <v>1.2882177861927546</v>
      </c>
      <c r="L78" s="170">
        <v>1.4385590947574123</v>
      </c>
      <c r="M78" s="170">
        <v>1.9775687640875181</v>
      </c>
      <c r="N78" s="170">
        <v>2.4241933507690439</v>
      </c>
      <c r="O78" s="170">
        <v>2.9336594692843967</v>
      </c>
      <c r="P78" s="172">
        <v>3.782752936478126</v>
      </c>
      <c r="Q78" s="172">
        <v>4.08909683969482</v>
      </c>
    </row>
    <row r="79" spans="1:17" x14ac:dyDescent="0.25">
      <c r="C79" s="12">
        <v>43997</v>
      </c>
      <c r="D79" s="171">
        <v>81</v>
      </c>
      <c r="E79" s="171">
        <v>87</v>
      </c>
      <c r="F79" s="170">
        <v>3.2583855661715959</v>
      </c>
      <c r="G79" s="170">
        <v>0.87084017304453876</v>
      </c>
      <c r="H79" s="170">
        <f t="shared" ref="H79:H85" si="62">+F79-G79</f>
        <v>2.3875453931270574</v>
      </c>
      <c r="I79" s="170">
        <f t="shared" ref="I79:I85" si="63">+F79+G79</f>
        <v>4.1292257392161344</v>
      </c>
      <c r="J79" s="170">
        <v>1</v>
      </c>
      <c r="K79" s="170">
        <v>1.7813897097701175</v>
      </c>
      <c r="L79" s="170">
        <v>1.9699122753822362</v>
      </c>
      <c r="M79" s="170">
        <v>2.6366338931334212</v>
      </c>
      <c r="N79" s="170">
        <v>3.1811419519489066</v>
      </c>
      <c r="O79" s="170">
        <v>3.7960766833446615</v>
      </c>
      <c r="P79" s="172">
        <v>4.8104405106947219</v>
      </c>
      <c r="Q79" s="172">
        <v>5.1739429421434888</v>
      </c>
    </row>
    <row r="80" spans="1:17" x14ac:dyDescent="0.25">
      <c r="C80" s="12">
        <v>43998</v>
      </c>
      <c r="D80" s="171">
        <v>82</v>
      </c>
      <c r="E80" s="171">
        <v>88</v>
      </c>
      <c r="F80" s="170">
        <v>3.3646846487699511</v>
      </c>
      <c r="G80" s="170">
        <v>0.89924979787392656</v>
      </c>
      <c r="H80" s="170">
        <f t="shared" si="62"/>
        <v>2.4654348508960244</v>
      </c>
      <c r="I80" s="170">
        <f t="shared" si="63"/>
        <v>4.2639344466438773</v>
      </c>
      <c r="J80" s="170">
        <v>1</v>
      </c>
      <c r="K80" s="170">
        <v>1.8395044073874409</v>
      </c>
      <c r="L80" s="170">
        <v>2.0341771892237257</v>
      </c>
      <c r="M80" s="170">
        <v>2.7226494239219137</v>
      </c>
      <c r="N80" s="170">
        <v>3.2849210978603032</v>
      </c>
      <c r="O80" s="170">
        <v>3.9199169903672142</v>
      </c>
      <c r="P80" s="172">
        <v>4.9673726486496577</v>
      </c>
      <c r="Q80" s="172">
        <v>5.3427337058505255</v>
      </c>
    </row>
    <row r="81" spans="3:17" x14ac:dyDescent="0.25">
      <c r="C81" s="12">
        <v>43999</v>
      </c>
      <c r="D81" s="171">
        <v>83</v>
      </c>
      <c r="E81" s="171">
        <v>89</v>
      </c>
      <c r="F81" s="170">
        <v>3.3082561840505669</v>
      </c>
      <c r="G81" s="170">
        <v>0.85418807372103633</v>
      </c>
      <c r="H81" s="170">
        <f t="shared" si="62"/>
        <v>2.4540681103295308</v>
      </c>
      <c r="I81" s="170">
        <f t="shared" si="63"/>
        <v>4.162444257771603</v>
      </c>
      <c r="J81" s="170">
        <v>1</v>
      </c>
      <c r="K81" s="170">
        <v>1.8516058727515177</v>
      </c>
      <c r="L81" s="170">
        <v>2.0392820017699398</v>
      </c>
      <c r="M81" s="170">
        <v>2.6992732309374512</v>
      </c>
      <c r="N81" s="170">
        <v>3.235036922683268</v>
      </c>
      <c r="O81" s="170">
        <v>3.8375487797438477</v>
      </c>
      <c r="P81" s="172">
        <v>4.8270734912260949</v>
      </c>
      <c r="Q81" s="172">
        <v>5.180645622487825</v>
      </c>
    </row>
    <row r="82" spans="3:17" x14ac:dyDescent="0.25">
      <c r="C82" s="12">
        <v>44000</v>
      </c>
      <c r="D82" s="171">
        <v>84</v>
      </c>
      <c r="E82" s="171">
        <v>90</v>
      </c>
      <c r="F82" s="170">
        <v>3.3465815507505665</v>
      </c>
      <c r="G82" s="170">
        <v>0.78879683610983919</v>
      </c>
      <c r="H82" s="170">
        <f t="shared" si="62"/>
        <v>2.5577847146407273</v>
      </c>
      <c r="I82" s="170">
        <f t="shared" si="63"/>
        <v>4.1353783868604062</v>
      </c>
      <c r="J82" s="170">
        <v>1</v>
      </c>
      <c r="K82" s="170">
        <v>1.9833963222324809</v>
      </c>
      <c r="L82" s="170">
        <v>2.1630638237293924</v>
      </c>
      <c r="M82" s="170">
        <v>2.7863116507104739</v>
      </c>
      <c r="N82" s="170">
        <v>3.2848160037984617</v>
      </c>
      <c r="O82" s="170">
        <v>3.8396088256499765</v>
      </c>
      <c r="P82" s="172">
        <v>4.7408473863126375</v>
      </c>
      <c r="Q82" s="172">
        <v>5.0605234039171512</v>
      </c>
    </row>
    <row r="83" spans="3:17" x14ac:dyDescent="0.25">
      <c r="C83" s="12">
        <v>44001</v>
      </c>
      <c r="D83" s="171">
        <v>85</v>
      </c>
      <c r="E83" s="171">
        <v>91</v>
      </c>
      <c r="F83" s="170">
        <v>2.90630850978203</v>
      </c>
      <c r="G83" s="170">
        <v>0.66675289962590323</v>
      </c>
      <c r="H83" s="170">
        <f t="shared" si="62"/>
        <v>2.2395556101561267</v>
      </c>
      <c r="I83" s="170">
        <f t="shared" si="63"/>
        <v>3.5730614094079334</v>
      </c>
      <c r="J83" s="170">
        <v>1</v>
      </c>
      <c r="K83" s="170">
        <v>1.7497875758656807</v>
      </c>
      <c r="L83" s="170">
        <v>1.903165870155018</v>
      </c>
      <c r="M83" s="170">
        <v>2.4332353143669438</v>
      </c>
      <c r="N83" s="170">
        <v>2.8554827364019504</v>
      </c>
      <c r="O83" s="170">
        <v>3.3240450019376708</v>
      </c>
      <c r="P83" s="172">
        <v>4.0828694314429042</v>
      </c>
      <c r="Q83" s="172">
        <v>4.3514719868292477</v>
      </c>
    </row>
    <row r="84" spans="3:17" x14ac:dyDescent="0.25">
      <c r="C84" s="12">
        <v>44002</v>
      </c>
      <c r="D84" s="171">
        <v>86</v>
      </c>
      <c r="E84" s="171">
        <v>92</v>
      </c>
      <c r="F84" s="170">
        <v>3.2955531960605442</v>
      </c>
      <c r="G84" s="170">
        <v>0.64631115595368394</v>
      </c>
      <c r="H84" s="170">
        <f t="shared" si="62"/>
        <v>2.6492420401068602</v>
      </c>
      <c r="I84" s="170">
        <f t="shared" si="63"/>
        <v>3.9418643520142282</v>
      </c>
      <c r="J84" s="170">
        <v>1</v>
      </c>
      <c r="K84" s="170">
        <v>2.1527647620097246</v>
      </c>
      <c r="L84" s="170">
        <v>2.3092380590324502</v>
      </c>
      <c r="M84" s="170">
        <v>2.8397213791948661</v>
      </c>
      <c r="N84" s="170">
        <v>3.2534001684365688</v>
      </c>
      <c r="O84" s="170">
        <v>3.7054750240800352</v>
      </c>
      <c r="P84" s="172">
        <v>4.425684599919208</v>
      </c>
      <c r="Q84" s="172">
        <v>4.6777756002381654</v>
      </c>
    </row>
    <row r="85" spans="3:17" x14ac:dyDescent="0.25">
      <c r="C85" s="12">
        <v>44003</v>
      </c>
      <c r="D85" s="171">
        <v>87</v>
      </c>
      <c r="E85" s="171">
        <v>93</v>
      </c>
      <c r="F85" s="170">
        <v>2.2387980123015585</v>
      </c>
      <c r="G85" s="170">
        <v>0.48854577890897943</v>
      </c>
      <c r="H85" s="170">
        <f t="shared" si="62"/>
        <v>1.7502522333925792</v>
      </c>
      <c r="I85" s="170">
        <f t="shared" si="63"/>
        <v>2.7273437912105378</v>
      </c>
      <c r="J85" s="170">
        <v>1</v>
      </c>
      <c r="K85" s="170">
        <v>1.3858512556380869</v>
      </c>
      <c r="L85" s="170">
        <v>1.5002105255068989</v>
      </c>
      <c r="M85" s="170">
        <v>1.8928456175805415</v>
      </c>
      <c r="N85" s="170">
        <v>2.2033635653659291</v>
      </c>
      <c r="O85" s="170">
        <v>2.5461663552323377</v>
      </c>
      <c r="P85" s="172">
        <v>3.0982852387349578</v>
      </c>
      <c r="Q85" s="172">
        <v>3.2929923357965372</v>
      </c>
    </row>
    <row r="86" spans="3:17" x14ac:dyDescent="0.25">
      <c r="C86" s="12">
        <v>44004</v>
      </c>
      <c r="D86" s="171">
        <v>88</v>
      </c>
      <c r="E86" s="171">
        <v>94</v>
      </c>
      <c r="F86" s="170">
        <v>1.8116343168804685</v>
      </c>
      <c r="G86" s="170">
        <v>0.40509374829161227</v>
      </c>
      <c r="H86" s="170">
        <f t="shared" ref="H86:H92" si="64">+F86-G86</f>
        <v>1.4065405685888561</v>
      </c>
      <c r="I86" s="170">
        <f t="shared" ref="I86:I92" si="65">+F86+G86</f>
        <v>2.2167280651720809</v>
      </c>
      <c r="J86" s="170">
        <v>1</v>
      </c>
      <c r="K86" s="170">
        <v>1.1065933056880068</v>
      </c>
      <c r="L86" s="170">
        <v>1.2006290846929588</v>
      </c>
      <c r="M86" s="170">
        <v>1.5245036349699013</v>
      </c>
      <c r="N86" s="170">
        <v>1.7815315147612096</v>
      </c>
      <c r="O86" s="170">
        <v>2.0659883917840598</v>
      </c>
      <c r="P86" s="172">
        <v>2.5253493629675066</v>
      </c>
      <c r="Q86" s="172">
        <v>2.6876368270709947</v>
      </c>
    </row>
    <row r="87" spans="3:17" x14ac:dyDescent="0.25">
      <c r="C87" s="12">
        <v>44005</v>
      </c>
      <c r="D87" s="171">
        <v>89</v>
      </c>
      <c r="E87" s="171">
        <v>95</v>
      </c>
      <c r="F87" s="170">
        <v>2.2586783504307113</v>
      </c>
      <c r="G87" s="170">
        <v>0.4194260401164166</v>
      </c>
      <c r="H87" s="170">
        <f t="shared" si="64"/>
        <v>1.8392523103142948</v>
      </c>
      <c r="I87" s="170">
        <f t="shared" si="65"/>
        <v>2.6781043905471278</v>
      </c>
      <c r="J87" s="170">
        <v>1</v>
      </c>
      <c r="K87" s="170">
        <v>1.5126723398808952</v>
      </c>
      <c r="L87" s="170">
        <v>1.6158099877801746</v>
      </c>
      <c r="M87" s="170">
        <v>1.9634460716163156</v>
      </c>
      <c r="N87" s="170">
        <v>2.2327702510860936</v>
      </c>
      <c r="O87" s="170">
        <v>2.5256907189503255</v>
      </c>
      <c r="P87" s="172">
        <v>2.9899372721073592</v>
      </c>
      <c r="Q87" s="172">
        <v>3.1518529167830223</v>
      </c>
    </row>
    <row r="88" spans="3:17" x14ac:dyDescent="0.25">
      <c r="C88" s="12">
        <v>44006</v>
      </c>
      <c r="D88" s="171">
        <v>90</v>
      </c>
      <c r="E88" s="171">
        <v>96</v>
      </c>
      <c r="F88" s="170">
        <v>2.267380251784004</v>
      </c>
      <c r="G88" s="170">
        <v>0.3947002393907994</v>
      </c>
      <c r="H88" s="170">
        <f t="shared" si="64"/>
        <v>1.8726800123932046</v>
      </c>
      <c r="I88" s="170">
        <f t="shared" si="65"/>
        <v>2.6620804911748035</v>
      </c>
      <c r="J88" s="170">
        <v>1</v>
      </c>
      <c r="K88" s="170">
        <v>1.5607602364794377</v>
      </c>
      <c r="L88" s="170">
        <v>1.659494848253299</v>
      </c>
      <c r="M88" s="170">
        <v>1.9901757952929648</v>
      </c>
      <c r="N88" s="170">
        <v>2.2445190045441095</v>
      </c>
      <c r="O88" s="170">
        <v>2.5196810206815154</v>
      </c>
      <c r="P88" s="172">
        <v>2.9532595981619223</v>
      </c>
      <c r="Q88" s="172">
        <v>3.1038685009103268</v>
      </c>
    </row>
    <row r="89" spans="3:17" x14ac:dyDescent="0.25">
      <c r="C89" s="12">
        <v>44007</v>
      </c>
      <c r="D89" s="171">
        <v>91</v>
      </c>
      <c r="E89" s="171">
        <v>97</v>
      </c>
      <c r="F89" s="170">
        <v>1.9803017262278864</v>
      </c>
      <c r="G89" s="170">
        <v>0.35007119485279115</v>
      </c>
      <c r="H89" s="170">
        <f t="shared" si="64"/>
        <v>1.6302305313750951</v>
      </c>
      <c r="I89" s="170">
        <f t="shared" si="65"/>
        <v>2.3303729210806776</v>
      </c>
      <c r="J89" s="170">
        <v>1</v>
      </c>
      <c r="K89" s="170">
        <v>1.3545249147772469</v>
      </c>
      <c r="L89" s="170">
        <v>1.4417495507831852</v>
      </c>
      <c r="M89" s="170">
        <v>1.7343114078953945</v>
      </c>
      <c r="N89" s="170">
        <v>1.9597122204862814</v>
      </c>
      <c r="O89" s="170">
        <v>2.2038635679173857</v>
      </c>
      <c r="P89" s="172">
        <v>2.5890978639277944</v>
      </c>
      <c r="Q89" s="172">
        <v>2.7230402206752191</v>
      </c>
    </row>
    <row r="90" spans="3:17" x14ac:dyDescent="0.25">
      <c r="C90" s="12">
        <v>44008</v>
      </c>
      <c r="D90" s="171">
        <v>92</v>
      </c>
      <c r="E90" s="171">
        <v>98</v>
      </c>
      <c r="F90" s="170">
        <v>1.8454155878972456</v>
      </c>
      <c r="G90" s="170">
        <v>0.32124561980525856</v>
      </c>
      <c r="H90" s="170">
        <f t="shared" si="64"/>
        <v>1.5241699680919871</v>
      </c>
      <c r="I90" s="170">
        <f t="shared" si="65"/>
        <v>2.166661207702504</v>
      </c>
      <c r="J90" s="170">
        <v>1</v>
      </c>
      <c r="K90" s="170">
        <v>1.2702991776977535</v>
      </c>
      <c r="L90" s="170">
        <v>1.3506590518252202</v>
      </c>
      <c r="M90" s="170">
        <v>1.6197995163800627</v>
      </c>
      <c r="N90" s="170">
        <v>1.8268088711887975</v>
      </c>
      <c r="O90" s="170">
        <v>2.0507626051854078</v>
      </c>
      <c r="P90" s="172">
        <v>2.4036512152150231</v>
      </c>
      <c r="Q90" s="172">
        <v>2.5262314558205952</v>
      </c>
    </row>
    <row r="91" spans="3:17" x14ac:dyDescent="0.25">
      <c r="C91" s="12">
        <v>44009</v>
      </c>
      <c r="D91" s="171">
        <v>93</v>
      </c>
      <c r="E91" s="171">
        <v>99</v>
      </c>
      <c r="F91" s="170">
        <v>1.6147072450180642</v>
      </c>
      <c r="G91" s="170">
        <v>0.28544261064583032</v>
      </c>
      <c r="H91" s="170">
        <f t="shared" si="64"/>
        <v>1.3292646343722339</v>
      </c>
      <c r="I91" s="170">
        <f t="shared" si="65"/>
        <v>1.9001498556638945</v>
      </c>
      <c r="J91" s="170">
        <v>1</v>
      </c>
      <c r="K91" s="170">
        <v>1.104458560269217</v>
      </c>
      <c r="L91" s="170">
        <v>1.1755801726162056</v>
      </c>
      <c r="M91" s="170">
        <v>1.4141305632149468</v>
      </c>
      <c r="N91" s="170">
        <v>1.5979188820873111</v>
      </c>
      <c r="O91" s="170">
        <v>1.7969960956030862</v>
      </c>
      <c r="P91" s="172">
        <v>2.1111101523444868</v>
      </c>
      <c r="Q91" s="172">
        <v>2.2203246679864193</v>
      </c>
    </row>
    <row r="92" spans="3:17" x14ac:dyDescent="0.25">
      <c r="C92" s="12">
        <v>44010</v>
      </c>
      <c r="D92" s="171">
        <v>94</v>
      </c>
      <c r="E92" s="171">
        <v>100</v>
      </c>
      <c r="F92" s="170">
        <v>1.5098301051115255</v>
      </c>
      <c r="G92" s="170">
        <v>0.26282768558915925</v>
      </c>
      <c r="H92" s="170">
        <f t="shared" si="64"/>
        <v>1.2470024195223663</v>
      </c>
      <c r="I92" s="170">
        <f t="shared" si="65"/>
        <v>1.7726577907006846</v>
      </c>
      <c r="J92" s="170">
        <v>1</v>
      </c>
      <c r="K92" s="170">
        <v>1.039297572625292</v>
      </c>
      <c r="L92" s="170">
        <v>1.1050441491668237</v>
      </c>
      <c r="M92" s="170">
        <v>1.3252419076303386</v>
      </c>
      <c r="N92" s="170">
        <v>1.4946069861415017</v>
      </c>
      <c r="O92" s="170">
        <v>1.677835139169896</v>
      </c>
      <c r="P92" s="172">
        <v>1.9665515945135803</v>
      </c>
      <c r="Q92" s="172">
        <v>2.0668408403462712</v>
      </c>
    </row>
    <row r="93" spans="3:17" x14ac:dyDescent="0.25">
      <c r="C93" s="12">
        <v>44011</v>
      </c>
      <c r="D93" s="171">
        <v>95</v>
      </c>
      <c r="E93" s="171">
        <v>101</v>
      </c>
      <c r="F93" s="170">
        <v>1.3427241810644663</v>
      </c>
      <c r="G93" s="170">
        <v>0.23736234342345947</v>
      </c>
      <c r="H93" s="170">
        <f t="shared" ref="H93:H99" si="66">+F93-G93</f>
        <v>1.1053618376410068</v>
      </c>
      <c r="I93" s="170">
        <f t="shared" ref="I93:I99" si="67">+F93+G93</f>
        <v>1.5800865244879259</v>
      </c>
      <c r="J93" s="170">
        <v>1</v>
      </c>
      <c r="K93" s="170">
        <v>0.91842234586650007</v>
      </c>
      <c r="L93" s="170">
        <v>0.97756415562132426</v>
      </c>
      <c r="M93" s="170">
        <v>1.1759328561071638</v>
      </c>
      <c r="N93" s="170">
        <v>1.3287636684469879</v>
      </c>
      <c r="O93" s="170">
        <v>1.4943080972041491</v>
      </c>
      <c r="P93" s="172">
        <v>1.7555124368144643</v>
      </c>
      <c r="Q93" s="172">
        <v>1.8463307393446082</v>
      </c>
    </row>
    <row r="94" spans="3:17" x14ac:dyDescent="0.25">
      <c r="C94" s="12">
        <v>44012</v>
      </c>
      <c r="D94" s="171">
        <v>96</v>
      </c>
      <c r="E94" s="171">
        <v>102</v>
      </c>
      <c r="F94" s="170">
        <v>1.0153499210628181</v>
      </c>
      <c r="G94" s="170">
        <v>0.19912650233170009</v>
      </c>
      <c r="H94" s="170">
        <f t="shared" si="66"/>
        <v>0.81622341873111792</v>
      </c>
      <c r="I94" s="170">
        <f t="shared" si="67"/>
        <v>1.2144764233945182</v>
      </c>
      <c r="J94" s="170">
        <v>1</v>
      </c>
      <c r="K94" s="170">
        <v>0.66326027866467907</v>
      </c>
      <c r="L94" s="170">
        <v>0.71146922579087934</v>
      </c>
      <c r="M94" s="170">
        <v>0.87490952403759448</v>
      </c>
      <c r="N94" s="170">
        <v>1.0023627013991439</v>
      </c>
      <c r="O94" s="170">
        <v>1.1416455900931504</v>
      </c>
      <c r="P94" s="172">
        <v>1.3635399709367468</v>
      </c>
      <c r="Q94" s="172">
        <v>1.441208441766006</v>
      </c>
    </row>
    <row r="95" spans="3:17" x14ac:dyDescent="0.25">
      <c r="C95" s="12">
        <v>44013</v>
      </c>
      <c r="D95" s="171">
        <v>97</v>
      </c>
      <c r="E95" s="171">
        <v>103</v>
      </c>
      <c r="F95" s="170">
        <v>1.0700385825983765</v>
      </c>
      <c r="G95" s="170">
        <v>0.19870117645809873</v>
      </c>
      <c r="H95" s="170">
        <f t="shared" si="66"/>
        <v>0.87133740614027777</v>
      </c>
      <c r="I95" s="170">
        <f t="shared" si="67"/>
        <v>1.2687397590564753</v>
      </c>
      <c r="J95" s="170">
        <v>1</v>
      </c>
      <c r="K95" s="170">
        <v>0.71662163237774223</v>
      </c>
      <c r="L95" s="170">
        <v>0.76548262338588224</v>
      </c>
      <c r="M95" s="170">
        <v>0.93017363498438632</v>
      </c>
      <c r="N95" s="170">
        <v>1.0577647385181663</v>
      </c>
      <c r="O95" s="170">
        <v>1.1965344762223975</v>
      </c>
      <c r="P95" s="172">
        <v>1.4164691666229168</v>
      </c>
      <c r="Q95" s="172">
        <v>1.4931759659315524</v>
      </c>
    </row>
    <row r="96" spans="3:17" x14ac:dyDescent="0.25">
      <c r="C96" s="12">
        <v>44014</v>
      </c>
      <c r="D96" s="171">
        <v>98</v>
      </c>
      <c r="E96" s="171">
        <v>104</v>
      </c>
      <c r="F96" s="170">
        <v>1.1000762633913683</v>
      </c>
      <c r="G96" s="170">
        <v>0.19757952953889268</v>
      </c>
      <c r="H96" s="170">
        <f t="shared" si="66"/>
        <v>0.90249673385247564</v>
      </c>
      <c r="I96" s="170">
        <f t="shared" si="67"/>
        <v>1.297655792930261</v>
      </c>
      <c r="J96" s="170">
        <v>1</v>
      </c>
      <c r="K96" s="170">
        <v>0.74744844879231565</v>
      </c>
      <c r="L96" s="170">
        <v>0.79647337596528189</v>
      </c>
      <c r="M96" s="170">
        <v>0.96116355286277999</v>
      </c>
      <c r="N96" s="170">
        <v>1.0882703651482026</v>
      </c>
      <c r="O96" s="170">
        <v>1.226128932591396</v>
      </c>
      <c r="P96" s="172">
        <v>1.4439568241935534</v>
      </c>
      <c r="Q96" s="172">
        <v>1.5197683243962938</v>
      </c>
    </row>
    <row r="97" spans="3:17" x14ac:dyDescent="0.25">
      <c r="C97" s="12">
        <v>44015</v>
      </c>
      <c r="D97" s="171">
        <v>99</v>
      </c>
      <c r="E97" s="171">
        <v>105</v>
      </c>
      <c r="F97" s="170">
        <v>1.0081286211627536</v>
      </c>
      <c r="G97" s="170">
        <v>0.1872047852327825</v>
      </c>
      <c r="H97" s="170">
        <f t="shared" si="66"/>
        <v>0.82092383592997109</v>
      </c>
      <c r="I97" s="170">
        <f t="shared" si="67"/>
        <v>1.1953334063955361</v>
      </c>
      <c r="J97" s="170">
        <v>1</v>
      </c>
      <c r="K97" s="170">
        <v>0.67515955956471796</v>
      </c>
      <c r="L97" s="170">
        <v>0.72119356646386001</v>
      </c>
      <c r="M97" s="170">
        <v>0.87635593643890219</v>
      </c>
      <c r="N97" s="170">
        <v>0.99656491335802933</v>
      </c>
      <c r="O97" s="170">
        <v>1.1273057544884209</v>
      </c>
      <c r="P97" s="172">
        <v>1.3345155315797512</v>
      </c>
      <c r="Q97" s="172">
        <v>1.4067842526131942</v>
      </c>
    </row>
    <row r="98" spans="3:17" x14ac:dyDescent="0.25">
      <c r="C98" s="12">
        <v>44016</v>
      </c>
      <c r="D98" s="171">
        <v>100</v>
      </c>
      <c r="E98" s="171">
        <v>106</v>
      </c>
      <c r="F98" s="170">
        <v>0.89595489174920473</v>
      </c>
      <c r="G98" s="170">
        <v>0.17571121062800407</v>
      </c>
      <c r="H98" s="170">
        <f t="shared" si="66"/>
        <v>0.72024368112120063</v>
      </c>
      <c r="I98" s="170">
        <f t="shared" si="67"/>
        <v>1.0716661023772087</v>
      </c>
      <c r="J98" s="170">
        <v>1</v>
      </c>
      <c r="K98" s="170">
        <v>0.5852674815304334</v>
      </c>
      <c r="L98" s="170">
        <v>0.62780753704014924</v>
      </c>
      <c r="M98" s="170">
        <v>0.7720288854495847</v>
      </c>
      <c r="N98" s="170">
        <v>0.88449483965631581</v>
      </c>
      <c r="O98" s="170">
        <v>1.0073994490659763</v>
      </c>
      <c r="P98" s="172">
        <v>1.2032012626519561</v>
      </c>
      <c r="Q98" s="172">
        <v>1.2717366955412546</v>
      </c>
    </row>
    <row r="99" spans="3:17" x14ac:dyDescent="0.25">
      <c r="C99" s="12">
        <v>44017</v>
      </c>
      <c r="D99" s="171">
        <v>101</v>
      </c>
      <c r="E99" s="171">
        <v>107</v>
      </c>
      <c r="F99" s="170">
        <v>1.1338892286086786</v>
      </c>
      <c r="G99" s="170">
        <v>0.19738477902961318</v>
      </c>
      <c r="H99" s="170">
        <f t="shared" si="66"/>
        <v>0.93650444957906542</v>
      </c>
      <c r="I99" s="170">
        <f t="shared" si="67"/>
        <v>1.3312740076382918</v>
      </c>
      <c r="J99" s="170">
        <v>1</v>
      </c>
      <c r="K99" s="170">
        <v>0.78051717138857613</v>
      </c>
      <c r="L99" s="170">
        <v>0.82989314733842134</v>
      </c>
      <c r="M99" s="170">
        <v>0.99526265854386387</v>
      </c>
      <c r="N99" s="170">
        <v>1.1224565975017082</v>
      </c>
      <c r="O99" s="170">
        <v>1.2600617680393644</v>
      </c>
      <c r="P99" s="172">
        <v>1.4768891300902096</v>
      </c>
      <c r="Q99" s="172">
        <v>1.5522068067016297</v>
      </c>
    </row>
    <row r="100" spans="3:17" x14ac:dyDescent="0.25">
      <c r="C100" s="12">
        <v>44018</v>
      </c>
      <c r="D100" s="171">
        <v>102</v>
      </c>
      <c r="E100" s="171">
        <v>108</v>
      </c>
      <c r="F100" s="170">
        <v>1.5842356762972263</v>
      </c>
      <c r="G100" s="170">
        <v>0.23358280712363946</v>
      </c>
      <c r="H100" s="170">
        <f t="shared" ref="H100:H106" si="68">+F100-G100</f>
        <v>1.3506528691735868</v>
      </c>
      <c r="I100" s="170">
        <f t="shared" ref="I100:I106" si="69">+F100+G100</f>
        <v>1.8178184834208657</v>
      </c>
      <c r="J100" s="170">
        <v>1</v>
      </c>
      <c r="K100" s="170">
        <v>1.159859626231146</v>
      </c>
      <c r="L100" s="170">
        <v>1.2205773272332228</v>
      </c>
      <c r="M100" s="170">
        <v>1.4210637906007322</v>
      </c>
      <c r="N100" s="170">
        <v>1.5727706142323716</v>
      </c>
      <c r="O100" s="170">
        <v>1.7349156393259342</v>
      </c>
      <c r="P100" s="172">
        <v>1.987006755829031</v>
      </c>
      <c r="Q100" s="172">
        <v>2.073748675031521</v>
      </c>
    </row>
    <row r="101" spans="3:17" x14ac:dyDescent="0.25">
      <c r="C101" s="12">
        <v>44019</v>
      </c>
      <c r="D101" s="171">
        <v>103</v>
      </c>
      <c r="E101" s="171">
        <v>109</v>
      </c>
      <c r="F101" s="170">
        <v>2.1092358087107081</v>
      </c>
      <c r="G101" s="170">
        <v>0.27005997199005766</v>
      </c>
      <c r="H101" s="170">
        <f t="shared" si="68"/>
        <v>1.8391758367206505</v>
      </c>
      <c r="I101" s="170">
        <f t="shared" si="69"/>
        <v>2.3792957807007658</v>
      </c>
      <c r="J101" s="170">
        <v>1</v>
      </c>
      <c r="K101" s="170">
        <v>1.6133982647677108</v>
      </c>
      <c r="L101" s="170">
        <v>1.6855347042522792</v>
      </c>
      <c r="M101" s="170">
        <v>1.9213526589195755</v>
      </c>
      <c r="N101" s="170">
        <v>2.0977211940515175</v>
      </c>
      <c r="O101" s="170">
        <v>2.2845714440960689</v>
      </c>
      <c r="P101" s="172">
        <v>2.5722176036558526</v>
      </c>
      <c r="Q101" s="172">
        <v>2.6704963138986972</v>
      </c>
    </row>
    <row r="102" spans="3:17" x14ac:dyDescent="0.25">
      <c r="C102" s="12">
        <v>44020</v>
      </c>
      <c r="D102" s="171">
        <v>104</v>
      </c>
      <c r="E102" s="171">
        <v>110</v>
      </c>
      <c r="F102" s="170">
        <v>2.3966583375756354</v>
      </c>
      <c r="G102" s="170">
        <v>0.28645546118702064</v>
      </c>
      <c r="H102" s="170">
        <f t="shared" si="68"/>
        <v>2.1102028763886147</v>
      </c>
      <c r="I102" s="170">
        <f t="shared" si="69"/>
        <v>2.6831137987626561</v>
      </c>
      <c r="J102" s="170">
        <v>1</v>
      </c>
      <c r="K102" s="170">
        <v>1.868312751046489</v>
      </c>
      <c r="L102" s="170">
        <v>1.945732837977733</v>
      </c>
      <c r="M102" s="170">
        <v>2.1977359734207513</v>
      </c>
      <c r="N102" s="170">
        <v>2.3852553907875262</v>
      </c>
      <c r="O102" s="170">
        <v>2.5831542483549268</v>
      </c>
      <c r="P102" s="172">
        <v>2.886483161679982</v>
      </c>
      <c r="Q102" s="172">
        <v>2.9897941654135072</v>
      </c>
    </row>
    <row r="103" spans="3:17" x14ac:dyDescent="0.25">
      <c r="C103" s="12">
        <v>44021</v>
      </c>
      <c r="D103" s="171">
        <v>105</v>
      </c>
      <c r="E103" s="171">
        <v>111</v>
      </c>
      <c r="F103" s="170">
        <v>2.4878251217694802</v>
      </c>
      <c r="G103" s="170">
        <v>0.28537311302618251</v>
      </c>
      <c r="H103" s="170">
        <f t="shared" si="68"/>
        <v>2.2024520087432977</v>
      </c>
      <c r="I103" s="170">
        <f t="shared" si="69"/>
        <v>2.7731982347956627</v>
      </c>
      <c r="J103" s="170">
        <v>1</v>
      </c>
      <c r="K103" s="170">
        <v>1.9601232345370552</v>
      </c>
      <c r="L103" s="170">
        <v>2.0377609545311213</v>
      </c>
      <c r="M103" s="170">
        <v>2.2898636480210559</v>
      </c>
      <c r="N103" s="170">
        <v>2.4769221569975213</v>
      </c>
      <c r="O103" s="170">
        <v>2.6739046827086406</v>
      </c>
      <c r="P103" s="172">
        <v>2.9750827876556785</v>
      </c>
      <c r="Q103" s="172">
        <v>3.0774773023088779</v>
      </c>
    </row>
    <row r="104" spans="3:17" x14ac:dyDescent="0.25">
      <c r="C104" s="12">
        <v>44022</v>
      </c>
      <c r="D104" s="171">
        <v>106</v>
      </c>
      <c r="E104" s="171">
        <v>112</v>
      </c>
      <c r="F104" s="170">
        <v>2.6348209699234544</v>
      </c>
      <c r="G104" s="170">
        <v>0.2808728591282324</v>
      </c>
      <c r="H104" s="170">
        <f t="shared" si="68"/>
        <v>2.3539481107952218</v>
      </c>
      <c r="I104" s="170">
        <f t="shared" si="69"/>
        <v>2.9156938290516869</v>
      </c>
      <c r="J104" s="170">
        <v>1</v>
      </c>
      <c r="K104" s="170">
        <v>2.1132034645677829</v>
      </c>
      <c r="L104" s="170">
        <v>2.1904634612409959</v>
      </c>
      <c r="M104" s="170">
        <v>2.440331894560742</v>
      </c>
      <c r="N104" s="170">
        <v>2.6248473361680382</v>
      </c>
      <c r="O104" s="170">
        <v>2.8184404419616951</v>
      </c>
      <c r="P104" s="172">
        <v>3.1132014156158556</v>
      </c>
      <c r="Q104" s="172">
        <v>3.2131096374925483</v>
      </c>
    </row>
    <row r="105" spans="3:17" x14ac:dyDescent="0.25">
      <c r="C105" s="12">
        <v>44023</v>
      </c>
      <c r="D105" s="171">
        <v>107</v>
      </c>
      <c r="E105" s="171">
        <v>113</v>
      </c>
      <c r="F105" s="170">
        <v>2.648459357315514</v>
      </c>
      <c r="G105" s="170">
        <v>0.26484593573155141</v>
      </c>
      <c r="H105" s="170">
        <f t="shared" si="68"/>
        <v>2.3836134215839624</v>
      </c>
      <c r="I105" s="170">
        <f t="shared" si="69"/>
        <v>2.9133052930470655</v>
      </c>
      <c r="J105" s="170">
        <v>1</v>
      </c>
      <c r="K105" s="170">
        <v>2.15489223977045</v>
      </c>
      <c r="L105" s="170">
        <v>2.2283945606660827</v>
      </c>
      <c r="M105" s="170">
        <v>2.4653404765944216</v>
      </c>
      <c r="N105" s="170">
        <v>2.6396364100986243</v>
      </c>
      <c r="O105" s="170">
        <v>2.8219623803526184</v>
      </c>
      <c r="P105" s="172">
        <v>3.0986215550304022</v>
      </c>
      <c r="Q105" s="172">
        <v>3.1921601950423724</v>
      </c>
    </row>
    <row r="106" spans="3:17" x14ac:dyDescent="0.25">
      <c r="C106" s="12">
        <v>44024</v>
      </c>
      <c r="D106" s="171">
        <v>108</v>
      </c>
      <c r="E106" s="171">
        <v>114</v>
      </c>
      <c r="F106" s="170">
        <v>2.3734380325246449</v>
      </c>
      <c r="G106" s="170">
        <v>0.23386179833551887</v>
      </c>
      <c r="H106" s="170">
        <f t="shared" si="68"/>
        <v>2.1395762341891262</v>
      </c>
      <c r="I106" s="170">
        <f t="shared" si="69"/>
        <v>2.6072998308601636</v>
      </c>
      <c r="J106" s="170">
        <v>1</v>
      </c>
      <c r="K106" s="170">
        <v>1.9372770479190193</v>
      </c>
      <c r="L106" s="170">
        <v>2.0023082317626484</v>
      </c>
      <c r="M106" s="170">
        <v>2.2117959213530116</v>
      </c>
      <c r="N106" s="170">
        <v>2.3657614381167971</v>
      </c>
      <c r="O106" s="170">
        <v>2.5267136026802759</v>
      </c>
      <c r="P106" s="172">
        <v>2.7707546828855443</v>
      </c>
      <c r="Q106" s="172">
        <v>2.8532190971789717</v>
      </c>
    </row>
    <row r="107" spans="3:17" x14ac:dyDescent="0.25">
      <c r="C107" s="12">
        <v>44025</v>
      </c>
      <c r="D107" s="171">
        <v>109</v>
      </c>
      <c r="E107" s="171">
        <v>115</v>
      </c>
      <c r="F107" s="170">
        <v>2.0144893533606707</v>
      </c>
      <c r="G107" s="170">
        <v>0.20044918258759395</v>
      </c>
      <c r="H107" s="170">
        <f t="shared" ref="H107:H113" si="70">+F107-G107</f>
        <v>1.8140401707730767</v>
      </c>
      <c r="I107" s="170">
        <f t="shared" ref="I107:I113" si="71">+F107+G107</f>
        <v>2.2149385359482645</v>
      </c>
      <c r="J107" s="170">
        <v>1</v>
      </c>
      <c r="K107" s="170">
        <v>1.6408346636678739</v>
      </c>
      <c r="L107" s="170">
        <v>1.6965021095866297</v>
      </c>
      <c r="M107" s="170">
        <v>1.8759110511379116</v>
      </c>
      <c r="N107" s="170">
        <v>2.0078447885906501</v>
      </c>
      <c r="O107" s="170">
        <v>2.1458259326274471</v>
      </c>
      <c r="P107" s="172">
        <v>2.3551429492287617</v>
      </c>
      <c r="Q107" s="172">
        <v>2.4258998136459073</v>
      </c>
    </row>
    <row r="108" spans="3:17" x14ac:dyDescent="0.25">
      <c r="C108" s="12">
        <v>44026</v>
      </c>
      <c r="D108" s="171">
        <v>110</v>
      </c>
      <c r="E108" s="171">
        <v>116</v>
      </c>
      <c r="F108" s="170">
        <v>2.1841079885622778</v>
      </c>
      <c r="G108" s="170">
        <v>0.19457580449800055</v>
      </c>
      <c r="H108" s="170">
        <f t="shared" si="70"/>
        <v>1.9895321840642772</v>
      </c>
      <c r="I108" s="170">
        <f t="shared" si="71"/>
        <v>2.3786837930602784</v>
      </c>
      <c r="J108" s="170">
        <v>1</v>
      </c>
      <c r="K108" s="170">
        <v>1.8194202824970747</v>
      </c>
      <c r="L108" s="170">
        <v>1.8742126026931691</v>
      </c>
      <c r="M108" s="170">
        <v>2.0499107014037738</v>
      </c>
      <c r="N108" s="170">
        <v>2.1783326504700136</v>
      </c>
      <c r="O108" s="170">
        <v>2.3120106048890308</v>
      </c>
      <c r="P108" s="172">
        <v>2.5137043657927145</v>
      </c>
      <c r="Q108" s="172">
        <v>2.5816131627715073</v>
      </c>
    </row>
    <row r="109" spans="3:17" x14ac:dyDescent="0.25">
      <c r="C109" s="12">
        <v>44027</v>
      </c>
      <c r="D109" s="171">
        <v>111</v>
      </c>
      <c r="E109" s="171">
        <v>117</v>
      </c>
      <c r="F109" s="170">
        <v>1.9083042265710954</v>
      </c>
      <c r="G109" s="170">
        <v>0.17068391889452519</v>
      </c>
      <c r="H109" s="170">
        <f t="shared" si="70"/>
        <v>1.7376203076765702</v>
      </c>
      <c r="I109" s="170">
        <f t="shared" si="71"/>
        <v>2.0789881454656207</v>
      </c>
      <c r="J109" s="170">
        <v>1</v>
      </c>
      <c r="K109" s="170">
        <v>1.5884556309609723</v>
      </c>
      <c r="L109" s="170">
        <v>1.6364973607967286</v>
      </c>
      <c r="M109" s="170">
        <v>1.7905752939242683</v>
      </c>
      <c r="N109" s="170">
        <v>1.9032178348247084</v>
      </c>
      <c r="O109" s="170">
        <v>2.0204893948452574</v>
      </c>
      <c r="P109" s="172">
        <v>2.1974619367897548</v>
      </c>
      <c r="Q109" s="172">
        <v>2.2570554356103476</v>
      </c>
    </row>
    <row r="110" spans="3:17" x14ac:dyDescent="0.25">
      <c r="C110" s="12">
        <v>44028</v>
      </c>
      <c r="D110" s="171">
        <v>112</v>
      </c>
      <c r="E110" s="171">
        <v>118</v>
      </c>
      <c r="F110" s="170">
        <v>1.8269298627999686</v>
      </c>
      <c r="G110" s="170">
        <v>0.15782270242245791</v>
      </c>
      <c r="H110" s="170">
        <f t="shared" si="70"/>
        <v>1.6691071603775107</v>
      </c>
      <c r="I110" s="170">
        <f t="shared" si="71"/>
        <v>1.9847525652224265</v>
      </c>
      <c r="J110" s="170">
        <v>1</v>
      </c>
      <c r="K110" s="170">
        <v>1.5307116310009836</v>
      </c>
      <c r="L110" s="170">
        <v>1.5753134738137551</v>
      </c>
      <c r="M110" s="170">
        <v>1.7181489821891525</v>
      </c>
      <c r="N110" s="170">
        <v>1.8223872764045177</v>
      </c>
      <c r="O110" s="170">
        <v>1.9307596207437485</v>
      </c>
      <c r="P110" s="172">
        <v>2.0940420087418761</v>
      </c>
      <c r="Q110" s="172">
        <v>2.1489607968487974</v>
      </c>
    </row>
    <row r="111" spans="3:17" x14ac:dyDescent="0.25">
      <c r="C111" s="12">
        <v>44029</v>
      </c>
      <c r="D111" s="171">
        <v>113</v>
      </c>
      <c r="E111" s="171">
        <v>119</v>
      </c>
      <c r="F111" s="170">
        <v>2.2372083293381202</v>
      </c>
      <c r="G111" s="170">
        <v>0.16583291453504054</v>
      </c>
      <c r="H111" s="170">
        <f t="shared" si="70"/>
        <v>2.0713754148030796</v>
      </c>
      <c r="I111" s="170">
        <f t="shared" si="71"/>
        <v>2.4030412438731608</v>
      </c>
      <c r="J111" s="170">
        <v>1</v>
      </c>
      <c r="K111" s="170">
        <v>1.923976433209043</v>
      </c>
      <c r="L111" s="170">
        <v>1.9716024748513856</v>
      </c>
      <c r="M111" s="170">
        <v>2.123235136963288</v>
      </c>
      <c r="N111" s="170">
        <v>2.2331122149944074</v>
      </c>
      <c r="O111" s="170">
        <v>2.3467168162364884</v>
      </c>
      <c r="P111" s="172">
        <v>2.51678678419416</v>
      </c>
      <c r="Q111" s="172">
        <v>2.5737164858469521</v>
      </c>
    </row>
    <row r="112" spans="3:17" x14ac:dyDescent="0.25">
      <c r="C112" s="12">
        <v>44030</v>
      </c>
      <c r="D112" s="171">
        <v>114</v>
      </c>
      <c r="E112" s="171">
        <v>120</v>
      </c>
      <c r="F112" s="170">
        <v>2.3695393641837539</v>
      </c>
      <c r="G112" s="170">
        <v>0.1627406316814492</v>
      </c>
      <c r="H112" s="170">
        <f t="shared" si="70"/>
        <v>2.2067987325023046</v>
      </c>
      <c r="I112" s="170">
        <f t="shared" si="71"/>
        <v>2.5322799958652031</v>
      </c>
      <c r="J112" s="170">
        <v>1</v>
      </c>
      <c r="K112" s="170">
        <v>2.0612882685105607</v>
      </c>
      <c r="L112" s="170">
        <v>2.1083581233270139</v>
      </c>
      <c r="M112" s="170">
        <v>2.2578366865673889</v>
      </c>
      <c r="N112" s="170">
        <v>2.3658147165767418</v>
      </c>
      <c r="O112" s="170">
        <v>2.4771821549691939</v>
      </c>
      <c r="P112" s="172">
        <v>2.6434260127125793</v>
      </c>
      <c r="Q112" s="172">
        <v>2.6989560611334884</v>
      </c>
    </row>
    <row r="113" spans="3:17" x14ac:dyDescent="0.25">
      <c r="C113" s="12">
        <v>44031</v>
      </c>
      <c r="D113" s="171">
        <v>115</v>
      </c>
      <c r="E113" s="171">
        <v>121</v>
      </c>
      <c r="F113" s="170">
        <v>2.3792814862633787</v>
      </c>
      <c r="G113" s="170">
        <v>0.15553849649726939</v>
      </c>
      <c r="H113" s="170">
        <f t="shared" si="70"/>
        <v>2.2237429897661092</v>
      </c>
      <c r="I113" s="170">
        <f t="shared" si="71"/>
        <v>2.5348199827606481</v>
      </c>
      <c r="J113" s="170">
        <v>1</v>
      </c>
      <c r="K113" s="170">
        <v>2.0841734029566563</v>
      </c>
      <c r="L113" s="170">
        <v>2.1293530532863092</v>
      </c>
      <c r="M113" s="170">
        <v>2.2726071663287675</v>
      </c>
      <c r="N113" s="170">
        <v>2.3758930560562312</v>
      </c>
      <c r="O113" s="170">
        <v>2.4822623594590878</v>
      </c>
      <c r="P113" s="172">
        <v>2.6407684054760421</v>
      </c>
      <c r="Q113" s="172">
        <v>2.6936446974972399</v>
      </c>
    </row>
    <row r="114" spans="3:17" x14ac:dyDescent="0.25">
      <c r="C114" s="12">
        <v>44032</v>
      </c>
      <c r="D114" s="171">
        <v>116</v>
      </c>
      <c r="E114" s="171">
        <v>122</v>
      </c>
      <c r="F114" s="170">
        <v>2.2500763123112435</v>
      </c>
      <c r="G114" s="170">
        <v>0.14345962593450801</v>
      </c>
      <c r="H114" s="170">
        <f t="shared" ref="H114:H120" si="72">+F114-G114</f>
        <v>2.1066166863767357</v>
      </c>
      <c r="I114" s="170">
        <f t="shared" ref="I114:I120" si="73">+F114+G114</f>
        <v>2.3935359382457513</v>
      </c>
      <c r="J114" s="170">
        <v>1</v>
      </c>
      <c r="K114" s="170">
        <v>1.9776615556090402</v>
      </c>
      <c r="L114" s="170">
        <v>2.0194194794051334</v>
      </c>
      <c r="M114" s="170">
        <v>2.1517245153168689</v>
      </c>
      <c r="N114" s="170">
        <v>2.2470281639591874</v>
      </c>
      <c r="O114" s="170">
        <v>2.3451055592059391</v>
      </c>
      <c r="P114" s="172">
        <v>2.491130863485695</v>
      </c>
      <c r="Q114" s="172">
        <v>2.5398125536039897</v>
      </c>
    </row>
    <row r="115" spans="3:17" x14ac:dyDescent="0.25">
      <c r="C115" s="12">
        <v>44033</v>
      </c>
      <c r="D115" s="171">
        <v>117</v>
      </c>
      <c r="E115" s="171">
        <v>123</v>
      </c>
      <c r="F115" s="170">
        <v>2.241563343459426</v>
      </c>
      <c r="G115" s="170">
        <v>0.13492625767407604</v>
      </c>
      <c r="H115" s="170">
        <f t="shared" si="72"/>
        <v>2.10663708578535</v>
      </c>
      <c r="I115" s="170">
        <f t="shared" si="73"/>
        <v>2.3764896011335019</v>
      </c>
      <c r="J115" s="170">
        <v>1</v>
      </c>
      <c r="K115" s="170">
        <v>1.9848871393782666</v>
      </c>
      <c r="L115" s="170">
        <v>2.0243416421196434</v>
      </c>
      <c r="M115" s="170">
        <v>2.1491417694728221</v>
      </c>
      <c r="N115" s="170">
        <v>2.2388567233793975</v>
      </c>
      <c r="O115" s="170">
        <v>2.3310346099871841</v>
      </c>
      <c r="P115" s="172">
        <v>2.4680177347092909</v>
      </c>
      <c r="Q115" s="172">
        <v>2.5136203411319986</v>
      </c>
    </row>
    <row r="116" spans="3:17" x14ac:dyDescent="0.25">
      <c r="C116" s="12">
        <v>44034</v>
      </c>
      <c r="D116" s="171">
        <v>118</v>
      </c>
      <c r="E116" s="171">
        <v>124</v>
      </c>
      <c r="F116" s="170">
        <v>2.1369359351193742</v>
      </c>
      <c r="G116" s="170">
        <v>0.12378937500898782</v>
      </c>
      <c r="H116" s="170">
        <f t="shared" si="72"/>
        <v>2.0131465601103864</v>
      </c>
      <c r="I116" s="170">
        <f t="shared" si="73"/>
        <v>2.260725310128362</v>
      </c>
      <c r="J116" s="170">
        <v>1</v>
      </c>
      <c r="K116" s="170">
        <v>1.9011749263293367</v>
      </c>
      <c r="L116" s="170">
        <v>1.9374780559485052</v>
      </c>
      <c r="M116" s="170">
        <v>2.0521897099824371</v>
      </c>
      <c r="N116" s="170">
        <v>2.1345461023782066</v>
      </c>
      <c r="O116" s="170">
        <v>2.219077145233904</v>
      </c>
      <c r="P116" s="172">
        <v>2.3445458834249258</v>
      </c>
      <c r="Q116" s="172">
        <v>2.3862775897481869</v>
      </c>
    </row>
    <row r="117" spans="3:17" x14ac:dyDescent="0.25">
      <c r="C117" s="12">
        <v>44035</v>
      </c>
      <c r="D117" s="171">
        <v>119</v>
      </c>
      <c r="E117" s="171">
        <v>125</v>
      </c>
      <c r="F117" s="170">
        <v>2.1568330557913709</v>
      </c>
      <c r="G117" s="170">
        <v>0.11697069555780831</v>
      </c>
      <c r="H117" s="170">
        <f t="shared" si="72"/>
        <v>2.0398623602335624</v>
      </c>
      <c r="I117" s="170">
        <f t="shared" si="73"/>
        <v>2.2738037513491793</v>
      </c>
      <c r="J117" s="170">
        <v>1</v>
      </c>
      <c r="K117" s="170">
        <v>1.9336409433429844</v>
      </c>
      <c r="L117" s="170">
        <v>1.968106742655654</v>
      </c>
      <c r="M117" s="170">
        <v>2.0768274349081715</v>
      </c>
      <c r="N117" s="170">
        <v>2.1547188825233103</v>
      </c>
      <c r="O117" s="170">
        <v>2.2345341191149681</v>
      </c>
      <c r="P117" s="172">
        <v>2.3527711077559355</v>
      </c>
      <c r="Q117" s="172">
        <v>2.3920393936337927</v>
      </c>
    </row>
    <row r="118" spans="3:17" x14ac:dyDescent="0.25">
      <c r="C118" s="12">
        <v>44036</v>
      </c>
      <c r="D118" s="171">
        <v>120</v>
      </c>
      <c r="E118" s="171">
        <v>126</v>
      </c>
      <c r="F118" s="170">
        <v>2.0080979722118393</v>
      </c>
      <c r="G118" s="170">
        <v>0.10642897966948099</v>
      </c>
      <c r="H118" s="170">
        <f t="shared" si="72"/>
        <v>1.9016689925423582</v>
      </c>
      <c r="I118" s="170">
        <f t="shared" si="73"/>
        <v>2.1145269518813201</v>
      </c>
      <c r="J118" s="170">
        <v>1</v>
      </c>
      <c r="K118" s="170">
        <v>1.8048939343541377</v>
      </c>
      <c r="L118" s="170">
        <v>1.836302873558838</v>
      </c>
      <c r="M118" s="170">
        <v>1.9353247688100286</v>
      </c>
      <c r="N118" s="170">
        <v>2.0062180439682336</v>
      </c>
      <c r="O118" s="170">
        <v>2.0788219507695636</v>
      </c>
      <c r="P118" s="172">
        <v>2.1863057629632277</v>
      </c>
      <c r="Q118" s="172">
        <v>2.2219851077168316</v>
      </c>
    </row>
    <row r="119" spans="3:17" x14ac:dyDescent="0.25">
      <c r="C119" s="12">
        <v>44037</v>
      </c>
      <c r="D119" s="171">
        <v>121</v>
      </c>
      <c r="E119" s="171">
        <v>127</v>
      </c>
      <c r="F119" s="170">
        <v>1.7242517443667986</v>
      </c>
      <c r="G119" s="170">
        <v>9.3236856119459449E-2</v>
      </c>
      <c r="H119" s="170">
        <f t="shared" si="72"/>
        <v>1.6310148882473392</v>
      </c>
      <c r="I119" s="170">
        <f t="shared" si="73"/>
        <v>1.817488600486258</v>
      </c>
      <c r="J119" s="170">
        <v>1</v>
      </c>
      <c r="K119" s="170">
        <v>1.5463319467845176</v>
      </c>
      <c r="L119" s="170">
        <v>1.5738100548427376</v>
      </c>
      <c r="M119" s="170">
        <v>1.6604820874332629</v>
      </c>
      <c r="N119" s="170">
        <v>1.7225714786166806</v>
      </c>
      <c r="O119" s="170">
        <v>1.7861898244992127</v>
      </c>
      <c r="P119" s="172">
        <v>1.8804250533633555</v>
      </c>
      <c r="Q119" s="172">
        <v>1.911720000510944</v>
      </c>
    </row>
    <row r="120" spans="3:17" x14ac:dyDescent="0.25">
      <c r="C120" s="12">
        <v>44038</v>
      </c>
      <c r="D120" s="171">
        <v>122</v>
      </c>
      <c r="E120" s="171">
        <v>128</v>
      </c>
      <c r="F120" s="170">
        <v>1.6167516545510465</v>
      </c>
      <c r="G120" s="170">
        <v>8.5567571419863306E-2</v>
      </c>
      <c r="H120" s="170">
        <f t="shared" si="72"/>
        <v>1.5311840831311831</v>
      </c>
      <c r="I120" s="170">
        <f t="shared" si="73"/>
        <v>1.7023192259709099</v>
      </c>
      <c r="J120" s="170">
        <v>1</v>
      </c>
      <c r="K120" s="170">
        <v>1.4533720119079909</v>
      </c>
      <c r="L120" s="170">
        <v>1.478626795298511</v>
      </c>
      <c r="M120" s="170">
        <v>1.5582439786629323</v>
      </c>
      <c r="N120" s="170">
        <v>1.6152423333449986</v>
      </c>
      <c r="O120" s="170">
        <v>1.6736140872768093</v>
      </c>
      <c r="P120" s="172">
        <v>1.7600250144496614</v>
      </c>
      <c r="Q120" s="172">
        <v>1.7887083412846656</v>
      </c>
    </row>
    <row r="121" spans="3:17" x14ac:dyDescent="0.25">
      <c r="C121" s="12">
        <v>44039</v>
      </c>
      <c r="D121" s="171">
        <v>123</v>
      </c>
      <c r="E121" s="171">
        <v>129</v>
      </c>
      <c r="F121" s="170">
        <v>1.6872607958997465</v>
      </c>
      <c r="G121" s="170">
        <v>8.3226437425675884E-2</v>
      </c>
      <c r="H121" s="170">
        <f t="shared" ref="H121:H127" si="74">+F121-G121</f>
        <v>1.6040343584740706</v>
      </c>
      <c r="I121" s="170">
        <f t="shared" ref="I121:I127" si="75">+F121+G121</f>
        <v>1.7704872333254225</v>
      </c>
      <c r="J121" s="170">
        <v>1</v>
      </c>
      <c r="K121" s="170">
        <v>1.5280624066531681</v>
      </c>
      <c r="L121" s="170">
        <v>1.552738805703451</v>
      </c>
      <c r="M121" s="170">
        <v>1.6304045263500806</v>
      </c>
      <c r="N121" s="170">
        <v>1.6858925742409911</v>
      </c>
      <c r="O121" s="170">
        <v>1.7426256155816517</v>
      </c>
      <c r="P121" s="172">
        <v>1.8264499680142519</v>
      </c>
      <c r="Q121" s="172">
        <v>1.8542344367953798</v>
      </c>
    </row>
    <row r="122" spans="3:17" x14ac:dyDescent="0.25">
      <c r="C122" s="12">
        <v>44040</v>
      </c>
      <c r="D122" s="171">
        <v>124</v>
      </c>
      <c r="E122" s="171">
        <v>130</v>
      </c>
      <c r="F122" s="170">
        <v>1.5007754157775743</v>
      </c>
      <c r="G122" s="170">
        <v>7.5227074148411024E-2</v>
      </c>
      <c r="H122" s="170">
        <f t="shared" si="74"/>
        <v>1.4255483416291632</v>
      </c>
      <c r="I122" s="170">
        <f t="shared" si="75"/>
        <v>1.5760024899259855</v>
      </c>
      <c r="J122" s="170">
        <v>1</v>
      </c>
      <c r="K122" s="170">
        <v>1.3569364178189487</v>
      </c>
      <c r="L122" s="170">
        <v>1.3792184292919978</v>
      </c>
      <c r="M122" s="170">
        <v>1.4493737415538608</v>
      </c>
      <c r="N122" s="170">
        <v>1.4995186722630103</v>
      </c>
      <c r="O122" s="170">
        <v>1.5508071610752798</v>
      </c>
      <c r="P122" s="172">
        <v>1.6266193195095631</v>
      </c>
      <c r="Q122" s="172">
        <v>1.6517561565866419</v>
      </c>
    </row>
    <row r="123" spans="3:17" x14ac:dyDescent="0.25">
      <c r="C123" s="12">
        <v>44041</v>
      </c>
      <c r="D123" s="171">
        <v>125</v>
      </c>
      <c r="E123" s="171">
        <v>131</v>
      </c>
      <c r="F123" s="170">
        <v>1.5579398957322694</v>
      </c>
      <c r="G123" s="170">
        <v>7.3853433941665159E-2</v>
      </c>
      <c r="H123" s="170">
        <f t="shared" si="74"/>
        <v>1.4840864617906042</v>
      </c>
      <c r="I123" s="170">
        <f t="shared" si="75"/>
        <v>1.6317933296739346</v>
      </c>
      <c r="J123" s="170">
        <v>1</v>
      </c>
      <c r="K123" s="170">
        <v>1.4165337868640537</v>
      </c>
      <c r="L123" s="170">
        <v>1.4384844869791942</v>
      </c>
      <c r="M123" s="170">
        <v>1.507510896522253</v>
      </c>
      <c r="N123" s="170">
        <v>1.5567730550884453</v>
      </c>
      <c r="O123" s="170">
        <v>1.6070969577825647</v>
      </c>
      <c r="P123" s="172">
        <v>1.6813755457467776</v>
      </c>
      <c r="Q123" s="172">
        <v>1.7059768753656628</v>
      </c>
    </row>
    <row r="124" spans="3:17" x14ac:dyDescent="0.25">
      <c r="C124" s="12">
        <v>44042</v>
      </c>
      <c r="D124" s="171">
        <v>126</v>
      </c>
      <c r="E124" s="171">
        <v>132</v>
      </c>
      <c r="F124" s="170">
        <v>1.6203315824145217</v>
      </c>
      <c r="G124" s="170">
        <v>7.2828488667247865E-2</v>
      </c>
      <c r="H124" s="170">
        <f t="shared" si="74"/>
        <v>1.5475030937472738</v>
      </c>
      <c r="I124" s="170">
        <f t="shared" si="75"/>
        <v>1.6931600710817696</v>
      </c>
      <c r="J124" s="170">
        <v>1</v>
      </c>
      <c r="K124" s="170">
        <v>1.4807156148403979</v>
      </c>
      <c r="L124" s="170">
        <v>1.5024290136500853</v>
      </c>
      <c r="M124" s="170">
        <v>1.5706329199364009</v>
      </c>
      <c r="N124" s="170">
        <v>1.6192405807577994</v>
      </c>
      <c r="O124" s="170">
        <v>1.6688409711045318</v>
      </c>
      <c r="P124" s="172">
        <v>1.7419556916639027</v>
      </c>
      <c r="Q124" s="172">
        <v>1.7661474641067265</v>
      </c>
    </row>
    <row r="125" spans="3:17" x14ac:dyDescent="0.25">
      <c r="C125" s="12">
        <v>44043</v>
      </c>
      <c r="D125" s="171">
        <v>127</v>
      </c>
      <c r="E125" s="171">
        <v>133</v>
      </c>
      <c r="F125" s="170">
        <v>1.6396810992209867</v>
      </c>
      <c r="G125" s="170">
        <v>7.1022472293098257E-2</v>
      </c>
      <c r="H125" s="170">
        <f t="shared" si="74"/>
        <v>1.5686586269278884</v>
      </c>
      <c r="I125" s="170">
        <f t="shared" si="75"/>
        <v>1.710703571514085</v>
      </c>
      <c r="J125" s="170">
        <v>1</v>
      </c>
      <c r="K125" s="170">
        <v>1.503415873535445</v>
      </c>
      <c r="L125" s="170">
        <v>1.5246344280376647</v>
      </c>
      <c r="M125" s="170">
        <v>1.5912346671982478</v>
      </c>
      <c r="N125" s="170">
        <v>1.6386557717202952</v>
      </c>
      <c r="O125" s="170">
        <v>1.6870098434167331</v>
      </c>
      <c r="P125" s="172">
        <v>1.7582252856726786</v>
      </c>
      <c r="Q125" s="172">
        <v>1.7817730383662953</v>
      </c>
    </row>
    <row r="126" spans="3:17" x14ac:dyDescent="0.25">
      <c r="C126" s="12">
        <v>44044</v>
      </c>
      <c r="D126" s="171">
        <v>128</v>
      </c>
      <c r="E126" s="171">
        <v>134</v>
      </c>
      <c r="F126" s="170">
        <v>1.727651810977592</v>
      </c>
      <c r="G126" s="170">
        <v>7.0708081555623026E-2</v>
      </c>
      <c r="H126" s="170">
        <f t="shared" si="74"/>
        <v>1.6569437294219691</v>
      </c>
      <c r="I126" s="170">
        <f t="shared" si="75"/>
        <v>1.7983598925332149</v>
      </c>
      <c r="J126" s="170">
        <v>1</v>
      </c>
      <c r="K126" s="170">
        <v>1.5918275031609757</v>
      </c>
      <c r="L126" s="170">
        <v>1.6130156721705873</v>
      </c>
      <c r="M126" s="170">
        <v>1.6794487481313627</v>
      </c>
      <c r="N126" s="170">
        <v>1.7266872770767738</v>
      </c>
      <c r="O126" s="170">
        <v>1.7748034508178856</v>
      </c>
      <c r="P126" s="172">
        <v>1.8455780873471723</v>
      </c>
      <c r="Q126" s="172">
        <v>1.8689573693860433</v>
      </c>
    </row>
    <row r="127" spans="3:17" x14ac:dyDescent="0.25">
      <c r="C127" s="12">
        <v>44045</v>
      </c>
      <c r="D127" s="171">
        <v>129</v>
      </c>
      <c r="E127" s="171">
        <v>135</v>
      </c>
      <c r="F127" s="170">
        <v>1.7294129207310516</v>
      </c>
      <c r="G127" s="170">
        <v>6.8521834748854343E-2</v>
      </c>
      <c r="H127" s="170">
        <f t="shared" si="74"/>
        <v>1.6608910859821973</v>
      </c>
      <c r="I127" s="170">
        <f t="shared" si="75"/>
        <v>1.7979347554799059</v>
      </c>
      <c r="J127" s="170">
        <v>1</v>
      </c>
      <c r="K127" s="170">
        <v>1.5977022517743722</v>
      </c>
      <c r="L127" s="170">
        <v>1.6182689849712475</v>
      </c>
      <c r="M127" s="170">
        <v>1.6827156310688689</v>
      </c>
      <c r="N127" s="170">
        <v>1.7285080269877042</v>
      </c>
      <c r="O127" s="170">
        <v>1.7751237977195233</v>
      </c>
      <c r="P127" s="172">
        <v>1.8436435528397572</v>
      </c>
      <c r="Q127" s="172">
        <v>1.8662659242026247</v>
      </c>
    </row>
    <row r="128" spans="3:17" x14ac:dyDescent="0.25">
      <c r="C128" s="12">
        <v>44046</v>
      </c>
      <c r="D128" s="171">
        <v>130</v>
      </c>
      <c r="E128" s="171">
        <v>136</v>
      </c>
      <c r="F128" s="170">
        <v>1.6478107633189321</v>
      </c>
      <c r="G128" s="170">
        <v>6.4632455668241967E-2</v>
      </c>
      <c r="H128" s="170">
        <f t="shared" ref="H128:H134" si="76">+F128-G128</f>
        <v>1.58317830765069</v>
      </c>
      <c r="I128" s="170">
        <f t="shared" ref="I128:I134" si="77">+F128+G128</f>
        <v>1.7124432189871741</v>
      </c>
      <c r="J128" s="170">
        <v>1</v>
      </c>
      <c r="K128" s="170">
        <v>1.5235514271550175</v>
      </c>
      <c r="L128" s="170">
        <v>1.5429604600712015</v>
      </c>
      <c r="M128" s="170">
        <v>1.603768491692046</v>
      </c>
      <c r="N128" s="170">
        <v>1.6469658092414099</v>
      </c>
      <c r="O128" s="170">
        <v>1.6909319610240183</v>
      </c>
      <c r="P128" s="172">
        <v>1.7555433013708077</v>
      </c>
      <c r="Q128" s="172">
        <v>1.7768718104845562</v>
      </c>
    </row>
    <row r="129" spans="3:17" x14ac:dyDescent="0.25">
      <c r="C129" s="12">
        <v>44047</v>
      </c>
      <c r="D129" s="171">
        <v>131</v>
      </c>
      <c r="E129" s="171">
        <v>137</v>
      </c>
      <c r="F129" s="170">
        <v>1.5852347171058554</v>
      </c>
      <c r="G129" s="170">
        <v>6.1106307730497078E-2</v>
      </c>
      <c r="H129" s="170">
        <f t="shared" si="76"/>
        <v>1.5241284093753582</v>
      </c>
      <c r="I129" s="170">
        <f t="shared" si="77"/>
        <v>1.6463410248363526</v>
      </c>
      <c r="J129" s="170">
        <v>1</v>
      </c>
      <c r="K129" s="170">
        <v>1.4677149203368425</v>
      </c>
      <c r="L129" s="170">
        <v>1.486080613129227</v>
      </c>
      <c r="M129" s="170">
        <v>1.5436023652681723</v>
      </c>
      <c r="N129" s="170">
        <v>1.5844496279242464</v>
      </c>
      <c r="O129" s="170">
        <v>1.6260112519365664</v>
      </c>
      <c r="P129" s="172">
        <v>1.6870668491628087</v>
      </c>
      <c r="Q129" s="172">
        <v>1.7072160271916401</v>
      </c>
    </row>
    <row r="130" spans="3:17" x14ac:dyDescent="0.25">
      <c r="C130" s="12">
        <v>44048</v>
      </c>
      <c r="D130" s="171">
        <v>132</v>
      </c>
      <c r="E130" s="171">
        <v>138</v>
      </c>
      <c r="F130" s="170">
        <v>1.4855023492985484</v>
      </c>
      <c r="G130" s="170">
        <v>5.6966414638125192E-2</v>
      </c>
      <c r="H130" s="170">
        <f t="shared" si="76"/>
        <v>1.4285359346604232</v>
      </c>
      <c r="I130" s="170">
        <f t="shared" si="77"/>
        <v>1.5424687639366736</v>
      </c>
      <c r="J130" s="170">
        <v>1</v>
      </c>
      <c r="K130" s="170">
        <v>1.3759335256841783</v>
      </c>
      <c r="L130" s="170">
        <v>1.3930592281260576</v>
      </c>
      <c r="M130" s="170">
        <v>1.4466925001235376</v>
      </c>
      <c r="N130" s="170">
        <v>1.4847742253650951</v>
      </c>
      <c r="O130" s="170">
        <v>1.5235184783648159</v>
      </c>
      <c r="P130" s="172">
        <v>1.5804291834435795</v>
      </c>
      <c r="Q130" s="172">
        <v>1.5992089643005158</v>
      </c>
    </row>
    <row r="131" spans="3:17" x14ac:dyDescent="0.25">
      <c r="C131" s="12">
        <v>44049</v>
      </c>
      <c r="D131" s="171">
        <v>133</v>
      </c>
      <c r="E131" s="171">
        <v>139</v>
      </c>
      <c r="F131" s="170">
        <v>1.4402781582149689</v>
      </c>
      <c r="G131" s="170">
        <v>5.4090781616622841E-2</v>
      </c>
      <c r="H131" s="170">
        <f t="shared" si="76"/>
        <v>1.3861873765983459</v>
      </c>
      <c r="I131" s="170">
        <f t="shared" si="77"/>
        <v>1.4943689398315918</v>
      </c>
      <c r="J131" s="170">
        <v>1</v>
      </c>
      <c r="K131" s="170">
        <v>1.3361991619469122</v>
      </c>
      <c r="L131" s="170">
        <v>1.3524765126729792</v>
      </c>
      <c r="M131" s="170">
        <v>1.4034347949030779</v>
      </c>
      <c r="N131" s="170">
        <v>1.4396010741925613</v>
      </c>
      <c r="O131" s="170">
        <v>1.4763834384302312</v>
      </c>
      <c r="P131" s="172">
        <v>1.5303894131074405</v>
      </c>
      <c r="Q131" s="172">
        <v>1.5482048985831443</v>
      </c>
    </row>
    <row r="132" spans="3:17" x14ac:dyDescent="0.25">
      <c r="C132" s="12">
        <v>44050</v>
      </c>
      <c r="D132" s="171">
        <v>134</v>
      </c>
      <c r="E132" s="171">
        <v>140</v>
      </c>
      <c r="F132" s="170">
        <v>1.3873213648596425</v>
      </c>
      <c r="G132" s="170">
        <v>5.1347067374288825E-2</v>
      </c>
      <c r="H132" s="170">
        <f t="shared" si="76"/>
        <v>1.3359742974853537</v>
      </c>
      <c r="I132" s="170">
        <f t="shared" si="77"/>
        <v>1.4386684322339314</v>
      </c>
      <c r="J132" s="170">
        <v>1</v>
      </c>
      <c r="K132" s="170">
        <v>1.2884948844782891</v>
      </c>
      <c r="L132" s="170">
        <v>1.3039571027367167</v>
      </c>
      <c r="M132" s="170">
        <v>1.3523516724391293</v>
      </c>
      <c r="N132" s="170">
        <v>1.38668793623414</v>
      </c>
      <c r="O132" s="170">
        <v>1.4216005618703804</v>
      </c>
      <c r="P132" s="172">
        <v>1.4728463224352233</v>
      </c>
      <c r="Q132" s="172">
        <v>1.4897475055893372</v>
      </c>
    </row>
    <row r="133" spans="3:17" x14ac:dyDescent="0.25">
      <c r="C133" s="12">
        <v>44051</v>
      </c>
      <c r="D133" s="171">
        <v>135</v>
      </c>
      <c r="E133" s="171">
        <v>141</v>
      </c>
      <c r="F133" s="170">
        <v>1.3756473237738722</v>
      </c>
      <c r="G133" s="170">
        <v>4.9639397043177082E-2</v>
      </c>
      <c r="H133" s="170">
        <f t="shared" si="76"/>
        <v>1.3260079267306952</v>
      </c>
      <c r="I133" s="170">
        <f t="shared" si="77"/>
        <v>1.4252867208170492</v>
      </c>
      <c r="J133" s="170">
        <v>1</v>
      </c>
      <c r="K133" s="170">
        <v>1.2800633936489274</v>
      </c>
      <c r="L133" s="170">
        <v>1.2950287183050588</v>
      </c>
      <c r="M133" s="170">
        <v>1.3418485801644593</v>
      </c>
      <c r="N133" s="170">
        <v>1.3750503007149817</v>
      </c>
      <c r="O133" s="170">
        <v>1.4087952563445667</v>
      </c>
      <c r="P133" s="172">
        <v>1.4583024405445018</v>
      </c>
      <c r="Q133" s="172">
        <v>1.4746240309043412</v>
      </c>
    </row>
    <row r="134" spans="3:17" x14ac:dyDescent="0.25">
      <c r="C134" s="12">
        <v>44052</v>
      </c>
      <c r="D134" s="171">
        <v>136</v>
      </c>
      <c r="E134" s="171">
        <v>142</v>
      </c>
      <c r="F134" s="170">
        <v>1.2987333935335759</v>
      </c>
      <c r="G134" s="170">
        <v>4.6986525130307225E-2</v>
      </c>
      <c r="H134" s="170">
        <f t="shared" si="76"/>
        <v>1.2517468684032687</v>
      </c>
      <c r="I134" s="170">
        <f t="shared" si="77"/>
        <v>1.3457199186638831</v>
      </c>
      <c r="J134" s="170">
        <v>1</v>
      </c>
      <c r="K134" s="170">
        <v>1.2082619953487286</v>
      </c>
      <c r="L134" s="170">
        <v>1.2224258601525602</v>
      </c>
      <c r="M134" s="170">
        <v>1.2667401860220895</v>
      </c>
      <c r="N134" s="170">
        <v>1.2981667998992754</v>
      </c>
      <c r="O134" s="170">
        <v>1.3301089610279804</v>
      </c>
      <c r="P134" s="172">
        <v>1.3769736401715247</v>
      </c>
      <c r="Q134" s="172">
        <v>1.392424643379915</v>
      </c>
    </row>
    <row r="135" spans="3:17" x14ac:dyDescent="0.25">
      <c r="C135" s="12">
        <v>44053</v>
      </c>
      <c r="D135" s="171">
        <v>137</v>
      </c>
      <c r="E135" s="171">
        <v>143</v>
      </c>
      <c r="F135" s="170">
        <v>1.3169965853347687</v>
      </c>
      <c r="G135" s="170">
        <v>4.6217519626468015E-2</v>
      </c>
      <c r="H135" s="170">
        <f t="shared" ref="H135:H141" si="78">+F135-G135</f>
        <v>1.2707790657083007</v>
      </c>
      <c r="I135" s="170">
        <f t="shared" ref="I135:I141" si="79">+F135+G135</f>
        <v>1.3632141049612367</v>
      </c>
      <c r="J135" s="170">
        <v>1</v>
      </c>
      <c r="K135" s="170">
        <v>1.2279577640928541</v>
      </c>
      <c r="L135" s="170">
        <v>1.2419087196563863</v>
      </c>
      <c r="M135" s="170">
        <v>1.2855356696193914</v>
      </c>
      <c r="N135" s="170">
        <v>1.3164559858156726</v>
      </c>
      <c r="O135" s="170">
        <v>1.3478681959711156</v>
      </c>
      <c r="P135" s="172">
        <v>1.3939284947412596</v>
      </c>
      <c r="Q135" s="172">
        <v>1.4091075412750491</v>
      </c>
    </row>
    <row r="136" spans="3:17" x14ac:dyDescent="0.25">
      <c r="C136" s="12">
        <v>44054</v>
      </c>
      <c r="D136" s="171">
        <v>138</v>
      </c>
      <c r="E136" s="171">
        <v>144</v>
      </c>
      <c r="F136" s="170">
        <v>1.378527994104604</v>
      </c>
      <c r="G136" s="170">
        <v>4.6286440052442666E-2</v>
      </c>
      <c r="H136" s="170">
        <f t="shared" si="78"/>
        <v>1.3322415540521613</v>
      </c>
      <c r="I136" s="170">
        <f t="shared" si="79"/>
        <v>1.4248144341570468</v>
      </c>
      <c r="J136" s="170">
        <v>1</v>
      </c>
      <c r="K136" s="170">
        <v>1.2892891052217421</v>
      </c>
      <c r="L136" s="170">
        <v>1.3032873145702</v>
      </c>
      <c r="M136" s="170">
        <v>1.3470323209356017</v>
      </c>
      <c r="N136" s="170">
        <v>1.3780099798773884</v>
      </c>
      <c r="O136" s="170">
        <v>1.4094589809297666</v>
      </c>
      <c r="P136" s="172">
        <v>1.4555356755263849</v>
      </c>
      <c r="Q136" s="172">
        <v>1.4707106732093138</v>
      </c>
    </row>
    <row r="137" spans="3:17" x14ac:dyDescent="0.25">
      <c r="C137" s="12">
        <v>44055</v>
      </c>
      <c r="D137" s="171">
        <v>139</v>
      </c>
      <c r="E137" s="171">
        <v>145</v>
      </c>
      <c r="F137" s="170">
        <v>1.4182013891212231</v>
      </c>
      <c r="G137" s="170">
        <v>4.6036765214643449E-2</v>
      </c>
      <c r="H137" s="170">
        <f t="shared" si="78"/>
        <v>1.3721646239065797</v>
      </c>
      <c r="I137" s="170">
        <f t="shared" si="79"/>
        <v>1.4642381543358665</v>
      </c>
      <c r="J137" s="170">
        <v>1</v>
      </c>
      <c r="K137" s="170">
        <v>1.3293946614182413</v>
      </c>
      <c r="L137" s="170">
        <v>1.3433367158250111</v>
      </c>
      <c r="M137" s="170">
        <v>1.3868845182315139</v>
      </c>
      <c r="N137" s="170">
        <v>1.4177032813597104</v>
      </c>
      <c r="O137" s="170">
        <v>1.4489752727236906</v>
      </c>
      <c r="P137" s="172">
        <v>1.4947651605735015</v>
      </c>
      <c r="Q137" s="172">
        <v>1.5098387844913019</v>
      </c>
    </row>
    <row r="138" spans="3:17" x14ac:dyDescent="0.25">
      <c r="C138" s="12">
        <v>44056</v>
      </c>
      <c r="D138" s="171">
        <v>140</v>
      </c>
      <c r="E138" s="171">
        <v>146</v>
      </c>
      <c r="F138" s="170">
        <v>1.4394819341003722</v>
      </c>
      <c r="G138" s="170">
        <v>4.5497672472346838E-2</v>
      </c>
      <c r="H138" s="170">
        <f t="shared" si="78"/>
        <v>1.3939842616280254</v>
      </c>
      <c r="I138" s="170">
        <f t="shared" si="79"/>
        <v>1.484979606572719</v>
      </c>
      <c r="J138" s="170">
        <v>1</v>
      </c>
      <c r="K138" s="170">
        <v>1.3516778987894125</v>
      </c>
      <c r="L138" s="170">
        <v>1.3654713449168008</v>
      </c>
      <c r="M138" s="170">
        <v>1.4085385408048048</v>
      </c>
      <c r="N138" s="170">
        <v>1.4390026145247472</v>
      </c>
      <c r="O138" s="170">
        <v>1.4699028204352587</v>
      </c>
      <c r="P138" s="172">
        <v>1.5151275324901443</v>
      </c>
      <c r="Q138" s="172">
        <v>1.5300098686742942</v>
      </c>
    </row>
    <row r="139" spans="3:17" x14ac:dyDescent="0.25">
      <c r="C139" s="12">
        <v>44057</v>
      </c>
      <c r="D139" s="171">
        <v>141</v>
      </c>
      <c r="E139" s="171">
        <v>147</v>
      </c>
      <c r="F139" s="170">
        <v>1.438205166390961</v>
      </c>
      <c r="G139" s="170">
        <v>4.4554029188423473E-2</v>
      </c>
      <c r="H139" s="170">
        <f t="shared" si="78"/>
        <v>1.3936511372025375</v>
      </c>
      <c r="I139" s="170">
        <f t="shared" si="79"/>
        <v>1.4827591955793844</v>
      </c>
      <c r="J139" s="170">
        <v>1</v>
      </c>
      <c r="K139" s="170">
        <v>1.3521954288507598</v>
      </c>
      <c r="L139" s="170">
        <v>1.3657133421500816</v>
      </c>
      <c r="M139" s="170">
        <v>1.4079084218672697</v>
      </c>
      <c r="N139" s="170">
        <v>1.4377451141369588</v>
      </c>
      <c r="O139" s="170">
        <v>1.4680004068235053</v>
      </c>
      <c r="P139" s="172">
        <v>1.5122662766686206</v>
      </c>
      <c r="Q139" s="172">
        <v>1.5268293112752986</v>
      </c>
    </row>
    <row r="140" spans="3:17" x14ac:dyDescent="0.25">
      <c r="C140" s="12">
        <v>44058</v>
      </c>
      <c r="D140" s="171">
        <v>142</v>
      </c>
      <c r="E140" s="171">
        <v>148</v>
      </c>
      <c r="F140" s="170">
        <v>1.5238008305460053</v>
      </c>
      <c r="G140" s="170">
        <v>4.4837068878374131E-2</v>
      </c>
      <c r="H140" s="170">
        <f t="shared" si="78"/>
        <v>1.4789637616676312</v>
      </c>
      <c r="I140" s="170">
        <f t="shared" si="79"/>
        <v>1.5686378994243795</v>
      </c>
      <c r="J140" s="170">
        <v>1</v>
      </c>
      <c r="K140" s="170">
        <v>1.4371779734829224</v>
      </c>
      <c r="L140" s="170">
        <v>1.4508080424186867</v>
      </c>
      <c r="M140" s="170">
        <v>1.4933237626672267</v>
      </c>
      <c r="N140" s="170">
        <v>1.5233610837567952</v>
      </c>
      <c r="O140" s="170">
        <v>1.5537985283077302</v>
      </c>
      <c r="P140" s="172">
        <v>1.598293639929091</v>
      </c>
      <c r="Q140" s="172">
        <v>1.6129227050373733</v>
      </c>
    </row>
    <row r="141" spans="3:17" x14ac:dyDescent="0.25">
      <c r="C141" s="12">
        <v>44059</v>
      </c>
      <c r="D141" s="171">
        <v>143</v>
      </c>
      <c r="E141" s="171">
        <v>149</v>
      </c>
      <c r="F141" s="170">
        <v>1.6021026352420333</v>
      </c>
      <c r="G141" s="170">
        <v>4.4867848253964206E-2</v>
      </c>
      <c r="H141" s="170">
        <f t="shared" si="78"/>
        <v>1.5572347869880692</v>
      </c>
      <c r="I141" s="170">
        <f t="shared" si="79"/>
        <v>1.6469704834959975</v>
      </c>
      <c r="J141" s="170">
        <v>1</v>
      </c>
      <c r="K141" s="170">
        <v>1.5153593979911391</v>
      </c>
      <c r="L141" s="170">
        <v>1.529022834027099</v>
      </c>
      <c r="M141" s="170">
        <v>1.5716157617042072</v>
      </c>
      <c r="N141" s="170">
        <v>1.6016838043527177</v>
      </c>
      <c r="O141" s="170">
        <v>1.6321329383086083</v>
      </c>
      <c r="P141" s="172">
        <v>1.6766111108356658</v>
      </c>
      <c r="Q141" s="172">
        <v>1.6912260303390831</v>
      </c>
    </row>
    <row r="142" spans="3:17" x14ac:dyDescent="0.25">
      <c r="C142" s="12">
        <v>44060</v>
      </c>
      <c r="D142" s="171">
        <v>144</v>
      </c>
      <c r="E142" s="171">
        <v>150</v>
      </c>
      <c r="F142" s="170">
        <v>1.5136095903687867</v>
      </c>
      <c r="G142" s="170">
        <v>4.2489640809126018E-2</v>
      </c>
      <c r="H142" s="170">
        <f t="shared" ref="H142:H148" si="80">+F142-G142</f>
        <v>1.4711199495596607</v>
      </c>
      <c r="I142" s="170">
        <f t="shared" ref="I142:I148" si="81">+F142+G142</f>
        <v>1.5560992311779127</v>
      </c>
      <c r="J142" s="170">
        <v>1</v>
      </c>
      <c r="K142" s="170">
        <v>1.431466841505902</v>
      </c>
      <c r="L142" s="170">
        <v>1.4444049912051209</v>
      </c>
      <c r="M142" s="170">
        <v>1.4847381737470144</v>
      </c>
      <c r="N142" s="170">
        <v>1.5132120230222956</v>
      </c>
      <c r="O142" s="170">
        <v>1.5420476160934764</v>
      </c>
      <c r="P142" s="172">
        <v>1.5841703318494582</v>
      </c>
      <c r="Q142" s="172">
        <v>1.5980116592075455</v>
      </c>
    </row>
    <row r="143" spans="3:17" x14ac:dyDescent="0.25">
      <c r="C143" s="12">
        <v>44061</v>
      </c>
      <c r="D143" s="171">
        <v>145</v>
      </c>
      <c r="E143" s="171">
        <v>151</v>
      </c>
      <c r="F143" s="170">
        <v>1.4175970835354028</v>
      </c>
      <c r="G143" s="170">
        <v>3.996800679255668E-2</v>
      </c>
      <c r="H143" s="170">
        <f t="shared" si="80"/>
        <v>1.3776290767428461</v>
      </c>
      <c r="I143" s="170">
        <f t="shared" si="81"/>
        <v>1.4575650903279596</v>
      </c>
      <c r="J143" s="170">
        <v>1</v>
      </c>
      <c r="K143" s="170">
        <v>1.3403339453979906</v>
      </c>
      <c r="L143" s="170">
        <v>1.3525024081680395</v>
      </c>
      <c r="M143" s="170">
        <v>1.3904382444205425</v>
      </c>
      <c r="N143" s="170">
        <v>1.4172214793258304</v>
      </c>
      <c r="O143" s="170">
        <v>1.4443464739863203</v>
      </c>
      <c r="P143" s="172">
        <v>1.4839729827903851</v>
      </c>
      <c r="Q143" s="172">
        <v>1.496994728008014</v>
      </c>
    </row>
    <row r="144" spans="3:17" x14ac:dyDescent="0.25">
      <c r="C144" s="12">
        <v>44062</v>
      </c>
      <c r="D144" s="171">
        <v>146</v>
      </c>
      <c r="E144" s="171">
        <v>152</v>
      </c>
      <c r="F144" s="170">
        <v>1.4405250217543726</v>
      </c>
      <c r="G144" s="170">
        <v>3.909047262818488E-2</v>
      </c>
      <c r="H144" s="170">
        <f t="shared" si="80"/>
        <v>1.4014345491261877</v>
      </c>
      <c r="I144" s="170">
        <f t="shared" si="81"/>
        <v>1.4796154943825575</v>
      </c>
      <c r="J144" s="170">
        <v>1</v>
      </c>
      <c r="K144" s="170">
        <v>1.3649187102832561</v>
      </c>
      <c r="L144" s="170">
        <v>1.3768356027276158</v>
      </c>
      <c r="M144" s="170">
        <v>1.413969711433142</v>
      </c>
      <c r="N144" s="170">
        <v>1.4401714473448397</v>
      </c>
      <c r="O144" s="170">
        <v>1.4666948977114409</v>
      </c>
      <c r="P144" s="172">
        <v>1.5054205184298419</v>
      </c>
      <c r="Q144" s="172">
        <v>1.5181406487672493</v>
      </c>
    </row>
    <row r="145" spans="3:17" x14ac:dyDescent="0.25">
      <c r="C145" s="12">
        <v>44063</v>
      </c>
      <c r="D145" s="171">
        <v>147</v>
      </c>
      <c r="E145" s="171">
        <v>153</v>
      </c>
      <c r="F145" s="170">
        <v>1.4187151271467713</v>
      </c>
      <c r="G145" s="170">
        <v>3.7662053999795268E-2</v>
      </c>
      <c r="H145" s="170">
        <f t="shared" si="80"/>
        <v>1.3810530731469761</v>
      </c>
      <c r="I145" s="170">
        <f t="shared" si="81"/>
        <v>1.4563771811465664</v>
      </c>
      <c r="J145" s="170">
        <v>1</v>
      </c>
      <c r="K145" s="170">
        <v>1.3458503359639697</v>
      </c>
      <c r="L145" s="170">
        <v>1.3573401472599254</v>
      </c>
      <c r="M145" s="170">
        <v>1.3931340717607814</v>
      </c>
      <c r="N145" s="170">
        <v>1.4183818746533392</v>
      </c>
      <c r="O145" s="170">
        <v>1.4439329009844959</v>
      </c>
      <c r="P145" s="172">
        <v>1.4812268644086959</v>
      </c>
      <c r="Q145" s="172">
        <v>1.4934737479292453</v>
      </c>
    </row>
    <row r="146" spans="3:17" x14ac:dyDescent="0.25">
      <c r="C146" s="12">
        <v>44064</v>
      </c>
      <c r="D146" s="171">
        <v>148</v>
      </c>
      <c r="E146" s="171">
        <v>154</v>
      </c>
      <c r="F146" s="170">
        <v>1.4064008391210476</v>
      </c>
      <c r="G146" s="170">
        <v>3.6483770247061474E-2</v>
      </c>
      <c r="H146" s="170">
        <f t="shared" si="80"/>
        <v>1.3699170688739861</v>
      </c>
      <c r="I146" s="170">
        <f t="shared" si="81"/>
        <v>1.4428846093681091</v>
      </c>
      <c r="J146" s="170">
        <v>1</v>
      </c>
      <c r="K146" s="170">
        <v>1.3357945591055347</v>
      </c>
      <c r="L146" s="170">
        <v>1.3469332363127504</v>
      </c>
      <c r="M146" s="170">
        <v>1.3816239748659669</v>
      </c>
      <c r="N146" s="170">
        <v>1.4060853737239265</v>
      </c>
      <c r="O146" s="170">
        <v>1.4308338114439416</v>
      </c>
      <c r="P146" s="172">
        <v>1.4669445255737075</v>
      </c>
      <c r="Q146" s="172">
        <v>1.4787998677538698</v>
      </c>
    </row>
    <row r="147" spans="3:17" x14ac:dyDescent="0.25">
      <c r="C147" s="12">
        <v>44065</v>
      </c>
      <c r="D147" s="171">
        <v>149</v>
      </c>
      <c r="E147" s="171">
        <v>155</v>
      </c>
      <c r="F147" s="170">
        <v>1.3157496381396794</v>
      </c>
      <c r="G147" s="170">
        <v>3.4399418105610126E-2</v>
      </c>
      <c r="H147" s="170">
        <f t="shared" si="80"/>
        <v>1.2813502200340692</v>
      </c>
      <c r="I147" s="170">
        <f t="shared" si="81"/>
        <v>1.3501490562452896</v>
      </c>
      <c r="J147" s="170">
        <v>1</v>
      </c>
      <c r="K147" s="170">
        <v>1.2491838408416565</v>
      </c>
      <c r="L147" s="170">
        <v>1.2596835187088902</v>
      </c>
      <c r="M147" s="170">
        <v>1.2923870748345843</v>
      </c>
      <c r="N147" s="170">
        <v>1.3154498668181938</v>
      </c>
      <c r="O147" s="170">
        <v>1.3387854178604304</v>
      </c>
      <c r="P147" s="172">
        <v>1.3728383072280685</v>
      </c>
      <c r="Q147" s="172">
        <v>1.3840189964466214</v>
      </c>
    </row>
    <row r="148" spans="3:17" x14ac:dyDescent="0.25">
      <c r="C148" s="12">
        <v>44066</v>
      </c>
      <c r="D148" s="171">
        <v>150</v>
      </c>
      <c r="E148" s="171">
        <v>156</v>
      </c>
      <c r="F148" s="170">
        <v>1.2090466354758809</v>
      </c>
      <c r="G148" s="170">
        <v>3.2186929292201766E-2</v>
      </c>
      <c r="H148" s="170">
        <f t="shared" si="80"/>
        <v>1.1768597061836792</v>
      </c>
      <c r="I148" s="170">
        <f t="shared" si="81"/>
        <v>1.2412335647680826</v>
      </c>
      <c r="J148" s="170">
        <v>1</v>
      </c>
      <c r="K148" s="170">
        <v>1.1467768830610046</v>
      </c>
      <c r="L148" s="170">
        <v>1.1565954493882062</v>
      </c>
      <c r="M148" s="170">
        <v>1.1871840048418663</v>
      </c>
      <c r="N148" s="170">
        <v>1.208761023417122</v>
      </c>
      <c r="O148" s="170">
        <v>1.2305979178584496</v>
      </c>
      <c r="P148" s="172">
        <v>1.2624720727014676</v>
      </c>
      <c r="Q148" s="172">
        <v>1.272939483154045</v>
      </c>
    </row>
    <row r="149" spans="3:17" x14ac:dyDescent="0.25">
      <c r="C149" s="12">
        <v>44067</v>
      </c>
      <c r="D149" s="171">
        <v>151</v>
      </c>
      <c r="E149" s="171">
        <v>157</v>
      </c>
      <c r="F149" s="170">
        <v>1.2856414594502601</v>
      </c>
      <c r="G149" s="170">
        <v>3.2446663360371442E-2</v>
      </c>
      <c r="H149" s="170">
        <f t="shared" ref="H149:H155" si="82">+F149-G149</f>
        <v>1.2531947960898886</v>
      </c>
      <c r="I149" s="170">
        <f t="shared" ref="I149:I155" si="83">+F149+G149</f>
        <v>1.3180881228106316</v>
      </c>
      <c r="J149" s="170">
        <v>1</v>
      </c>
      <c r="K149" s="170">
        <v>1.2228262902574838</v>
      </c>
      <c r="L149" s="170">
        <v>1.2327410315280931</v>
      </c>
      <c r="M149" s="170">
        <v>1.2636102792684878</v>
      </c>
      <c r="N149" s="170">
        <v>1.2853685097853029</v>
      </c>
      <c r="O149" s="170">
        <v>1.3073750942646889</v>
      </c>
      <c r="P149" s="172">
        <v>1.3394729454789318</v>
      </c>
      <c r="Q149" s="172">
        <v>1.3500077666179791</v>
      </c>
    </row>
    <row r="150" spans="3:17" x14ac:dyDescent="0.25">
      <c r="C150" s="12">
        <v>44068</v>
      </c>
      <c r="D150" s="171">
        <v>152</v>
      </c>
      <c r="E150" s="171">
        <v>158</v>
      </c>
      <c r="F150" s="170">
        <v>1.378630936193334</v>
      </c>
      <c r="G150" s="170">
        <v>3.2936767097625302E-2</v>
      </c>
      <c r="H150" s="170">
        <f t="shared" si="82"/>
        <v>1.3456941690957087</v>
      </c>
      <c r="I150" s="170">
        <f t="shared" si="83"/>
        <v>1.4115677032909593</v>
      </c>
      <c r="J150" s="170">
        <v>1</v>
      </c>
      <c r="K150" s="170">
        <v>1.3148245657452811</v>
      </c>
      <c r="L150" s="170">
        <v>1.3249058084220913</v>
      </c>
      <c r="M150" s="170">
        <v>1.3562747682118916</v>
      </c>
      <c r="N150" s="170">
        <v>1.3783686484657904</v>
      </c>
      <c r="O150" s="170">
        <v>1.4007011810534675</v>
      </c>
      <c r="P150" s="172">
        <v>1.4332507528485023</v>
      </c>
      <c r="Q150" s="172">
        <v>1.443927855439237</v>
      </c>
    </row>
    <row r="151" spans="3:17" x14ac:dyDescent="0.25">
      <c r="C151" s="12">
        <v>44069</v>
      </c>
      <c r="D151" s="171">
        <v>153</v>
      </c>
      <c r="E151" s="171">
        <v>159</v>
      </c>
      <c r="F151" s="170">
        <v>1.4042929236594701</v>
      </c>
      <c r="G151" s="170">
        <v>3.2675651817193049E-2</v>
      </c>
      <c r="H151" s="170">
        <f t="shared" si="82"/>
        <v>1.371617271842277</v>
      </c>
      <c r="I151" s="170">
        <f t="shared" si="83"/>
        <v>1.4369685754766632</v>
      </c>
      <c r="J151" s="170">
        <v>1</v>
      </c>
      <c r="K151" s="170">
        <v>1.3409729668035912</v>
      </c>
      <c r="L151" s="170">
        <v>1.3509819651087649</v>
      </c>
      <c r="M151" s="170">
        <v>1.3821175679698992</v>
      </c>
      <c r="N151" s="170">
        <v>1.4040394950618642</v>
      </c>
      <c r="O151" s="170">
        <v>1.4261920134842161</v>
      </c>
      <c r="P151" s="172">
        <v>1.4584683516107226</v>
      </c>
      <c r="Q151" s="172">
        <v>1.4690530845053562</v>
      </c>
    </row>
    <row r="152" spans="3:17" x14ac:dyDescent="0.25">
      <c r="C152" s="12">
        <v>44070</v>
      </c>
      <c r="D152" s="171">
        <v>154</v>
      </c>
      <c r="E152" s="171">
        <v>160</v>
      </c>
      <c r="F152" s="170">
        <v>1.4113103327151841</v>
      </c>
      <c r="G152" s="170">
        <v>3.220860436950948E-2</v>
      </c>
      <c r="H152" s="170">
        <f t="shared" si="82"/>
        <v>1.3791017283456746</v>
      </c>
      <c r="I152" s="170">
        <f t="shared" si="83"/>
        <v>1.4435189370846937</v>
      </c>
      <c r="J152" s="170">
        <v>1</v>
      </c>
      <c r="K152" s="170">
        <v>1.348881698334897</v>
      </c>
      <c r="L152" s="170">
        <v>1.3587530634979261</v>
      </c>
      <c r="M152" s="170">
        <v>1.3894544711046244</v>
      </c>
      <c r="N152" s="170">
        <v>1.4110653211239566</v>
      </c>
      <c r="O152" s="170">
        <v>1.4328991038210417</v>
      </c>
      <c r="P152" s="172">
        <v>1.4647033600227626</v>
      </c>
      <c r="Q152" s="172">
        <v>1.4751313386212974</v>
      </c>
    </row>
    <row r="153" spans="3:17" x14ac:dyDescent="0.25">
      <c r="C153" s="12">
        <v>44071</v>
      </c>
      <c r="D153" s="171">
        <v>155</v>
      </c>
      <c r="E153" s="171">
        <v>161</v>
      </c>
      <c r="F153" s="170">
        <v>1.391973267445672</v>
      </c>
      <c r="G153" s="170">
        <v>3.1385475653470683E-2</v>
      </c>
      <c r="H153" s="170">
        <f t="shared" si="82"/>
        <v>1.3605877917922014</v>
      </c>
      <c r="I153" s="170">
        <f t="shared" si="83"/>
        <v>1.4233587430991426</v>
      </c>
      <c r="J153" s="170">
        <v>1</v>
      </c>
      <c r="K153" s="170">
        <v>1.3311318497304478</v>
      </c>
      <c r="L153" s="170">
        <v>1.3407541903329847</v>
      </c>
      <c r="M153" s="170">
        <v>1.3706774741256655</v>
      </c>
      <c r="N153" s="170">
        <v>1.3917373868620297</v>
      </c>
      <c r="O153" s="170">
        <v>1.4130119240223511</v>
      </c>
      <c r="P153" s="172">
        <v>1.4439969558520862</v>
      </c>
      <c r="Q153" s="172">
        <v>1.4541551664752594</v>
      </c>
    </row>
    <row r="154" spans="3:17" x14ac:dyDescent="0.25">
      <c r="C154" s="12">
        <v>44072</v>
      </c>
      <c r="D154" s="171">
        <v>156</v>
      </c>
      <c r="E154" s="171">
        <v>162</v>
      </c>
      <c r="F154" s="170">
        <v>1.3819388976327676</v>
      </c>
      <c r="G154" s="170">
        <v>3.0604143401268224E-2</v>
      </c>
      <c r="H154" s="170">
        <f t="shared" si="82"/>
        <v>1.3513347542314993</v>
      </c>
      <c r="I154" s="170">
        <f t="shared" si="83"/>
        <v>1.4125430410340358</v>
      </c>
      <c r="J154" s="170">
        <v>1</v>
      </c>
      <c r="K154" s="170">
        <v>1.3226003729306501</v>
      </c>
      <c r="L154" s="170">
        <v>1.3319878086563277</v>
      </c>
      <c r="M154" s="170">
        <v>1.3611754226604298</v>
      </c>
      <c r="N154" s="170">
        <v>1.3817129864463551</v>
      </c>
      <c r="O154" s="170">
        <v>1.4024561035376002</v>
      </c>
      <c r="P154" s="172">
        <v>1.4326605912610395</v>
      </c>
      <c r="Q154" s="172">
        <v>1.4425612490414244</v>
      </c>
    </row>
    <row r="155" spans="3:17" x14ac:dyDescent="0.25">
      <c r="C155" s="12">
        <v>44073</v>
      </c>
      <c r="D155" s="171">
        <v>157</v>
      </c>
      <c r="E155" s="171">
        <v>163</v>
      </c>
      <c r="F155" s="170">
        <v>1.4033564157021916</v>
      </c>
      <c r="G155" s="170">
        <v>3.0132711145889526E-2</v>
      </c>
      <c r="H155" s="170">
        <f t="shared" si="82"/>
        <v>1.373223704556302</v>
      </c>
      <c r="I155" s="170">
        <f t="shared" si="83"/>
        <v>1.4334891268480812</v>
      </c>
      <c r="J155" s="170">
        <v>1</v>
      </c>
      <c r="K155" s="170">
        <v>1.3449125693429904</v>
      </c>
      <c r="L155" s="170">
        <v>1.3541630655233217</v>
      </c>
      <c r="M155" s="170">
        <v>1.3829163658378067</v>
      </c>
      <c r="N155" s="170">
        <v>1.4031407528670694</v>
      </c>
      <c r="O155" s="170">
        <v>1.4235613682125992</v>
      </c>
      <c r="P155" s="172">
        <v>1.453285412314772</v>
      </c>
      <c r="Q155" s="172">
        <v>1.463025849048228</v>
      </c>
    </row>
    <row r="156" spans="3:17" x14ac:dyDescent="0.25">
      <c r="C156" s="12">
        <v>44074</v>
      </c>
      <c r="D156" s="171">
        <v>158</v>
      </c>
      <c r="E156" s="171">
        <v>164</v>
      </c>
      <c r="F156" s="170">
        <v>1.3289565864071395</v>
      </c>
      <c r="G156" s="170">
        <v>2.8641039680792145E-2</v>
      </c>
      <c r="H156" s="170">
        <f t="shared" ref="H156:H162" si="84">+F156-G156</f>
        <v>1.3003155467263474</v>
      </c>
      <c r="I156" s="170">
        <f t="shared" ref="I156:I162" si="85">+F156+G156</f>
        <v>1.3575976260879317</v>
      </c>
      <c r="J156" s="170">
        <v>1</v>
      </c>
      <c r="K156" s="170">
        <v>1.2734080857751391</v>
      </c>
      <c r="L156" s="170">
        <v>1.2821997898760407</v>
      </c>
      <c r="M156" s="170">
        <v>1.30952798605527</v>
      </c>
      <c r="N156" s="170">
        <v>1.3287508393871752</v>
      </c>
      <c r="O156" s="170">
        <v>1.3481608988048879</v>
      </c>
      <c r="P156" s="172">
        <v>1.3764152055962258</v>
      </c>
      <c r="Q156" s="172">
        <v>1.3856743235428748</v>
      </c>
    </row>
    <row r="157" spans="3:17" x14ac:dyDescent="0.25">
      <c r="C157" s="12">
        <v>44075</v>
      </c>
      <c r="D157" s="171">
        <v>159</v>
      </c>
      <c r="E157" s="171">
        <v>165</v>
      </c>
      <c r="F157" s="170">
        <v>1.3357407378275452</v>
      </c>
      <c r="G157" s="170">
        <v>2.8054104563098477E-2</v>
      </c>
      <c r="H157" s="170">
        <f t="shared" si="84"/>
        <v>1.3076866332644468</v>
      </c>
      <c r="I157" s="170">
        <f t="shared" si="85"/>
        <v>1.3637948423906436</v>
      </c>
      <c r="J157" s="170">
        <v>1</v>
      </c>
      <c r="K157" s="170">
        <v>1.2813158860821123</v>
      </c>
      <c r="L157" s="170">
        <v>1.2899332371209928</v>
      </c>
      <c r="M157" s="170">
        <v>1.3167130008652108</v>
      </c>
      <c r="N157" s="170">
        <v>1.3355443393837851</v>
      </c>
      <c r="O157" s="170">
        <v>1.3545543777427318</v>
      </c>
      <c r="P157" s="172">
        <v>1.3822181722281068</v>
      </c>
      <c r="Q157" s="172">
        <v>1.3912816995296589</v>
      </c>
    </row>
    <row r="158" spans="3:17" x14ac:dyDescent="0.25">
      <c r="C158" s="12">
        <v>44076</v>
      </c>
      <c r="D158" s="171">
        <v>160</v>
      </c>
      <c r="E158" s="171">
        <v>166</v>
      </c>
      <c r="F158" s="170">
        <v>1.4797202203081796</v>
      </c>
      <c r="G158" s="170">
        <v>2.887018534708799E-2</v>
      </c>
      <c r="H158" s="170">
        <f t="shared" si="84"/>
        <v>1.4508500349610916</v>
      </c>
      <c r="I158" s="170">
        <f t="shared" si="85"/>
        <v>1.5085904056552677</v>
      </c>
      <c r="J158" s="170">
        <v>1</v>
      </c>
      <c r="K158" s="170">
        <v>1.4236710782952433</v>
      </c>
      <c r="L158" s="170">
        <v>1.4325553702484091</v>
      </c>
      <c r="M158" s="170">
        <v>1.4601465870967052</v>
      </c>
      <c r="N158" s="170">
        <v>1.4795324666174701</v>
      </c>
      <c r="O158" s="170">
        <v>1.4990891799623249</v>
      </c>
      <c r="P158" s="172">
        <v>1.5275255157895724</v>
      </c>
      <c r="Q158" s="172">
        <v>1.5368363459476608</v>
      </c>
    </row>
    <row r="159" spans="3:17" x14ac:dyDescent="0.25">
      <c r="C159" s="12">
        <v>44077</v>
      </c>
      <c r="D159" s="171">
        <v>161</v>
      </c>
      <c r="E159" s="171">
        <v>167</v>
      </c>
      <c r="F159" s="170">
        <v>1.5549964120603648</v>
      </c>
      <c r="G159" s="170">
        <v>2.8970618166440906E-2</v>
      </c>
      <c r="H159" s="170">
        <f t="shared" si="84"/>
        <v>1.5260257938939239</v>
      </c>
      <c r="I159" s="170">
        <f t="shared" si="85"/>
        <v>1.5839670302268056</v>
      </c>
      <c r="J159" s="170">
        <v>1</v>
      </c>
      <c r="K159" s="170">
        <v>1.4987279782968914</v>
      </c>
      <c r="L159" s="170">
        <v>1.5076528040669468</v>
      </c>
      <c r="M159" s="170">
        <v>1.5353591984483403</v>
      </c>
      <c r="N159" s="170">
        <v>1.5548165017950284</v>
      </c>
      <c r="O159" s="170">
        <v>1.5744375022138213</v>
      </c>
      <c r="P159" s="172">
        <v>1.6029537107100513</v>
      </c>
      <c r="Q159" s="172">
        <v>1.6122872565582953</v>
      </c>
    </row>
    <row r="160" spans="3:17" x14ac:dyDescent="0.25">
      <c r="C160" s="12">
        <v>44078</v>
      </c>
      <c r="D160" s="171">
        <v>162</v>
      </c>
      <c r="E160" s="171">
        <v>168</v>
      </c>
      <c r="F160" s="170">
        <v>1.601393358186842</v>
      </c>
      <c r="G160" s="170">
        <v>2.8771156291662003E-2</v>
      </c>
      <c r="H160" s="170">
        <f t="shared" si="84"/>
        <v>1.5726222018951801</v>
      </c>
      <c r="I160" s="170">
        <f t="shared" si="85"/>
        <v>1.630164514478504</v>
      </c>
      <c r="J160" s="170">
        <v>1</v>
      </c>
      <c r="K160" s="170">
        <v>1.5454941083210607</v>
      </c>
      <c r="L160" s="170">
        <v>1.5543647064478894</v>
      </c>
      <c r="M160" s="170">
        <v>1.5818947329016975</v>
      </c>
      <c r="N160" s="170">
        <v>1.6012210574850176</v>
      </c>
      <c r="O160" s="170">
        <v>1.6207041552294583</v>
      </c>
      <c r="P160" s="172">
        <v>1.6490097435786693</v>
      </c>
      <c r="Q160" s="172">
        <v>1.6582717747550979</v>
      </c>
    </row>
    <row r="161" spans="3:17" x14ac:dyDescent="0.25">
      <c r="C161" s="12">
        <v>44079</v>
      </c>
      <c r="D161" s="171">
        <v>163</v>
      </c>
      <c r="E161" s="171">
        <v>169</v>
      </c>
      <c r="F161" s="170">
        <v>1.6416747493612867</v>
      </c>
      <c r="G161" s="170">
        <v>2.8427534758415345E-2</v>
      </c>
      <c r="H161" s="170">
        <f t="shared" si="84"/>
        <v>1.6132472146028713</v>
      </c>
      <c r="I161" s="170">
        <f t="shared" si="85"/>
        <v>1.670102284119702</v>
      </c>
      <c r="J161" s="170">
        <v>1</v>
      </c>
      <c r="K161" s="170">
        <v>1.5864255027260599</v>
      </c>
      <c r="L161" s="170">
        <v>1.5951971385097945</v>
      </c>
      <c r="M161" s="170">
        <v>1.6224122790609712</v>
      </c>
      <c r="N161" s="170">
        <v>1.6415106668450024</v>
      </c>
      <c r="O161" s="170">
        <v>1.660758350121164</v>
      </c>
      <c r="P161" s="172">
        <v>1.6887120608069535</v>
      </c>
      <c r="Q161" s="172">
        <v>1.6978564598884065</v>
      </c>
    </row>
    <row r="162" spans="3:17" x14ac:dyDescent="0.25">
      <c r="C162" s="12">
        <v>44080</v>
      </c>
      <c r="D162" s="171">
        <v>164</v>
      </c>
      <c r="E162" s="171">
        <v>170</v>
      </c>
      <c r="F162" s="170">
        <v>1.5541901267107412</v>
      </c>
      <c r="G162" s="170">
        <v>2.6884435562481324E-2</v>
      </c>
      <c r="H162" s="170">
        <f t="shared" si="84"/>
        <v>1.5273056911482599</v>
      </c>
      <c r="I162" s="170">
        <f t="shared" si="85"/>
        <v>1.5810745622732225</v>
      </c>
      <c r="J162" s="170">
        <v>1</v>
      </c>
      <c r="K162" s="170">
        <v>1.5019394465345919</v>
      </c>
      <c r="L162" s="170">
        <v>1.5102351259687139</v>
      </c>
      <c r="M162" s="170">
        <v>1.5359733454965268</v>
      </c>
      <c r="N162" s="170">
        <v>1.5540351134885884</v>
      </c>
      <c r="O162" s="170">
        <v>1.5722379249958336</v>
      </c>
      <c r="P162" s="172">
        <v>1.5986738918465981</v>
      </c>
      <c r="Q162" s="172">
        <v>1.6073217309295282</v>
      </c>
    </row>
    <row r="163" spans="3:17" x14ac:dyDescent="0.25">
      <c r="C163" s="12">
        <v>44081</v>
      </c>
      <c r="D163" s="171">
        <v>165</v>
      </c>
      <c r="E163" s="171">
        <v>171</v>
      </c>
      <c r="F163" s="170">
        <v>1.5557351226134313</v>
      </c>
      <c r="G163" s="170">
        <v>2.6052235007529716E-2</v>
      </c>
      <c r="H163" s="170">
        <f t="shared" ref="H163:H169" si="86">+F163-G163</f>
        <v>1.5296828876059017</v>
      </c>
      <c r="I163" s="170">
        <f t="shared" ref="I163:I169" si="87">+F163+G163</f>
        <v>1.5817873576209609</v>
      </c>
      <c r="J163" s="170">
        <v>1</v>
      </c>
      <c r="K163" s="170">
        <v>1.5050881416172992</v>
      </c>
      <c r="L163" s="170">
        <v>1.513132464303002</v>
      </c>
      <c r="M163" s="170">
        <v>1.5380847900915979</v>
      </c>
      <c r="N163" s="170">
        <v>1.5555897020425777</v>
      </c>
      <c r="O163" s="170">
        <v>1.5732269292716021</v>
      </c>
      <c r="P163" s="172">
        <v>1.5988338238512247</v>
      </c>
      <c r="Q163" s="172">
        <v>1.6072085138074896</v>
      </c>
    </row>
    <row r="164" spans="3:17" x14ac:dyDescent="0.25">
      <c r="C164" s="12">
        <v>44082</v>
      </c>
      <c r="D164" s="171">
        <v>166</v>
      </c>
      <c r="E164" s="171">
        <v>172</v>
      </c>
      <c r="F164" s="170">
        <v>1.5572298677300049</v>
      </c>
      <c r="G164" s="170">
        <v>2.5205286886260749E-2</v>
      </c>
      <c r="H164" s="170">
        <f t="shared" si="86"/>
        <v>1.5320245808437443</v>
      </c>
      <c r="I164" s="170">
        <f t="shared" si="87"/>
        <v>1.5824351546162656</v>
      </c>
      <c r="J164" s="170">
        <v>1</v>
      </c>
      <c r="K164" s="170">
        <v>1.508215953475722</v>
      </c>
      <c r="L164" s="170">
        <v>1.5160040906632597</v>
      </c>
      <c r="M164" s="170">
        <v>1.5401558478583675</v>
      </c>
      <c r="N164" s="170">
        <v>1.5570938791098594</v>
      </c>
      <c r="O164" s="170">
        <v>1.5741556436309676</v>
      </c>
      <c r="P164" s="172">
        <v>1.5989195144293167</v>
      </c>
      <c r="Q164" s="172">
        <v>1.6070165915533261</v>
      </c>
    </row>
    <row r="165" spans="3:17" x14ac:dyDescent="0.25">
      <c r="C165" s="12">
        <v>44083</v>
      </c>
      <c r="D165" s="171">
        <v>167</v>
      </c>
      <c r="E165" s="171">
        <v>173</v>
      </c>
      <c r="F165" s="170">
        <v>1.4138580162277303</v>
      </c>
      <c r="G165" s="170">
        <v>2.323740307540105E-2</v>
      </c>
      <c r="H165" s="170">
        <f t="shared" si="86"/>
        <v>1.3906206131523293</v>
      </c>
      <c r="I165" s="170">
        <f t="shared" si="87"/>
        <v>1.4370954193031313</v>
      </c>
      <c r="J165" s="170">
        <v>1</v>
      </c>
      <c r="K165" s="170">
        <v>1.36867634956088</v>
      </c>
      <c r="L165" s="170">
        <v>1.3758542434876981</v>
      </c>
      <c r="M165" s="170">
        <v>1.3981160075788699</v>
      </c>
      <c r="N165" s="170">
        <v>1.4137307124836409</v>
      </c>
      <c r="O165" s="170">
        <v>1.4294612484932452</v>
      </c>
      <c r="P165" s="172">
        <v>1.4522960337113744</v>
      </c>
      <c r="Q165" s="172">
        <v>1.4597631371172852</v>
      </c>
    </row>
    <row r="166" spans="3:17" x14ac:dyDescent="0.25">
      <c r="C166" s="12">
        <v>44084</v>
      </c>
      <c r="D166" s="171">
        <v>168</v>
      </c>
      <c r="E166" s="171">
        <v>174</v>
      </c>
      <c r="F166" s="170">
        <v>1.4139121853238796</v>
      </c>
      <c r="G166" s="170">
        <v>2.2511214880330827E-2</v>
      </c>
      <c r="H166" s="170">
        <f t="shared" si="86"/>
        <v>1.3914009704435488</v>
      </c>
      <c r="I166" s="170">
        <f t="shared" si="87"/>
        <v>1.4364234002042104</v>
      </c>
      <c r="J166" s="170">
        <v>1</v>
      </c>
      <c r="K166" s="170">
        <v>1.3701314553532491</v>
      </c>
      <c r="L166" s="170">
        <v>1.3770894078013942</v>
      </c>
      <c r="M166" s="170">
        <v>1.398664184699028</v>
      </c>
      <c r="N166" s="170">
        <v>1.4137927184084191</v>
      </c>
      <c r="O166" s="170">
        <v>1.4290299525994479</v>
      </c>
      <c r="P166" s="172">
        <v>1.4511424754137725</v>
      </c>
      <c r="Q166" s="172">
        <v>1.4583718337604412</v>
      </c>
    </row>
    <row r="167" spans="3:17" x14ac:dyDescent="0.25">
      <c r="C167" s="12">
        <v>44085</v>
      </c>
      <c r="D167" s="171">
        <v>169</v>
      </c>
      <c r="E167" s="171">
        <v>175</v>
      </c>
      <c r="F167" s="170">
        <v>1.4047608788054882</v>
      </c>
      <c r="G167" s="170">
        <v>2.1779892845492744E-2</v>
      </c>
      <c r="H167" s="170">
        <f t="shared" si="86"/>
        <v>1.3829809859599955</v>
      </c>
      <c r="I167" s="170">
        <f t="shared" si="87"/>
        <v>1.4265407716509808</v>
      </c>
      <c r="J167" s="170">
        <v>1</v>
      </c>
      <c r="K167" s="170">
        <v>1.3623938053395444</v>
      </c>
      <c r="L167" s="170">
        <v>1.369129145468561</v>
      </c>
      <c r="M167" s="170">
        <v>1.3900098546869639</v>
      </c>
      <c r="N167" s="170">
        <v>1.4046483194412085</v>
      </c>
      <c r="O167" s="170">
        <v>1.419389199600835</v>
      </c>
      <c r="P167" s="172">
        <v>1.4407765623953177</v>
      </c>
      <c r="Q167" s="172">
        <v>1.44776761592463</v>
      </c>
    </row>
    <row r="168" spans="3:17" x14ac:dyDescent="0.25">
      <c r="C168" s="12">
        <v>44086</v>
      </c>
      <c r="D168" s="171">
        <v>170</v>
      </c>
      <c r="E168" s="171">
        <v>176</v>
      </c>
      <c r="F168" s="170">
        <v>1.3383661055555425</v>
      </c>
      <c r="G168" s="170">
        <v>2.0693359237763435E-2</v>
      </c>
      <c r="H168" s="170">
        <f t="shared" si="86"/>
        <v>1.3176727463177791</v>
      </c>
      <c r="I168" s="170">
        <f t="shared" si="87"/>
        <v>1.3590594647933059</v>
      </c>
      <c r="J168" s="170">
        <v>1</v>
      </c>
      <c r="K168" s="170">
        <v>1.2981117572155694</v>
      </c>
      <c r="L168" s="170">
        <v>1.3045114251545888</v>
      </c>
      <c r="M168" s="170">
        <v>1.3243511229558778</v>
      </c>
      <c r="N168" s="170">
        <v>1.33825945585089</v>
      </c>
      <c r="O168" s="170">
        <v>1.3522648270722772</v>
      </c>
      <c r="P168" s="172">
        <v>1.3725845778191677</v>
      </c>
      <c r="Q168" s="172">
        <v>1.379226533551944</v>
      </c>
    </row>
    <row r="169" spans="3:17" x14ac:dyDescent="0.25">
      <c r="C169" s="12">
        <v>44087</v>
      </c>
      <c r="D169" s="171">
        <v>171</v>
      </c>
      <c r="E169" s="171">
        <v>177</v>
      </c>
      <c r="F169" s="170">
        <v>1.3653739218554879</v>
      </c>
      <c r="G169" s="170">
        <v>2.0392348020577097E-2</v>
      </c>
      <c r="H169" s="170">
        <f t="shared" si="86"/>
        <v>1.3449815738349109</v>
      </c>
      <c r="I169" s="170">
        <f t="shared" si="87"/>
        <v>1.3857662698760649</v>
      </c>
      <c r="J169" s="170">
        <v>1</v>
      </c>
      <c r="K169" s="170">
        <v>1.3256949032785585</v>
      </c>
      <c r="L169" s="170">
        <v>1.3320055354557951</v>
      </c>
      <c r="M169" s="170">
        <v>1.3515647148416097</v>
      </c>
      <c r="N169" s="170">
        <v>1.3652724008597283</v>
      </c>
      <c r="O169" s="170">
        <v>1.3790724586579206</v>
      </c>
      <c r="P169" s="172">
        <v>1.3990886055956326</v>
      </c>
      <c r="Q169" s="172">
        <v>1.4056298742633646</v>
      </c>
    </row>
    <row r="170" spans="3:17" x14ac:dyDescent="0.25">
      <c r="C170" s="12">
        <v>44088</v>
      </c>
      <c r="D170" s="171">
        <v>172</v>
      </c>
      <c r="E170" s="171">
        <v>178</v>
      </c>
      <c r="F170" s="170">
        <v>1.2936023732807831</v>
      </c>
      <c r="G170" s="170">
        <v>1.9400640784094866E-2</v>
      </c>
      <c r="H170" s="170">
        <f t="shared" ref="H170:H176" si="88">+F170-G170</f>
        <v>1.2742017324966883</v>
      </c>
      <c r="I170" s="170">
        <f t="shared" ref="I170:I176" si="89">+F170+G170</f>
        <v>1.3130030140648778</v>
      </c>
      <c r="J170" s="170">
        <v>1</v>
      </c>
      <c r="K170" s="170">
        <v>1.2558541443385638</v>
      </c>
      <c r="L170" s="170">
        <v>1.2618574273396366</v>
      </c>
      <c r="M170" s="170">
        <v>1.2804645123503937</v>
      </c>
      <c r="N170" s="170">
        <v>1.2935053883407719</v>
      </c>
      <c r="O170" s="170">
        <v>1.3066345088558666</v>
      </c>
      <c r="P170" s="172">
        <v>1.3256781436672778</v>
      </c>
      <c r="Q170" s="172">
        <v>1.3319017580824681</v>
      </c>
    </row>
    <row r="171" spans="3:17" x14ac:dyDescent="0.25">
      <c r="C171" s="12">
        <v>44089</v>
      </c>
      <c r="D171" s="171">
        <v>173</v>
      </c>
      <c r="E171" s="171">
        <v>179</v>
      </c>
      <c r="F171" s="170">
        <v>1.2061062799744589</v>
      </c>
      <c r="G171" s="170">
        <v>1.8335473558532087E-2</v>
      </c>
      <c r="H171" s="170">
        <f t="shared" si="88"/>
        <v>1.1877708064159267</v>
      </c>
      <c r="I171" s="170">
        <f t="shared" si="89"/>
        <v>1.224441753532991</v>
      </c>
      <c r="J171" s="170">
        <v>1</v>
      </c>
      <c r="K171" s="170">
        <v>1.1704341454585794</v>
      </c>
      <c r="L171" s="170">
        <v>1.1761064067540448</v>
      </c>
      <c r="M171" s="170">
        <v>1.1936890679943546</v>
      </c>
      <c r="N171" s="170">
        <v>1.2060133680446632</v>
      </c>
      <c r="O171" s="170">
        <v>1.2184222066895076</v>
      </c>
      <c r="P171" s="172">
        <v>1.2364230842423547</v>
      </c>
      <c r="Q171" s="172">
        <v>1.2423064237927179</v>
      </c>
    </row>
    <row r="172" spans="3:17" x14ac:dyDescent="0.25">
      <c r="C172" s="12">
        <v>44090</v>
      </c>
      <c r="D172" s="171">
        <v>174</v>
      </c>
      <c r="E172" s="171">
        <v>180</v>
      </c>
      <c r="F172" s="170">
        <v>1.1633097781489594</v>
      </c>
      <c r="G172" s="170">
        <v>1.7646172386482594E-2</v>
      </c>
      <c r="H172" s="170">
        <f t="shared" si="88"/>
        <v>1.1456636057624767</v>
      </c>
      <c r="I172" s="170">
        <f t="shared" si="89"/>
        <v>1.1809559505354421</v>
      </c>
      <c r="J172" s="170">
        <v>1</v>
      </c>
      <c r="K172" s="170">
        <v>1.1289781377060495</v>
      </c>
      <c r="L172" s="170">
        <v>1.1344373786486737</v>
      </c>
      <c r="M172" s="170">
        <v>1.1513594815263339</v>
      </c>
      <c r="N172" s="170">
        <v>1.1632205548083645</v>
      </c>
      <c r="O172" s="170">
        <v>1.1751628105135214</v>
      </c>
      <c r="P172" s="172">
        <v>1.1924865265817057</v>
      </c>
      <c r="Q172" s="172">
        <v>1.1981484660133217</v>
      </c>
    </row>
    <row r="173" spans="3:17" x14ac:dyDescent="0.25">
      <c r="C173" s="12">
        <v>44091</v>
      </c>
      <c r="D173" s="171">
        <v>175</v>
      </c>
      <c r="E173" s="171">
        <v>181</v>
      </c>
      <c r="F173" s="170">
        <v>1.0582878499234689</v>
      </c>
      <c r="G173" s="170">
        <v>1.6527679468355271E-2</v>
      </c>
      <c r="H173" s="170">
        <f t="shared" si="88"/>
        <v>1.0417601704551136</v>
      </c>
      <c r="I173" s="170">
        <f t="shared" si="89"/>
        <v>1.0748155293918242</v>
      </c>
      <c r="J173" s="170">
        <v>1</v>
      </c>
      <c r="K173" s="170">
        <v>1.0261393604567366</v>
      </c>
      <c r="L173" s="170">
        <v>1.0312497698110303</v>
      </c>
      <c r="M173" s="170">
        <v>1.0470936977220049</v>
      </c>
      <c r="N173" s="170">
        <v>1.0582018115045566</v>
      </c>
      <c r="O173" s="170">
        <v>1.0693882098481879</v>
      </c>
      <c r="P173" s="172">
        <v>1.0856194149317688</v>
      </c>
      <c r="Q173" s="172">
        <v>1.0909252871313453</v>
      </c>
    </row>
    <row r="174" spans="3:17" x14ac:dyDescent="0.25">
      <c r="C174" s="12">
        <v>44092</v>
      </c>
      <c r="D174" s="171">
        <v>176</v>
      </c>
      <c r="E174" s="171">
        <v>182</v>
      </c>
      <c r="F174" s="170">
        <v>1.0052919554854034</v>
      </c>
      <c r="G174" s="170">
        <v>1.5867317911950351E-2</v>
      </c>
      <c r="H174" s="170">
        <f t="shared" si="88"/>
        <v>0.989424637573453</v>
      </c>
      <c r="I174" s="170">
        <f t="shared" si="89"/>
        <v>1.0211592733973538</v>
      </c>
      <c r="J174" s="170">
        <v>1</v>
      </c>
      <c r="K174" s="170">
        <v>0.97443047039679709</v>
      </c>
      <c r="L174" s="170">
        <v>0.97933569619538574</v>
      </c>
      <c r="M174" s="170">
        <v>0.99454459480496515</v>
      </c>
      <c r="N174" s="170">
        <v>1.0052084745758478</v>
      </c>
      <c r="O174" s="170">
        <v>1.0159483118946673</v>
      </c>
      <c r="P174" s="172">
        <v>1.031532975781277</v>
      </c>
      <c r="Q174" s="172">
        <v>1.0366278542135809</v>
      </c>
    </row>
    <row r="175" spans="3:17" x14ac:dyDescent="0.25">
      <c r="C175" s="12">
        <v>44093</v>
      </c>
      <c r="D175" s="171">
        <v>177</v>
      </c>
      <c r="E175" s="171">
        <v>183</v>
      </c>
      <c r="F175" s="170">
        <v>1.0017344377633175</v>
      </c>
      <c r="G175" s="170">
        <v>1.5661662629302856E-2</v>
      </c>
      <c r="H175" s="170">
        <f t="shared" si="88"/>
        <v>0.98607277513401459</v>
      </c>
      <c r="I175" s="170">
        <f t="shared" si="89"/>
        <v>1.0173961003926204</v>
      </c>
      <c r="J175" s="170">
        <v>1</v>
      </c>
      <c r="K175" s="170">
        <v>0.97127071997685555</v>
      </c>
      <c r="L175" s="170">
        <v>0.97611325265490967</v>
      </c>
      <c r="M175" s="170">
        <v>0.9911267885813585</v>
      </c>
      <c r="N175" s="170">
        <v>1.0016528179534854</v>
      </c>
      <c r="O175" s="170">
        <v>1.0122531114876672</v>
      </c>
      <c r="P175" s="172">
        <v>1.0276340354896969</v>
      </c>
      <c r="Q175" s="172">
        <v>1.032661992773706</v>
      </c>
    </row>
    <row r="176" spans="3:17" x14ac:dyDescent="0.25">
      <c r="C176" s="12">
        <v>44094</v>
      </c>
      <c r="D176" s="171">
        <v>178</v>
      </c>
      <c r="E176" s="171">
        <v>184</v>
      </c>
      <c r="F176" s="170">
        <v>0.95486601684336325</v>
      </c>
      <c r="G176" s="170">
        <v>1.5185325475379161E-2</v>
      </c>
      <c r="H176" s="170">
        <f t="shared" si="88"/>
        <v>0.93968069136798404</v>
      </c>
      <c r="I176" s="170">
        <f t="shared" si="89"/>
        <v>0.97005134231874246</v>
      </c>
      <c r="J176" s="170">
        <v>1</v>
      </c>
      <c r="K176" s="170">
        <v>0.92533271349458213</v>
      </c>
      <c r="L176" s="170">
        <v>0.93002642348814279</v>
      </c>
      <c r="M176" s="170">
        <v>0.9445802658610567</v>
      </c>
      <c r="N176" s="170">
        <v>0.95478552015606044</v>
      </c>
      <c r="O176" s="170">
        <v>0.96506401672490683</v>
      </c>
      <c r="P176" s="172">
        <v>0.97998019175520834</v>
      </c>
      <c r="Q176" s="172">
        <v>0.98485677477397593</v>
      </c>
    </row>
    <row r="177" spans="3:17" x14ac:dyDescent="0.25">
      <c r="C177" s="12">
        <v>44095</v>
      </c>
      <c r="D177" s="171">
        <v>179</v>
      </c>
      <c r="E177" s="171">
        <v>185</v>
      </c>
      <c r="F177" s="170">
        <v>0.93990614889517621</v>
      </c>
      <c r="G177" s="170">
        <v>1.5019765397204735E-2</v>
      </c>
      <c r="H177" s="170">
        <f t="shared" ref="H177:H183" si="90">+F177-G177</f>
        <v>0.92488638349797148</v>
      </c>
      <c r="I177" s="170">
        <f t="shared" ref="I177:I183" si="91">+F177+G177</f>
        <v>0.95492591429238094</v>
      </c>
      <c r="J177" s="170">
        <v>1</v>
      </c>
      <c r="K177" s="170">
        <v>0.91069593771470636</v>
      </c>
      <c r="L177" s="170">
        <v>0.9153380370688633</v>
      </c>
      <c r="M177" s="170">
        <v>0.92973233419224433</v>
      </c>
      <c r="N177" s="170">
        <v>0.93982614447533064</v>
      </c>
      <c r="O177" s="170">
        <v>0.94999274913331622</v>
      </c>
      <c r="P177" s="172">
        <v>0.96474716311230713</v>
      </c>
      <c r="Q177" s="172">
        <v>0.96957101713689842</v>
      </c>
    </row>
    <row r="178" spans="3:17" x14ac:dyDescent="0.25">
      <c r="C178" s="12">
        <v>44096</v>
      </c>
      <c r="D178" s="171">
        <v>180</v>
      </c>
      <c r="E178" s="171">
        <v>186</v>
      </c>
      <c r="F178" s="170">
        <v>0.91675673469873253</v>
      </c>
      <c r="G178" s="170">
        <v>1.4830834556926614E-2</v>
      </c>
      <c r="H178" s="170">
        <f t="shared" si="90"/>
        <v>0.90192590014180596</v>
      </c>
      <c r="I178" s="170">
        <f t="shared" si="91"/>
        <v>0.93158756925565911</v>
      </c>
      <c r="J178" s="170">
        <v>1</v>
      </c>
      <c r="K178" s="170">
        <v>0.88791674273762011</v>
      </c>
      <c r="L178" s="170">
        <v>0.89249934366339034</v>
      </c>
      <c r="M178" s="170">
        <v>0.90671037410252653</v>
      </c>
      <c r="N178" s="170">
        <v>0.91667676065044579</v>
      </c>
      <c r="O178" s="170">
        <v>0.92671591395187436</v>
      </c>
      <c r="P178" s="172">
        <v>0.94128692453371754</v>
      </c>
      <c r="Q178" s="172">
        <v>0.9460512110861069</v>
      </c>
    </row>
    <row r="179" spans="3:17" x14ac:dyDescent="0.25">
      <c r="C179" s="12">
        <v>44097</v>
      </c>
      <c r="D179" s="171">
        <v>181</v>
      </c>
      <c r="E179" s="171">
        <v>187</v>
      </c>
      <c r="F179" s="170">
        <v>0.91731478623552132</v>
      </c>
      <c r="G179" s="170">
        <v>1.4865171502683065E-2</v>
      </c>
      <c r="H179" s="170">
        <f t="shared" si="90"/>
        <v>0.90244961473283825</v>
      </c>
      <c r="I179" s="170">
        <f t="shared" si="91"/>
        <v>0.93217995773820439</v>
      </c>
      <c r="J179" s="170">
        <v>1</v>
      </c>
      <c r="K179" s="170">
        <v>0.88840841348590249</v>
      </c>
      <c r="L179" s="170">
        <v>0.89300146927512825</v>
      </c>
      <c r="M179" s="170">
        <v>0.90724509301730694</v>
      </c>
      <c r="N179" s="170">
        <v>0.91723449032254734</v>
      </c>
      <c r="O179" s="170">
        <v>0.92729694724124956</v>
      </c>
      <c r="P179" s="172">
        <v>0.94190199990673951</v>
      </c>
      <c r="Q179" s="172">
        <v>0.94667747253070589</v>
      </c>
    </row>
    <row r="180" spans="3:17" x14ac:dyDescent="0.25">
      <c r="C180" s="12">
        <v>44098</v>
      </c>
      <c r="D180" s="171">
        <v>182</v>
      </c>
      <c r="E180" s="171">
        <v>188</v>
      </c>
      <c r="F180" s="170">
        <v>0.92121633545772563</v>
      </c>
      <c r="G180" s="170">
        <v>1.4951973842600885E-2</v>
      </c>
      <c r="H180" s="170">
        <f t="shared" si="90"/>
        <v>0.90626436161512469</v>
      </c>
      <c r="I180" s="170">
        <f t="shared" si="91"/>
        <v>0.93616830930032657</v>
      </c>
      <c r="J180" s="170">
        <v>1</v>
      </c>
      <c r="K180" s="170">
        <v>0.89214153401302132</v>
      </c>
      <c r="L180" s="170">
        <v>0.89676126549365764</v>
      </c>
      <c r="M180" s="170">
        <v>0.91108777418131193</v>
      </c>
      <c r="N180" s="170">
        <v>0.92113544311903661</v>
      </c>
      <c r="O180" s="170">
        <v>0.93125671434754476</v>
      </c>
      <c r="P180" s="172">
        <v>0.9459473365965283</v>
      </c>
      <c r="Q180" s="172">
        <v>0.9507508398701362</v>
      </c>
    </row>
    <row r="181" spans="3:17" x14ac:dyDescent="0.25">
      <c r="C181" s="12">
        <v>44099</v>
      </c>
      <c r="D181" s="171">
        <v>183</v>
      </c>
      <c r="E181" s="171">
        <v>189</v>
      </c>
      <c r="F181" s="170">
        <v>0.93404573552145365</v>
      </c>
      <c r="G181" s="170">
        <v>1.5130339311613216E-2</v>
      </c>
      <c r="H181" s="170">
        <f t="shared" si="90"/>
        <v>0.91891539620984042</v>
      </c>
      <c r="I181" s="170">
        <f t="shared" si="91"/>
        <v>0.94917607483306687</v>
      </c>
      <c r="J181" s="170">
        <v>1</v>
      </c>
      <c r="K181" s="170">
        <v>0.90462363333883611</v>
      </c>
      <c r="L181" s="170">
        <v>0.90929865741618332</v>
      </c>
      <c r="M181" s="170">
        <v>0.92379643431756775</v>
      </c>
      <c r="N181" s="170">
        <v>0.93396403944779338</v>
      </c>
      <c r="O181" s="170">
        <v>0.94420597816869678</v>
      </c>
      <c r="P181" s="172">
        <v>0.95907148641354589</v>
      </c>
      <c r="Q181" s="172">
        <v>0.96393210822230035</v>
      </c>
    </row>
    <row r="182" spans="3:17" x14ac:dyDescent="0.25">
      <c r="C182" s="12">
        <v>44100</v>
      </c>
      <c r="D182" s="171">
        <v>184</v>
      </c>
      <c r="E182" s="171">
        <v>190</v>
      </c>
      <c r="F182" s="170">
        <v>0.91211172521375028</v>
      </c>
      <c r="G182" s="170">
        <v>1.5035716529032265E-2</v>
      </c>
      <c r="H182" s="170">
        <f t="shared" si="90"/>
        <v>0.89707600868471804</v>
      </c>
      <c r="I182" s="170">
        <f t="shared" si="91"/>
        <v>0.92714744174278252</v>
      </c>
      <c r="J182" s="170">
        <v>1</v>
      </c>
      <c r="K182" s="170">
        <v>0.88287771827282224</v>
      </c>
      <c r="L182" s="170">
        <v>0.88752188193676063</v>
      </c>
      <c r="M182" s="170">
        <v>0.90192575807020114</v>
      </c>
      <c r="N182" s="170">
        <v>0.91202910772860835</v>
      </c>
      <c r="O182" s="170">
        <v>0.92220762937106093</v>
      </c>
      <c r="P182" s="172">
        <v>0.93698338431014605</v>
      </c>
      <c r="Q182" s="172">
        <v>0.94181523890565766</v>
      </c>
    </row>
    <row r="183" spans="3:17" x14ac:dyDescent="0.25">
      <c r="C183" s="12">
        <v>44101</v>
      </c>
      <c r="D183" s="171">
        <v>185</v>
      </c>
      <c r="E183" s="171">
        <v>191</v>
      </c>
      <c r="F183" s="170">
        <v>0.92403065554148289</v>
      </c>
      <c r="G183" s="170">
        <v>1.5219791891298615E-2</v>
      </c>
      <c r="H183" s="170">
        <f t="shared" si="90"/>
        <v>0.90881086365018426</v>
      </c>
      <c r="I183" s="170">
        <f t="shared" si="91"/>
        <v>0.93925044743278152</v>
      </c>
      <c r="J183" s="170">
        <v>1</v>
      </c>
      <c r="K183" s="170">
        <v>0.89443855546743545</v>
      </c>
      <c r="L183" s="170">
        <v>0.89913965267017426</v>
      </c>
      <c r="M183" s="170">
        <v>0.91372002257417351</v>
      </c>
      <c r="N183" s="170">
        <v>0.92394709469878333</v>
      </c>
      <c r="O183" s="170">
        <v>0.93425019714850988</v>
      </c>
      <c r="P183" s="172">
        <v>0.94920669211069553</v>
      </c>
      <c r="Q183" s="172">
        <v>0.95409762337405479</v>
      </c>
    </row>
    <row r="184" spans="3:17" x14ac:dyDescent="0.25">
      <c r="C184" s="12">
        <v>44102</v>
      </c>
      <c r="D184" s="171">
        <v>186</v>
      </c>
      <c r="E184" s="171">
        <v>192</v>
      </c>
      <c r="F184" s="170">
        <v>0.97762784719213325</v>
      </c>
      <c r="G184" s="170">
        <v>1.574159534842122E-2</v>
      </c>
      <c r="H184" s="170">
        <f t="shared" ref="H184:H197" si="92">+F184-G184</f>
        <v>0.96188625184371201</v>
      </c>
      <c r="I184" s="170">
        <f t="shared" ref="I184:I197" si="93">+F184+G184</f>
        <v>0.99336944254055448</v>
      </c>
      <c r="J184" s="170">
        <v>1</v>
      </c>
      <c r="K184" s="170">
        <v>0.9470156579631851</v>
      </c>
      <c r="L184" s="170">
        <v>0.95188012625967089</v>
      </c>
      <c r="M184" s="170">
        <v>0.96696475181040542</v>
      </c>
      <c r="N184" s="170">
        <v>0.97754335900395439</v>
      </c>
      <c r="O184" s="170">
        <v>0.98819884026941329</v>
      </c>
      <c r="P184" s="172">
        <v>1.0036637650649873</v>
      </c>
      <c r="Q184" s="172">
        <v>1.0087201742625285</v>
      </c>
    </row>
    <row r="185" spans="3:17" x14ac:dyDescent="0.25">
      <c r="C185" s="12">
        <v>44103</v>
      </c>
      <c r="D185" s="171">
        <v>187</v>
      </c>
      <c r="E185" s="171">
        <v>193</v>
      </c>
      <c r="F185" s="170">
        <v>1.0372551565558477</v>
      </c>
      <c r="G185" s="170">
        <v>1.6302918242806844E-2</v>
      </c>
      <c r="H185" s="170">
        <f t="shared" si="92"/>
        <v>1.0209522383130407</v>
      </c>
      <c r="I185" s="170">
        <f t="shared" si="93"/>
        <v>1.0535580747986546</v>
      </c>
      <c r="J185" s="170">
        <v>1</v>
      </c>
      <c r="K185" s="170">
        <v>1.0055454096194516</v>
      </c>
      <c r="L185" s="170">
        <v>1.0105857061711536</v>
      </c>
      <c r="M185" s="170">
        <v>1.0262129446289228</v>
      </c>
      <c r="N185" s="170">
        <v>1.0371697448323085</v>
      </c>
      <c r="O185" s="170">
        <v>1.0482042593866243</v>
      </c>
      <c r="P185" s="172">
        <v>1.064215954126051</v>
      </c>
      <c r="Q185" s="172">
        <v>1.0694502897669493</v>
      </c>
    </row>
    <row r="186" spans="3:17" x14ac:dyDescent="0.25">
      <c r="C186" s="12">
        <v>44104</v>
      </c>
      <c r="D186" s="171">
        <v>188</v>
      </c>
      <c r="E186" s="171">
        <v>194</v>
      </c>
      <c r="F186" s="170">
        <v>1.0529913286515613</v>
      </c>
      <c r="G186" s="170">
        <v>1.6505458394412309E-2</v>
      </c>
      <c r="H186" s="170">
        <f t="shared" si="92"/>
        <v>1.0364858702571489</v>
      </c>
      <c r="I186" s="170">
        <f t="shared" si="93"/>
        <v>1.0694967870459737</v>
      </c>
      <c r="J186" s="170">
        <v>1</v>
      </c>
      <c r="K186" s="170">
        <v>1.0208869652846666</v>
      </c>
      <c r="L186" s="170">
        <v>1.0259901455070461</v>
      </c>
      <c r="M186" s="170">
        <v>1.0418120580820964</v>
      </c>
      <c r="N186" s="170">
        <v>1.052905089831274</v>
      </c>
      <c r="O186" s="170">
        <v>1.0640765884865477</v>
      </c>
      <c r="P186" s="172">
        <v>1.0802866802820541</v>
      </c>
      <c r="Q186" s="172">
        <v>1.0855857786094587</v>
      </c>
    </row>
    <row r="187" spans="3:17" x14ac:dyDescent="0.25">
      <c r="C187" s="12">
        <v>44105</v>
      </c>
      <c r="D187" s="171">
        <v>189</v>
      </c>
      <c r="E187" s="171">
        <v>195</v>
      </c>
      <c r="F187" s="170">
        <v>1.0785377933757836</v>
      </c>
      <c r="G187" s="170">
        <v>1.6754269407334033E-2</v>
      </c>
      <c r="H187" s="170">
        <f t="shared" si="92"/>
        <v>1.0617835239684497</v>
      </c>
      <c r="I187" s="170">
        <f t="shared" si="93"/>
        <v>1.0952920627831175</v>
      </c>
      <c r="J187" s="170">
        <v>1</v>
      </c>
      <c r="K187" s="170">
        <v>1.0459472303603492</v>
      </c>
      <c r="L187" s="170">
        <v>1.0511282283043697</v>
      </c>
      <c r="M187" s="170">
        <v>1.067190420148866</v>
      </c>
      <c r="N187" s="170">
        <v>1.0784510396459805</v>
      </c>
      <c r="O187" s="170">
        <v>1.0897905945448387</v>
      </c>
      <c r="P187" s="172">
        <v>1.1062432833297846</v>
      </c>
      <c r="Q187" s="172">
        <v>1.1116213691888499</v>
      </c>
    </row>
    <row r="188" spans="3:17" x14ac:dyDescent="0.25">
      <c r="C188" s="12">
        <v>44106</v>
      </c>
      <c r="D188" s="171">
        <v>190</v>
      </c>
      <c r="E188" s="171">
        <v>196</v>
      </c>
      <c r="F188" s="170">
        <v>1.0768250220786353</v>
      </c>
      <c r="G188" s="170">
        <v>1.6745857132987152E-2</v>
      </c>
      <c r="H188" s="170">
        <f t="shared" si="92"/>
        <v>1.0600791649456482</v>
      </c>
      <c r="I188" s="170">
        <f t="shared" si="93"/>
        <v>1.0935708792116223</v>
      </c>
      <c r="J188" s="170">
        <v>1</v>
      </c>
      <c r="K188" s="170">
        <v>1.0442510921869754</v>
      </c>
      <c r="L188" s="170">
        <v>1.0494293818537426</v>
      </c>
      <c r="M188" s="170">
        <v>1.0654832960122187</v>
      </c>
      <c r="N188" s="170">
        <v>1.0767382175974916</v>
      </c>
      <c r="O188" s="170">
        <v>1.0880721207632629</v>
      </c>
      <c r="P188" s="172">
        <v>1.1045167603043728</v>
      </c>
      <c r="Q188" s="172">
        <v>1.1098922531794604</v>
      </c>
    </row>
    <row r="189" spans="3:17" x14ac:dyDescent="0.25">
      <c r="C189" s="12">
        <v>44107</v>
      </c>
      <c r="D189" s="171">
        <v>191</v>
      </c>
      <c r="E189" s="171">
        <v>197</v>
      </c>
      <c r="F189" s="170">
        <v>1.1006957871654994</v>
      </c>
      <c r="G189" s="170">
        <v>1.6891853621400194E-2</v>
      </c>
      <c r="H189" s="170">
        <f t="shared" si="92"/>
        <v>1.0838039335440992</v>
      </c>
      <c r="I189" s="170">
        <f t="shared" si="93"/>
        <v>1.1175876407868996</v>
      </c>
      <c r="J189" s="170">
        <v>1</v>
      </c>
      <c r="K189" s="170">
        <v>1.0678345739789155</v>
      </c>
      <c r="L189" s="170">
        <v>1.0730593158908095</v>
      </c>
      <c r="M189" s="170">
        <v>1.0892557946413497</v>
      </c>
      <c r="N189" s="170">
        <v>1.1006093779627992</v>
      </c>
      <c r="O189" s="170">
        <v>1.1120415831951076</v>
      </c>
      <c r="P189" s="172">
        <v>1.1286270081005467</v>
      </c>
      <c r="Q189" s="172">
        <v>1.1340480552725247</v>
      </c>
    </row>
    <row r="190" spans="3:17" x14ac:dyDescent="0.25">
      <c r="C190" s="12">
        <v>44108</v>
      </c>
      <c r="D190" s="171">
        <v>192</v>
      </c>
      <c r="E190" s="171">
        <v>198</v>
      </c>
      <c r="F190" s="170">
        <v>1.0863947136072218</v>
      </c>
      <c r="G190" s="170">
        <v>1.6711787215440182E-2</v>
      </c>
      <c r="H190" s="170">
        <f t="shared" si="92"/>
        <v>1.0696829263917818</v>
      </c>
      <c r="I190" s="170">
        <f t="shared" si="93"/>
        <v>1.1031065008226619</v>
      </c>
      <c r="J190" s="170">
        <v>1</v>
      </c>
      <c r="K190" s="170">
        <v>1.0538843767911397</v>
      </c>
      <c r="L190" s="170">
        <v>1.05905319413817</v>
      </c>
      <c r="M190" s="170">
        <v>1.0750765630509391</v>
      </c>
      <c r="N190" s="170">
        <v>1.0863090234764223</v>
      </c>
      <c r="O190" s="170">
        <v>1.0976194515468669</v>
      </c>
      <c r="P190" s="172">
        <v>1.1140285299185777</v>
      </c>
      <c r="Q190" s="172">
        <v>1.11939201892266</v>
      </c>
    </row>
    <row r="191" spans="3:17" x14ac:dyDescent="0.25">
      <c r="C191" s="12">
        <v>44109</v>
      </c>
      <c r="D191" s="171">
        <v>193</v>
      </c>
      <c r="E191" s="171">
        <v>199</v>
      </c>
      <c r="F191" s="170">
        <v>1.0491629046251554</v>
      </c>
      <c r="G191" s="170">
        <v>1.6335444270082405E-2</v>
      </c>
      <c r="H191" s="170">
        <f t="shared" si="92"/>
        <v>1.0328274603550729</v>
      </c>
      <c r="I191" s="170">
        <f t="shared" si="93"/>
        <v>1.0654983488952379</v>
      </c>
      <c r="J191" s="170">
        <v>1</v>
      </c>
      <c r="K191" s="170">
        <v>1.0173876002073035</v>
      </c>
      <c r="L191" s="170">
        <v>1.0224388624028191</v>
      </c>
      <c r="M191" s="170">
        <v>1.0380990905021665</v>
      </c>
      <c r="N191" s="170">
        <v>1.049078125002437</v>
      </c>
      <c r="O191" s="170">
        <v>1.0601342987081861</v>
      </c>
      <c r="P191" s="172">
        <v>1.0761761378724823</v>
      </c>
      <c r="Q191" s="172">
        <v>1.0814200031801147</v>
      </c>
    </row>
    <row r="192" spans="3:17" x14ac:dyDescent="0.25">
      <c r="C192" s="12">
        <v>44110</v>
      </c>
      <c r="D192" s="171">
        <v>194</v>
      </c>
      <c r="E192" s="171">
        <v>200</v>
      </c>
      <c r="F192" s="170">
        <v>1.0031137297737449</v>
      </c>
      <c r="G192" s="170">
        <v>1.5878494056601709E-2</v>
      </c>
      <c r="H192" s="170">
        <f t="shared" si="92"/>
        <v>0.98723523571714322</v>
      </c>
      <c r="I192" s="170">
        <f t="shared" si="93"/>
        <v>1.0189922238303466</v>
      </c>
      <c r="J192" s="170">
        <v>1</v>
      </c>
      <c r="K192" s="170">
        <v>0.97223119430106852</v>
      </c>
      <c r="L192" s="170">
        <v>0.97713960262175859</v>
      </c>
      <c r="M192" s="170">
        <v>0.99235867097382457</v>
      </c>
      <c r="N192" s="170">
        <v>1.0030299496990807</v>
      </c>
      <c r="O192" s="170">
        <v>1.0137774581794956</v>
      </c>
      <c r="P192" s="172">
        <v>1.0293736384132219</v>
      </c>
      <c r="Q192" s="172">
        <v>1.0344723790026711</v>
      </c>
    </row>
    <row r="193" spans="3:17" x14ac:dyDescent="0.25">
      <c r="C193" s="12">
        <v>44111</v>
      </c>
      <c r="D193" s="171">
        <v>195</v>
      </c>
      <c r="E193" s="171">
        <v>201</v>
      </c>
      <c r="F193" s="170">
        <v>0.9873766356972915</v>
      </c>
      <c r="G193" s="170">
        <v>1.566475344711811E-2</v>
      </c>
      <c r="H193" s="170">
        <f t="shared" si="92"/>
        <v>0.97171188225017335</v>
      </c>
      <c r="I193" s="170">
        <f t="shared" si="93"/>
        <v>1.0030413891444097</v>
      </c>
      <c r="J193" s="170">
        <v>1</v>
      </c>
      <c r="K193" s="170">
        <v>0.95691034487165361</v>
      </c>
      <c r="L193" s="170">
        <v>0.96175246905112022</v>
      </c>
      <c r="M193" s="170">
        <v>0.97676625112779736</v>
      </c>
      <c r="N193" s="170">
        <v>0.98729379637292425</v>
      </c>
      <c r="O193" s="170">
        <v>0.99789671540641423</v>
      </c>
      <c r="P193" s="172">
        <v>1.0132833748474237</v>
      </c>
      <c r="Q193" s="172">
        <v>1.0183136940828981</v>
      </c>
    </row>
    <row r="194" spans="3:17" x14ac:dyDescent="0.25">
      <c r="C194" s="12">
        <v>44112</v>
      </c>
      <c r="D194" s="171">
        <v>196</v>
      </c>
      <c r="E194" s="171">
        <v>202</v>
      </c>
      <c r="F194" s="170">
        <v>0.9784615994476219</v>
      </c>
      <c r="G194" s="170">
        <v>1.552722486669272E-2</v>
      </c>
      <c r="H194" s="170">
        <f t="shared" si="92"/>
        <v>0.96293437458092923</v>
      </c>
      <c r="I194" s="170">
        <f t="shared" si="93"/>
        <v>0.99398882431431457</v>
      </c>
      <c r="J194" s="170">
        <v>1</v>
      </c>
      <c r="K194" s="170">
        <v>0.94826284626831792</v>
      </c>
      <c r="L194" s="170">
        <v>0.95306243562015081</v>
      </c>
      <c r="M194" s="170">
        <v>0.96794435763905906</v>
      </c>
      <c r="N194" s="170">
        <v>0.97837946673575127</v>
      </c>
      <c r="O194" s="170">
        <v>0.98888930668897446</v>
      </c>
      <c r="P194" s="172">
        <v>1.0041409254594538</v>
      </c>
      <c r="Q194" s="172">
        <v>1.0091271045783015</v>
      </c>
    </row>
    <row r="195" spans="3:17" x14ac:dyDescent="0.25">
      <c r="C195" s="12">
        <v>44113</v>
      </c>
      <c r="D195" s="171">
        <v>197</v>
      </c>
      <c r="E195" s="171">
        <v>203</v>
      </c>
      <c r="F195" s="170">
        <v>0.98215394201229445</v>
      </c>
      <c r="G195" s="170">
        <v>1.5521458558292633E-2</v>
      </c>
      <c r="H195" s="170">
        <f t="shared" si="92"/>
        <v>0.96663248345400177</v>
      </c>
      <c r="I195" s="170">
        <f t="shared" si="93"/>
        <v>0.99767540057058712</v>
      </c>
      <c r="J195" s="170">
        <v>1</v>
      </c>
      <c r="K195" s="170">
        <v>0.95196543482129958</v>
      </c>
      <c r="L195" s="170">
        <v>0.95676362606972798</v>
      </c>
      <c r="M195" s="170">
        <v>0.97164078680215427</v>
      </c>
      <c r="N195" s="170">
        <v>0.98207217882508213</v>
      </c>
      <c r="O195" s="170">
        <v>0.99257796547732702</v>
      </c>
      <c r="P195" s="172">
        <v>1.0078231596538452</v>
      </c>
      <c r="Q195" s="172">
        <v>1.0128071011953412</v>
      </c>
    </row>
    <row r="196" spans="3:17" x14ac:dyDescent="0.25">
      <c r="C196" s="12">
        <v>44114</v>
      </c>
      <c r="D196" s="171">
        <v>198</v>
      </c>
      <c r="E196" s="171">
        <v>204</v>
      </c>
      <c r="F196" s="170">
        <v>0.99397575038996411</v>
      </c>
      <c r="G196" s="170">
        <v>1.5609189746061626E-2</v>
      </c>
      <c r="H196" s="170">
        <f t="shared" si="92"/>
        <v>0.97836656064390248</v>
      </c>
      <c r="I196" s="170">
        <f t="shared" si="93"/>
        <v>1.0095849401360257</v>
      </c>
      <c r="J196" s="170">
        <v>1</v>
      </c>
      <c r="K196" s="170">
        <v>0.96361512788866865</v>
      </c>
      <c r="L196" s="170">
        <v>0.96844102771052554</v>
      </c>
      <c r="M196" s="170">
        <v>0.98340344888789399</v>
      </c>
      <c r="N196" s="170">
        <v>0.99389404375426782</v>
      </c>
      <c r="O196" s="170">
        <v>1.0044589817883016</v>
      </c>
      <c r="P196" s="172">
        <v>1.0197891818614577</v>
      </c>
      <c r="Q196" s="172">
        <v>1.0248007035251576</v>
      </c>
    </row>
    <row r="197" spans="3:17" x14ac:dyDescent="0.25">
      <c r="C197" s="12">
        <v>44115</v>
      </c>
      <c r="D197" s="171">
        <v>199</v>
      </c>
      <c r="E197" s="171">
        <v>205</v>
      </c>
      <c r="F197" s="170">
        <v>1.0127630443782241</v>
      </c>
      <c r="G197" s="170">
        <v>1.5770610919755471E-2</v>
      </c>
      <c r="H197" s="170">
        <f t="shared" si="92"/>
        <v>0.99699243345846855</v>
      </c>
      <c r="I197" s="170">
        <f t="shared" si="93"/>
        <v>1.0285336552979796</v>
      </c>
      <c r="J197" s="170">
        <v>1</v>
      </c>
      <c r="K197" s="170">
        <v>0.98208646825469215</v>
      </c>
      <c r="L197" s="170">
        <v>0.98696306087597763</v>
      </c>
      <c r="M197" s="170">
        <v>1.0020817802860249</v>
      </c>
      <c r="N197" s="170">
        <v>1.01268118627199</v>
      </c>
      <c r="O197" s="170">
        <v>1.0233550732368142</v>
      </c>
      <c r="P197" s="172">
        <v>1.0388422533463757</v>
      </c>
      <c r="Q197" s="172">
        <v>1.0439048119518282</v>
      </c>
    </row>
    <row r="198" spans="3:17" x14ac:dyDescent="0.25">
      <c r="C198" s="12">
        <v>44116</v>
      </c>
      <c r="D198" s="171">
        <v>200</v>
      </c>
      <c r="E198" s="171">
        <v>206</v>
      </c>
      <c r="F198" s="170">
        <v>1.0172438539412123</v>
      </c>
      <c r="G198" s="170">
        <v>1.5826958991930859E-2</v>
      </c>
      <c r="H198" s="170">
        <f t="shared" ref="H198:H210" si="94">+F198-G198</f>
        <v>1.0014168949492814</v>
      </c>
      <c r="I198" s="170">
        <f t="shared" ref="I198:I210" si="95">+F198+G198</f>
        <v>1.0330708129331432</v>
      </c>
      <c r="J198" s="170">
        <v>1</v>
      </c>
      <c r="K198" s="170">
        <v>0.98645747206833001</v>
      </c>
      <c r="L198" s="170">
        <v>0.99135156758940501</v>
      </c>
      <c r="M198" s="170">
        <v>1.006524463064117</v>
      </c>
      <c r="N198" s="170">
        <v>1.017161772987426</v>
      </c>
      <c r="O198" s="170">
        <v>1.0278737666530533</v>
      </c>
      <c r="P198" s="172">
        <v>1.0434161259116519</v>
      </c>
      <c r="Q198" s="172">
        <v>1.0484966936869931</v>
      </c>
    </row>
    <row r="199" spans="3:17" x14ac:dyDescent="0.25">
      <c r="C199" s="12">
        <v>44117</v>
      </c>
      <c r="D199" s="171">
        <v>201</v>
      </c>
      <c r="E199" s="171">
        <v>207</v>
      </c>
      <c r="F199" s="170">
        <v>1.0377935263779157</v>
      </c>
      <c r="G199" s="170">
        <v>1.6002075794018876E-2</v>
      </c>
      <c r="H199" s="170">
        <f t="shared" si="94"/>
        <v>1.0217914505838968</v>
      </c>
      <c r="I199" s="170">
        <f t="shared" si="95"/>
        <v>1.0537956021719346</v>
      </c>
      <c r="J199" s="170">
        <v>1</v>
      </c>
      <c r="K199" s="170">
        <v>1.0066643860222968</v>
      </c>
      <c r="L199" s="170">
        <v>1.0116134746224732</v>
      </c>
      <c r="M199" s="170">
        <v>1.0269559278244011</v>
      </c>
      <c r="N199" s="170">
        <v>1.0377112804670419</v>
      </c>
      <c r="O199" s="170">
        <v>1.0485414669338671</v>
      </c>
      <c r="P199" s="172">
        <v>1.0642541264293746</v>
      </c>
      <c r="Q199" s="172">
        <v>1.0693900620666146</v>
      </c>
    </row>
    <row r="200" spans="3:17" x14ac:dyDescent="0.25">
      <c r="C200" s="12">
        <v>44118</v>
      </c>
      <c r="D200" s="171">
        <v>202</v>
      </c>
      <c r="E200" s="171">
        <v>208</v>
      </c>
      <c r="F200" s="170">
        <v>1.1151737871136838</v>
      </c>
      <c r="G200" s="170">
        <v>1.6590880652339053E-2</v>
      </c>
      <c r="H200" s="170">
        <f t="shared" si="94"/>
        <v>1.0985829064613446</v>
      </c>
      <c r="I200" s="170">
        <f t="shared" si="95"/>
        <v>1.1317646677660229</v>
      </c>
      <c r="J200" s="170">
        <v>1</v>
      </c>
      <c r="K200" s="170">
        <v>1.0828906711780066</v>
      </c>
      <c r="L200" s="170">
        <v>1.0880252616521779</v>
      </c>
      <c r="M200" s="170">
        <v>1.1039390134550016</v>
      </c>
      <c r="N200" s="170">
        <v>1.1150915118326579</v>
      </c>
      <c r="O200" s="170">
        <v>1.1263188707230203</v>
      </c>
      <c r="P200" s="172">
        <v>1.1426029610315553</v>
      </c>
      <c r="Q200" s="172">
        <v>1.1479244653871445</v>
      </c>
    </row>
    <row r="201" spans="3:17" x14ac:dyDescent="0.25">
      <c r="C201" s="12">
        <v>44119</v>
      </c>
      <c r="D201" s="171">
        <v>203</v>
      </c>
      <c r="E201" s="171">
        <v>209</v>
      </c>
      <c r="F201" s="170">
        <v>1.1872196679920917</v>
      </c>
      <c r="G201" s="170">
        <v>1.7103999882165769E-2</v>
      </c>
      <c r="H201" s="170">
        <f t="shared" si="94"/>
        <v>1.1701156681099258</v>
      </c>
      <c r="I201" s="170">
        <f t="shared" si="95"/>
        <v>1.2043236678742575</v>
      </c>
      <c r="J201" s="170">
        <v>1</v>
      </c>
      <c r="K201" s="170">
        <v>1.1539304423490917</v>
      </c>
      <c r="L201" s="170">
        <v>1.159226876312788</v>
      </c>
      <c r="M201" s="170">
        <v>1.1756388611677302</v>
      </c>
      <c r="N201" s="170">
        <v>1.187137531208875</v>
      </c>
      <c r="O201" s="170">
        <v>1.1987109357174117</v>
      </c>
      <c r="P201" s="172">
        <v>1.215492635679114</v>
      </c>
      <c r="Q201" s="172">
        <v>1.2209756689847606</v>
      </c>
    </row>
    <row r="202" spans="3:17" x14ac:dyDescent="0.25">
      <c r="C202" s="12">
        <v>44120</v>
      </c>
      <c r="D202" s="171">
        <v>204</v>
      </c>
      <c r="E202" s="171">
        <v>210</v>
      </c>
      <c r="F202" s="170">
        <v>1.2194833129788891</v>
      </c>
      <c r="G202" s="170">
        <v>1.7291113895567596E-2</v>
      </c>
      <c r="H202" s="170">
        <f t="shared" si="94"/>
        <v>1.2021921990833215</v>
      </c>
      <c r="I202" s="170">
        <f t="shared" si="95"/>
        <v>1.2367744268744567</v>
      </c>
      <c r="J202" s="170">
        <v>1</v>
      </c>
      <c r="K202" s="170">
        <v>1.1858261618598229</v>
      </c>
      <c r="L202" s="170">
        <v>1.1911820257322177</v>
      </c>
      <c r="M202" s="170">
        <v>1.2077765162267329</v>
      </c>
      <c r="N202" s="170">
        <v>1.2194015901010424</v>
      </c>
      <c r="O202" s="170">
        <v>1.2311010218255871</v>
      </c>
      <c r="P202" s="172">
        <v>1.2480633643551526</v>
      </c>
      <c r="Q202" s="172">
        <v>1.253604887301887</v>
      </c>
    </row>
    <row r="203" spans="3:17" x14ac:dyDescent="0.25">
      <c r="C203" s="12">
        <v>44121</v>
      </c>
      <c r="D203" s="171">
        <v>205</v>
      </c>
      <c r="E203" s="171">
        <v>211</v>
      </c>
      <c r="F203" s="170">
        <v>1.2055605845917283</v>
      </c>
      <c r="G203" s="170">
        <v>1.7098860094171373E-2</v>
      </c>
      <c r="H203" s="170">
        <f t="shared" si="94"/>
        <v>1.188461724497557</v>
      </c>
      <c r="I203" s="170">
        <f t="shared" si="95"/>
        <v>1.2226594446858996</v>
      </c>
      <c r="J203" s="170">
        <v>1</v>
      </c>
      <c r="K203" s="170">
        <v>1.1722777251090435</v>
      </c>
      <c r="L203" s="170">
        <v>1.177574011374372</v>
      </c>
      <c r="M203" s="170">
        <v>1.1939839385519244</v>
      </c>
      <c r="N203" s="170">
        <v>1.2054797459803117</v>
      </c>
      <c r="O203" s="170">
        <v>1.2170491066845983</v>
      </c>
      <c r="P203" s="172">
        <v>1.2338229056260601</v>
      </c>
      <c r="Q203" s="172">
        <v>1.2393028420771164</v>
      </c>
    </row>
    <row r="204" spans="3:17" x14ac:dyDescent="0.25">
      <c r="C204" s="12">
        <v>44122</v>
      </c>
      <c r="D204" s="171">
        <v>206</v>
      </c>
      <c r="E204" s="171">
        <v>212</v>
      </c>
      <c r="F204" s="170">
        <v>1.1764301526108136</v>
      </c>
      <c r="G204" s="170">
        <v>1.6739660052165265E-2</v>
      </c>
      <c r="H204" s="170">
        <f t="shared" si="94"/>
        <v>1.1596904925586484</v>
      </c>
      <c r="I204" s="170">
        <f t="shared" si="95"/>
        <v>1.1931698126629788</v>
      </c>
      <c r="J204" s="170">
        <v>1</v>
      </c>
      <c r="K204" s="170">
        <v>1.1438472055413123</v>
      </c>
      <c r="L204" s="170">
        <v>1.1490319411835956</v>
      </c>
      <c r="M204" s="170">
        <v>1.1650965632421713</v>
      </c>
      <c r="N204" s="170">
        <v>1.1763507562393156</v>
      </c>
      <c r="O204" s="170">
        <v>1.1876771902526169</v>
      </c>
      <c r="P204" s="172">
        <v>1.2040991922459983</v>
      </c>
      <c r="Q204" s="172">
        <v>1.20946430156575</v>
      </c>
    </row>
    <row r="205" spans="3:17" x14ac:dyDescent="0.25">
      <c r="C205" s="12">
        <v>44123</v>
      </c>
      <c r="D205" s="171">
        <v>207</v>
      </c>
      <c r="E205" s="171">
        <v>213</v>
      </c>
      <c r="F205" s="170">
        <v>1.2397009284477154</v>
      </c>
      <c r="G205" s="170">
        <v>1.6982204499283771E-2</v>
      </c>
      <c r="H205" s="170">
        <f t="shared" si="94"/>
        <v>1.2227187239484316</v>
      </c>
      <c r="I205" s="170">
        <f t="shared" si="95"/>
        <v>1.2566831329469992</v>
      </c>
      <c r="J205" s="170">
        <v>1</v>
      </c>
      <c r="K205" s="170">
        <v>1.20663730322885</v>
      </c>
      <c r="L205" s="170">
        <v>1.2119005669180323</v>
      </c>
      <c r="M205" s="170">
        <v>1.2282047304397063</v>
      </c>
      <c r="N205" s="170">
        <v>1.2396233849972964</v>
      </c>
      <c r="O205" s="170">
        <v>1.2511125946092472</v>
      </c>
      <c r="P205" s="172">
        <v>1.2677657976835468</v>
      </c>
      <c r="Q205" s="172">
        <v>1.2732052256636253</v>
      </c>
    </row>
    <row r="206" spans="3:17" x14ac:dyDescent="0.25">
      <c r="C206" s="12">
        <v>44124</v>
      </c>
      <c r="D206" s="171">
        <v>208</v>
      </c>
      <c r="E206" s="171">
        <v>214</v>
      </c>
      <c r="F206" s="170">
        <v>1.2604216698954538</v>
      </c>
      <c r="G206" s="170">
        <v>1.6903571128493857E-2</v>
      </c>
      <c r="H206" s="170">
        <f t="shared" si="94"/>
        <v>1.2435180987669598</v>
      </c>
      <c r="I206" s="170">
        <f t="shared" si="95"/>
        <v>1.2773252410239477</v>
      </c>
      <c r="J206" s="170">
        <v>1</v>
      </c>
      <c r="K206" s="170">
        <v>1.2275065136829542</v>
      </c>
      <c r="L206" s="170">
        <v>1.2327472440237697</v>
      </c>
      <c r="M206" s="170">
        <v>1.2489795702103554</v>
      </c>
      <c r="N206" s="170">
        <v>1.2603461058525725</v>
      </c>
      <c r="O206" s="170">
        <v>1.2717813955152624</v>
      </c>
      <c r="P206" s="172">
        <v>1.2883538515251436</v>
      </c>
      <c r="Q206" s="172">
        <v>1.2937662493639905</v>
      </c>
    </row>
    <row r="207" spans="3:17" x14ac:dyDescent="0.25">
      <c r="C207" s="12">
        <v>44125</v>
      </c>
      <c r="D207" s="171">
        <v>209</v>
      </c>
      <c r="E207" s="171">
        <v>215</v>
      </c>
      <c r="F207" s="170">
        <v>1.2402245134844467</v>
      </c>
      <c r="G207" s="170">
        <v>1.6548098570211344E-2</v>
      </c>
      <c r="H207" s="170">
        <f t="shared" si="94"/>
        <v>1.2236764149142354</v>
      </c>
      <c r="I207" s="170">
        <f t="shared" si="95"/>
        <v>1.2567726120546581</v>
      </c>
      <c r="J207" s="170">
        <v>1</v>
      </c>
      <c r="K207" s="170">
        <v>1.2080004700284592</v>
      </c>
      <c r="L207" s="170">
        <v>1.2131314174599539</v>
      </c>
      <c r="M207" s="170">
        <v>1.2290232360917042</v>
      </c>
      <c r="N207" s="170">
        <v>1.2401509148001972</v>
      </c>
      <c r="O207" s="170">
        <v>1.251345559290159</v>
      </c>
      <c r="P207" s="172">
        <v>1.2675686612492092</v>
      </c>
      <c r="Q207" s="172">
        <v>1.2728668112602726</v>
      </c>
    </row>
    <row r="208" spans="3:17" x14ac:dyDescent="0.25">
      <c r="C208" s="12">
        <v>44126</v>
      </c>
      <c r="D208" s="171">
        <v>210</v>
      </c>
      <c r="E208" s="171">
        <v>216</v>
      </c>
      <c r="F208" s="170">
        <v>1.1965195640124657</v>
      </c>
      <c r="G208" s="170">
        <v>1.6030727243368594E-2</v>
      </c>
      <c r="H208" s="170">
        <f t="shared" si="94"/>
        <v>1.1804888367690971</v>
      </c>
      <c r="I208" s="170">
        <f t="shared" si="95"/>
        <v>1.2125502912558344</v>
      </c>
      <c r="J208" s="170">
        <v>1</v>
      </c>
      <c r="K208" s="170">
        <v>1.1653038342912405</v>
      </c>
      <c r="L208" s="170">
        <v>1.1702740311059012</v>
      </c>
      <c r="M208" s="170">
        <v>1.1856683339733436</v>
      </c>
      <c r="N208" s="170">
        <v>1.1964479726263779</v>
      </c>
      <c r="O208" s="170">
        <v>1.2072927506683024</v>
      </c>
      <c r="P208" s="172">
        <v>1.2230093015863575</v>
      </c>
      <c r="Q208" s="172">
        <v>1.2281421407615067</v>
      </c>
    </row>
    <row r="209" spans="3:17" x14ac:dyDescent="0.25">
      <c r="C209" s="12">
        <v>44127</v>
      </c>
      <c r="D209" s="171">
        <v>211</v>
      </c>
      <c r="E209" s="171">
        <v>217</v>
      </c>
      <c r="F209" s="170">
        <v>1.159431036063127</v>
      </c>
      <c r="G209" s="170">
        <v>1.5551978612141408E-2</v>
      </c>
      <c r="H209" s="170">
        <f t="shared" si="94"/>
        <v>1.1438790574509856</v>
      </c>
      <c r="I209" s="170">
        <f t="shared" si="95"/>
        <v>1.1749830146752684</v>
      </c>
      <c r="J209" s="170">
        <v>1</v>
      </c>
      <c r="K209" s="170">
        <v>1.1291477782890758</v>
      </c>
      <c r="L209" s="170">
        <v>1.1339694509298537</v>
      </c>
      <c r="M209" s="170">
        <v>1.1489038284468052</v>
      </c>
      <c r="N209" s="170">
        <v>1.1593615015379126</v>
      </c>
      <c r="O209" s="170">
        <v>1.1698824425273038</v>
      </c>
      <c r="P209" s="172">
        <v>1.1851298097265106</v>
      </c>
      <c r="Q209" s="172">
        <v>1.1901094519184763</v>
      </c>
    </row>
    <row r="210" spans="3:17" x14ac:dyDescent="0.25">
      <c r="C210" s="12">
        <v>44128</v>
      </c>
      <c r="D210" s="171">
        <v>212</v>
      </c>
      <c r="E210" s="171">
        <v>218</v>
      </c>
      <c r="F210" s="170">
        <v>1.1138993087811884</v>
      </c>
      <c r="G210" s="170">
        <v>1.5023913205330742E-2</v>
      </c>
      <c r="H210" s="170">
        <f t="shared" si="94"/>
        <v>1.0988753955758577</v>
      </c>
      <c r="I210" s="170">
        <f t="shared" si="95"/>
        <v>1.1289232219865191</v>
      </c>
      <c r="J210" s="170">
        <v>1</v>
      </c>
      <c r="K210" s="170">
        <v>1.0846453763264157</v>
      </c>
      <c r="L210" s="170">
        <v>1.0893029082470538</v>
      </c>
      <c r="M210" s="170">
        <v>1.1037293522221843</v>
      </c>
      <c r="N210" s="170">
        <v>1.11383176361717</v>
      </c>
      <c r="O210" s="170">
        <v>1.1239956328389662</v>
      </c>
      <c r="P210" s="172">
        <v>1.138726111957552</v>
      </c>
      <c r="Q210" s="172">
        <v>1.1435370939574461</v>
      </c>
    </row>
    <row r="211" spans="3:17" x14ac:dyDescent="0.25">
      <c r="C211" s="12">
        <v>44129</v>
      </c>
    </row>
    <row r="212" spans="3:17" x14ac:dyDescent="0.25">
      <c r="C212" s="12">
        <v>44130</v>
      </c>
    </row>
    <row r="213" spans="3:17" x14ac:dyDescent="0.25">
      <c r="C213" s="12">
        <v>44131</v>
      </c>
    </row>
    <row r="214" spans="3:17" x14ac:dyDescent="0.25">
      <c r="C214" s="12">
        <v>44132</v>
      </c>
    </row>
    <row r="215" spans="3:17" x14ac:dyDescent="0.25">
      <c r="C215" s="12">
        <v>44133</v>
      </c>
    </row>
    <row r="216" spans="3:17" x14ac:dyDescent="0.25">
      <c r="C216" s="12">
        <v>44134</v>
      </c>
    </row>
    <row r="217" spans="3:17" x14ac:dyDescent="0.25">
      <c r="C217" s="12">
        <v>44135</v>
      </c>
    </row>
    <row r="218" spans="3:17" x14ac:dyDescent="0.25">
      <c r="C218" s="12">
        <v>44136</v>
      </c>
    </row>
    <row r="219" spans="3:17" x14ac:dyDescent="0.25">
      <c r="C219" s="12">
        <v>44137</v>
      </c>
    </row>
    <row r="220" spans="3:17" x14ac:dyDescent="0.25">
      <c r="C220" s="12">
        <v>44138</v>
      </c>
    </row>
    <row r="221" spans="3:17" x14ac:dyDescent="0.25">
      <c r="C221" s="12">
        <v>44139</v>
      </c>
    </row>
    <row r="222" spans="3:17" x14ac:dyDescent="0.25">
      <c r="C222" s="12">
        <v>44140</v>
      </c>
    </row>
    <row r="223" spans="3:17" x14ac:dyDescent="0.25">
      <c r="C223" s="12">
        <v>44141</v>
      </c>
    </row>
    <row r="224" spans="3:17" x14ac:dyDescent="0.25">
      <c r="C224" s="12">
        <v>44142</v>
      </c>
    </row>
    <row r="225" spans="3:3" x14ac:dyDescent="0.25">
      <c r="C225" s="12">
        <v>44143</v>
      </c>
    </row>
    <row r="226" spans="3:3" x14ac:dyDescent="0.25">
      <c r="C226" s="12">
        <v>44144</v>
      </c>
    </row>
    <row r="227" spans="3:3" x14ac:dyDescent="0.25">
      <c r="C227" s="12">
        <v>44145</v>
      </c>
    </row>
    <row r="228" spans="3:3" x14ac:dyDescent="0.25">
      <c r="C228" s="12">
        <v>44146</v>
      </c>
    </row>
    <row r="229" spans="3:3" x14ac:dyDescent="0.25">
      <c r="C229" s="12">
        <v>44147</v>
      </c>
    </row>
    <row r="230" spans="3:3" x14ac:dyDescent="0.25">
      <c r="C230" s="12">
        <v>44148</v>
      </c>
    </row>
    <row r="231" spans="3:3" x14ac:dyDescent="0.25">
      <c r="C231" s="12">
        <v>44149</v>
      </c>
    </row>
    <row r="232" spans="3:3" x14ac:dyDescent="0.25">
      <c r="C232" s="12">
        <v>44150</v>
      </c>
    </row>
    <row r="233" spans="3:3" x14ac:dyDescent="0.25">
      <c r="C233" s="12">
        <v>44151</v>
      </c>
    </row>
    <row r="234" spans="3:3" x14ac:dyDescent="0.25">
      <c r="C234" s="12">
        <v>44152</v>
      </c>
    </row>
    <row r="235" spans="3:3" x14ac:dyDescent="0.25">
      <c r="C235" s="12">
        <v>44153</v>
      </c>
    </row>
    <row r="236" spans="3:3" x14ac:dyDescent="0.25">
      <c r="C236" s="12">
        <v>44154</v>
      </c>
    </row>
    <row r="237" spans="3:3" x14ac:dyDescent="0.25">
      <c r="C237" s="12">
        <v>44155</v>
      </c>
    </row>
    <row r="238" spans="3:3" x14ac:dyDescent="0.25">
      <c r="C238" s="12">
        <v>44156</v>
      </c>
    </row>
    <row r="239" spans="3:3" x14ac:dyDescent="0.25">
      <c r="C239" s="12">
        <v>44157</v>
      </c>
    </row>
    <row r="240" spans="3:3" x14ac:dyDescent="0.25">
      <c r="C240" s="12">
        <v>44158</v>
      </c>
    </row>
    <row r="241" spans="3:3" x14ac:dyDescent="0.25">
      <c r="C241" s="12">
        <v>44159</v>
      </c>
    </row>
    <row r="242" spans="3:3" x14ac:dyDescent="0.25">
      <c r="C242" s="12">
        <v>44160</v>
      </c>
    </row>
    <row r="243" spans="3:3" x14ac:dyDescent="0.25">
      <c r="C243" s="12">
        <v>44161</v>
      </c>
    </row>
    <row r="244" spans="3:3" x14ac:dyDescent="0.25">
      <c r="C244" s="12">
        <v>44162</v>
      </c>
    </row>
    <row r="245" spans="3:3" x14ac:dyDescent="0.25">
      <c r="C245" s="12">
        <v>44163</v>
      </c>
    </row>
    <row r="246" spans="3:3" x14ac:dyDescent="0.25">
      <c r="C246" s="12">
        <v>44164</v>
      </c>
    </row>
    <row r="247" spans="3:3" x14ac:dyDescent="0.25">
      <c r="C247" s="12">
        <v>44165</v>
      </c>
    </row>
    <row r="248" spans="3:3" x14ac:dyDescent="0.25">
      <c r="C248" s="12">
        <v>44166</v>
      </c>
    </row>
    <row r="249" spans="3:3" x14ac:dyDescent="0.25">
      <c r="C249" s="12">
        <v>44167</v>
      </c>
    </row>
    <row r="250" spans="3:3" x14ac:dyDescent="0.25">
      <c r="C250" s="12">
        <v>44168</v>
      </c>
    </row>
    <row r="251" spans="3:3" x14ac:dyDescent="0.25">
      <c r="C251" s="12">
        <v>44169</v>
      </c>
    </row>
    <row r="252" spans="3:3" x14ac:dyDescent="0.25">
      <c r="C252" s="12">
        <v>44170</v>
      </c>
    </row>
    <row r="253" spans="3:3" x14ac:dyDescent="0.25">
      <c r="C253" s="12">
        <v>44171</v>
      </c>
    </row>
    <row r="254" spans="3:3" x14ac:dyDescent="0.25">
      <c r="C254" s="12">
        <v>44172</v>
      </c>
    </row>
    <row r="255" spans="3:3" x14ac:dyDescent="0.25">
      <c r="C255" s="12">
        <v>44173</v>
      </c>
    </row>
    <row r="256" spans="3:3" x14ac:dyDescent="0.25">
      <c r="C256" s="12">
        <v>44174</v>
      </c>
    </row>
    <row r="257" spans="3:3" x14ac:dyDescent="0.25">
      <c r="C257" s="12">
        <v>44175</v>
      </c>
    </row>
    <row r="258" spans="3:3" x14ac:dyDescent="0.25">
      <c r="C258" s="12">
        <v>44176</v>
      </c>
    </row>
    <row r="259" spans="3:3" x14ac:dyDescent="0.25">
      <c r="C259" s="12">
        <v>44177</v>
      </c>
    </row>
    <row r="260" spans="3:3" x14ac:dyDescent="0.25">
      <c r="C260" s="12">
        <v>44178</v>
      </c>
    </row>
    <row r="261" spans="3:3" x14ac:dyDescent="0.25">
      <c r="C261" s="12">
        <v>44179</v>
      </c>
    </row>
    <row r="262" spans="3:3" x14ac:dyDescent="0.25">
      <c r="C262" s="12">
        <v>44180</v>
      </c>
    </row>
    <row r="263" spans="3:3" x14ac:dyDescent="0.25">
      <c r="C263" s="12">
        <v>44181</v>
      </c>
    </row>
    <row r="264" spans="3:3" x14ac:dyDescent="0.25">
      <c r="C264" s="12">
        <v>44182</v>
      </c>
    </row>
    <row r="265" spans="3:3" x14ac:dyDescent="0.25">
      <c r="C265" s="12">
        <v>44183</v>
      </c>
    </row>
    <row r="266" spans="3:3" x14ac:dyDescent="0.25">
      <c r="C266" s="12">
        <v>44184</v>
      </c>
    </row>
    <row r="267" spans="3:3" x14ac:dyDescent="0.25">
      <c r="C267" s="12">
        <v>44185</v>
      </c>
    </row>
    <row r="268" spans="3:3" x14ac:dyDescent="0.25">
      <c r="C268" s="12">
        <v>44186</v>
      </c>
    </row>
    <row r="269" spans="3:3" x14ac:dyDescent="0.25">
      <c r="C269" s="12">
        <v>44187</v>
      </c>
    </row>
    <row r="270" spans="3:3" x14ac:dyDescent="0.25">
      <c r="C270" s="12">
        <v>44188</v>
      </c>
    </row>
    <row r="271" spans="3:3" x14ac:dyDescent="0.25">
      <c r="C271" s="12">
        <v>44189</v>
      </c>
    </row>
    <row r="272" spans="3:3" x14ac:dyDescent="0.25">
      <c r="C272" s="12">
        <v>44190</v>
      </c>
    </row>
    <row r="273" spans="3:3" x14ac:dyDescent="0.25">
      <c r="C273" s="12">
        <v>44191</v>
      </c>
    </row>
    <row r="274" spans="3:3" x14ac:dyDescent="0.25">
      <c r="C274" s="12">
        <v>44192</v>
      </c>
    </row>
    <row r="275" spans="3:3" x14ac:dyDescent="0.25">
      <c r="C275" s="12">
        <v>44193</v>
      </c>
    </row>
    <row r="276" spans="3:3" x14ac:dyDescent="0.25">
      <c r="C276" s="12">
        <v>44194</v>
      </c>
    </row>
    <row r="277" spans="3:3" x14ac:dyDescent="0.25">
      <c r="C277" s="12">
        <v>44195</v>
      </c>
    </row>
    <row r="278" spans="3:3" x14ac:dyDescent="0.25">
      <c r="C278" s="12">
        <v>44196</v>
      </c>
    </row>
    <row r="279" spans="3:3" x14ac:dyDescent="0.25">
      <c r="C279" s="12">
        <v>44197</v>
      </c>
    </row>
  </sheetData>
  <mergeCells count="2">
    <mergeCell ref="D2:E2"/>
    <mergeCell ref="F2:G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A8E08-2271-424B-8A36-81FE43AD7503}">
  <dimension ref="A6:H39"/>
  <sheetViews>
    <sheetView topLeftCell="A21" workbookViewId="0">
      <selection activeCell="B40" sqref="B40"/>
    </sheetView>
  </sheetViews>
  <sheetFormatPr baseColWidth="10" defaultRowHeight="15" x14ac:dyDescent="0.25"/>
  <cols>
    <col min="1" max="1" width="19.42578125" customWidth="1"/>
    <col min="2" max="2" width="12.5703125" bestFit="1" customWidth="1"/>
  </cols>
  <sheetData>
    <row r="6" spans="1:8" x14ac:dyDescent="0.25">
      <c r="A6" s="1" t="s">
        <v>164</v>
      </c>
    </row>
    <row r="7" spans="1:8" x14ac:dyDescent="0.25">
      <c r="A7" s="1" t="s">
        <v>165</v>
      </c>
    </row>
    <row r="9" spans="1:8" x14ac:dyDescent="0.25">
      <c r="A9" s="180" t="s">
        <v>12</v>
      </c>
      <c r="B9" s="180" t="s">
        <v>11</v>
      </c>
      <c r="C9" s="181"/>
      <c r="D9" s="3"/>
      <c r="E9" s="3"/>
      <c r="F9" s="181"/>
      <c r="G9" s="3"/>
      <c r="H9" s="3"/>
    </row>
    <row r="10" spans="1:8" x14ac:dyDescent="0.25">
      <c r="A10" t="s">
        <v>118</v>
      </c>
      <c r="B10" s="182">
        <f>+Parámetros!B64</f>
        <v>8.2547470938756238</v>
      </c>
    </row>
    <row r="11" spans="1:8" x14ac:dyDescent="0.25">
      <c r="A11" t="s">
        <v>119</v>
      </c>
      <c r="B11" s="182">
        <f>+Parámetros!B65</f>
        <v>5.3186069404189835</v>
      </c>
    </row>
    <row r="12" spans="1:8" x14ac:dyDescent="0.25">
      <c r="A12" t="s">
        <v>120</v>
      </c>
      <c r="B12" s="182">
        <f>+Parámetros!B66</f>
        <v>7.5394739473458756</v>
      </c>
    </row>
    <row r="13" spans="1:8" x14ac:dyDescent="0.25">
      <c r="A13" t="s">
        <v>121</v>
      </c>
      <c r="B13" s="182">
        <f>+Parámetros!B67</f>
        <v>39.980191172751901</v>
      </c>
    </row>
    <row r="14" spans="1:8" x14ac:dyDescent="0.25">
      <c r="A14" t="s">
        <v>124</v>
      </c>
      <c r="B14" s="182">
        <f>+Parámetros!B68</f>
        <v>87.314077023572523</v>
      </c>
    </row>
    <row r="15" spans="1:8" x14ac:dyDescent="0.25">
      <c r="A15" t="s">
        <v>152</v>
      </c>
      <c r="B15" s="182">
        <f>+Parámetros!B69</f>
        <v>194.07110173918977</v>
      </c>
    </row>
    <row r="16" spans="1:8" x14ac:dyDescent="0.25">
      <c r="A16" t="s">
        <v>153</v>
      </c>
      <c r="B16" s="182">
        <f>+Parámetros!B70</f>
        <v>395.43550528351585</v>
      </c>
    </row>
    <row r="17" spans="1:2" x14ac:dyDescent="0.25">
      <c r="A17" t="s">
        <v>154</v>
      </c>
      <c r="B17" s="182">
        <f>+Parámetros!B71</f>
        <v>400.28759568468257</v>
      </c>
    </row>
    <row r="18" spans="1:2" x14ac:dyDescent="0.25">
      <c r="A18" s="183" t="s">
        <v>166</v>
      </c>
      <c r="B18" s="182">
        <f>+Parámetros!B72</f>
        <v>38.986480641968363</v>
      </c>
    </row>
    <row r="19" spans="1:2" x14ac:dyDescent="0.25">
      <c r="A19" s="184" t="s">
        <v>167</v>
      </c>
      <c r="B19" s="182">
        <f>+Parámetros!B73</f>
        <v>458.51258122219116</v>
      </c>
    </row>
    <row r="20" spans="1:2" x14ac:dyDescent="0.25">
      <c r="A20" s="202" t="s">
        <v>179</v>
      </c>
      <c r="B20" s="182">
        <f>+Parámetros!B74</f>
        <v>35.309695154170342</v>
      </c>
    </row>
    <row r="21" spans="1:2" x14ac:dyDescent="0.25">
      <c r="A21" s="202" t="s">
        <v>180</v>
      </c>
      <c r="B21" s="201">
        <f>+Parámetros!B75</f>
        <v>27.210839681657859</v>
      </c>
    </row>
    <row r="22" spans="1:2" x14ac:dyDescent="0.25">
      <c r="A22" s="200" t="s">
        <v>181</v>
      </c>
      <c r="B22" s="201">
        <f>+Parámetros!B76</f>
        <v>25.433816218847475</v>
      </c>
    </row>
    <row r="23" spans="1:2" x14ac:dyDescent="0.25">
      <c r="A23" s="200" t="s">
        <v>184</v>
      </c>
      <c r="B23" s="201">
        <f>+Parámetros!B77</f>
        <v>23.214273357026702</v>
      </c>
    </row>
    <row r="24" spans="1:2" x14ac:dyDescent="0.25">
      <c r="A24" s="200" t="s">
        <v>185</v>
      </c>
      <c r="B24" s="201">
        <f>+Parámetros!B78</f>
        <v>11.548690441825585</v>
      </c>
    </row>
    <row r="25" spans="1:2" x14ac:dyDescent="0.25">
      <c r="A25" s="200" t="s">
        <v>186</v>
      </c>
      <c r="B25" s="201">
        <f>+Parámetros!B79</f>
        <v>7.5925434424396734</v>
      </c>
    </row>
    <row r="26" spans="1:2" x14ac:dyDescent="0.25">
      <c r="A26" s="202" t="s">
        <v>187</v>
      </c>
      <c r="B26" s="201">
        <f>+Parámetros!B80</f>
        <v>8.780561083190209</v>
      </c>
    </row>
    <row r="27" spans="1:2" x14ac:dyDescent="0.25">
      <c r="A27" s="204" t="s">
        <v>188</v>
      </c>
      <c r="B27" s="201">
        <f>+Parámetros!B81</f>
        <v>9.0610872346316089</v>
      </c>
    </row>
    <row r="28" spans="1:2" x14ac:dyDescent="0.25">
      <c r="A28" s="204" t="s">
        <v>189</v>
      </c>
      <c r="B28" s="201">
        <f>+Parámetros!B82</f>
        <v>11.904029816607204</v>
      </c>
    </row>
    <row r="29" spans="1:2" x14ac:dyDescent="0.25">
      <c r="A29" s="204" t="s">
        <v>190</v>
      </c>
      <c r="B29" s="201">
        <f>+Parámetros!B83</f>
        <v>10.806460108901334</v>
      </c>
    </row>
    <row r="30" spans="1:2" x14ac:dyDescent="0.25">
      <c r="A30" s="202" t="s">
        <v>201</v>
      </c>
      <c r="B30" s="201">
        <f>+Parámetros!B84</f>
        <v>13.980917512493397</v>
      </c>
    </row>
    <row r="31" spans="1:2" x14ac:dyDescent="0.25">
      <c r="A31" s="205" t="s">
        <v>203</v>
      </c>
      <c r="B31" s="201">
        <f>+Parámetros!B85</f>
        <v>13.623556260730915</v>
      </c>
    </row>
    <row r="32" spans="1:2" x14ac:dyDescent="0.25">
      <c r="A32" s="205" t="s">
        <v>205</v>
      </c>
      <c r="B32" s="201">
        <f>+Parámetros!B86</f>
        <v>12.01019040440141</v>
      </c>
    </row>
    <row r="33" spans="1:2" x14ac:dyDescent="0.25">
      <c r="A33" s="205" t="s">
        <v>206</v>
      </c>
      <c r="B33" s="201">
        <f>+Parámetros!B87</f>
        <v>13.431685782226237</v>
      </c>
    </row>
    <row r="34" spans="1:2" x14ac:dyDescent="0.25">
      <c r="A34" s="205" t="s">
        <v>207</v>
      </c>
      <c r="B34" s="201">
        <f>+Parámetros!B88</f>
        <v>20.380544920606166</v>
      </c>
    </row>
    <row r="35" spans="1:2" x14ac:dyDescent="0.25">
      <c r="A35" s="205" t="s">
        <v>208</v>
      </c>
      <c r="B35" s="201">
        <f>+Parámetros!B89</f>
        <v>26.687887232582579</v>
      </c>
    </row>
    <row r="36" spans="1:2" x14ac:dyDescent="0.25">
      <c r="A36" s="205" t="s">
        <v>210</v>
      </c>
      <c r="B36" s="201">
        <f>+Parámetros!B90</f>
        <v>28.602828728616391</v>
      </c>
    </row>
    <row r="37" spans="1:2" x14ac:dyDescent="0.25">
      <c r="A37" s="205" t="s">
        <v>211</v>
      </c>
      <c r="B37" s="201">
        <f>+Parámetros!B91</f>
        <v>33.344775535879521</v>
      </c>
    </row>
    <row r="38" spans="1:2" x14ac:dyDescent="0.25">
      <c r="A38" s="205" t="s">
        <v>212</v>
      </c>
      <c r="B38" s="201">
        <f>+Parámetros!B92</f>
        <v>31.51153241515296</v>
      </c>
    </row>
    <row r="39" spans="1:2" x14ac:dyDescent="0.25">
      <c r="A39" s="205" t="s">
        <v>213</v>
      </c>
      <c r="B39" s="201">
        <f>+Parámetros!B93</f>
        <v>34.354091547644501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E364B-0A0D-49E1-BB30-5E2D14AE1B39}">
  <dimension ref="A6:AJ294"/>
  <sheetViews>
    <sheetView workbookViewId="0">
      <pane xSplit="1" ySplit="7" topLeftCell="X8" activePane="bottomRight" state="frozen"/>
      <selection activeCell="AH8" sqref="AH8"/>
      <selection pane="topRight" activeCell="AH8" sqref="AH8"/>
      <selection pane="bottomLeft" activeCell="AH8" sqref="AH8"/>
      <selection pane="bottomRight" activeCell="AJ15" sqref="AJ15"/>
    </sheetView>
  </sheetViews>
  <sheetFormatPr baseColWidth="10" defaultRowHeight="15" x14ac:dyDescent="0.25"/>
  <cols>
    <col min="3" max="3" width="12" customWidth="1"/>
    <col min="12" max="33" width="12.28515625" customWidth="1"/>
    <col min="34" max="36" width="11.42578125" style="25"/>
  </cols>
  <sheetData>
    <row r="6" spans="1:36" ht="15.75" thickBot="1" x14ac:dyDescent="0.3">
      <c r="AH6"/>
      <c r="AI6"/>
      <c r="AJ6"/>
    </row>
    <row r="7" spans="1:36" ht="45.75" thickBot="1" x14ac:dyDescent="0.3">
      <c r="A7" s="3"/>
      <c r="B7" s="4" t="s">
        <v>21</v>
      </c>
      <c r="C7" s="45" t="s">
        <v>69</v>
      </c>
      <c r="D7" s="231" t="s">
        <v>89</v>
      </c>
      <c r="E7" s="232"/>
      <c r="F7" s="232"/>
      <c r="G7" s="232"/>
      <c r="H7" s="232"/>
      <c r="I7" s="232"/>
      <c r="J7" s="232"/>
      <c r="K7" s="232"/>
      <c r="L7" s="233"/>
      <c r="M7" s="231" t="s">
        <v>88</v>
      </c>
      <c r="N7" s="232"/>
      <c r="O7" s="232"/>
      <c r="P7" s="232"/>
      <c r="Q7" s="232"/>
      <c r="R7" s="232"/>
      <c r="S7" s="232"/>
      <c r="T7" s="232"/>
      <c r="U7" s="232"/>
      <c r="V7" s="104" t="s">
        <v>192</v>
      </c>
      <c r="W7" s="104" t="s">
        <v>193</v>
      </c>
      <c r="X7" s="47" t="s">
        <v>66</v>
      </c>
      <c r="Y7" s="234" t="s">
        <v>67</v>
      </c>
      <c r="Z7" s="235"/>
      <c r="AA7" s="235"/>
      <c r="AB7" s="235"/>
      <c r="AC7" s="235"/>
      <c r="AD7" s="235"/>
      <c r="AE7" s="235"/>
      <c r="AF7" s="235"/>
      <c r="AG7" s="236"/>
      <c r="AH7" s="105" t="s">
        <v>67</v>
      </c>
      <c r="AI7" s="105" t="s">
        <v>194</v>
      </c>
      <c r="AJ7" s="105" t="s">
        <v>68</v>
      </c>
    </row>
    <row r="8" spans="1:36" x14ac:dyDescent="0.25">
      <c r="A8" s="3"/>
      <c r="B8" s="122"/>
      <c r="C8" s="123"/>
      <c r="D8" t="s">
        <v>75</v>
      </c>
      <c r="E8" t="s">
        <v>76</v>
      </c>
      <c r="F8" t="s">
        <v>77</v>
      </c>
      <c r="G8" t="s">
        <v>78</v>
      </c>
      <c r="H8" t="s">
        <v>79</v>
      </c>
      <c r="I8" t="s">
        <v>80</v>
      </c>
      <c r="J8" t="s">
        <v>81</v>
      </c>
      <c r="K8" t="s">
        <v>82</v>
      </c>
      <c r="L8" t="s">
        <v>83</v>
      </c>
      <c r="M8" t="s">
        <v>75</v>
      </c>
      <c r="N8" t="s">
        <v>76</v>
      </c>
      <c r="O8" t="s">
        <v>77</v>
      </c>
      <c r="P8" t="s">
        <v>78</v>
      </c>
      <c r="Q8" t="s">
        <v>79</v>
      </c>
      <c r="R8" t="s">
        <v>80</v>
      </c>
      <c r="S8" t="s">
        <v>81</v>
      </c>
      <c r="T8" t="s">
        <v>82</v>
      </c>
      <c r="U8" t="s">
        <v>83</v>
      </c>
      <c r="X8" s="124"/>
      <c r="Y8" t="s">
        <v>75</v>
      </c>
      <c r="Z8" t="s">
        <v>76</v>
      </c>
      <c r="AA8" t="s">
        <v>77</v>
      </c>
      <c r="AB8" t="s">
        <v>78</v>
      </c>
      <c r="AC8" t="s">
        <v>79</v>
      </c>
      <c r="AD8" t="s">
        <v>80</v>
      </c>
      <c r="AE8" t="s">
        <v>81</v>
      </c>
      <c r="AF8" t="s">
        <v>82</v>
      </c>
      <c r="AG8" t="s">
        <v>83</v>
      </c>
      <c r="AI8" s="125"/>
      <c r="AJ8" s="125"/>
    </row>
    <row r="9" spans="1:36" x14ac:dyDescent="0.25">
      <c r="A9" s="6">
        <v>43911</v>
      </c>
      <c r="B9" s="44">
        <v>1</v>
      </c>
      <c r="C9" s="48">
        <f>+'Modelo predictivo'!G8</f>
        <v>5</v>
      </c>
      <c r="D9" s="50">
        <f>+$C9*'Estructura Poblacion'!C$19</f>
        <v>0.20396723750768614</v>
      </c>
      <c r="E9" s="50">
        <f>+$C9*'Estructura Poblacion'!D$19</f>
        <v>0.33543845821966906</v>
      </c>
      <c r="F9" s="50">
        <f>+$C9*'Estructura Poblacion'!E$19</f>
        <v>1.0179847194431328</v>
      </c>
      <c r="G9" s="50">
        <f>+$C9*'Estructura Poblacion'!F$19</f>
        <v>1.1618217087182066</v>
      </c>
      <c r="H9" s="50">
        <f>+$C9*'Estructura Poblacion'!G$19</f>
        <v>0.93032025302264909</v>
      </c>
      <c r="I9" s="50">
        <f>+$C9*'Estructura Poblacion'!H$19</f>
        <v>0.63320208859189897</v>
      </c>
      <c r="J9" s="50">
        <f>+$C9*'Estructura Poblacion'!I$19</f>
        <v>0.3367973338859428</v>
      </c>
      <c r="K9" s="50">
        <f>+$C9*'Estructura Poblacion'!J$19</f>
        <v>0.18552050033802031</v>
      </c>
      <c r="L9" s="50">
        <f>+$C9*'Estructura Poblacion'!K$19</f>
        <v>0.19494770027279429</v>
      </c>
      <c r="M9" s="126">
        <f>+D9*Parámetros!$B$97</f>
        <v>2.0396723750768615E-4</v>
      </c>
      <c r="N9" s="126">
        <f>+E9*Parámetros!$B$98</f>
        <v>1.0063153746590072E-3</v>
      </c>
      <c r="O9" s="126">
        <f>F9*Parámetros!$B$99</f>
        <v>1.2215816633317594E-2</v>
      </c>
      <c r="P9" s="126">
        <f>+G9*Parámetros!$B$100</f>
        <v>3.7178294678982614E-2</v>
      </c>
      <c r="Q9" s="126">
        <f>+H9*Parámetros!$B$101</f>
        <v>4.5585692398109806E-2</v>
      </c>
      <c r="R9" s="126">
        <f>+I9*Parámetros!$B$102</f>
        <v>6.4586613036373697E-2</v>
      </c>
      <c r="S9" s="126">
        <f>+J9*Parámetros!$B$103</f>
        <v>5.5908357425066509E-2</v>
      </c>
      <c r="T9" s="126">
        <f>+K9*Parámetros!$B$104</f>
        <v>4.5081481582138934E-2</v>
      </c>
      <c r="U9" s="126">
        <f>L9*Parámetros!$B$105</f>
        <v>5.3220722174472844E-2</v>
      </c>
      <c r="V9" s="126">
        <f>+SUM(M9:U9)</f>
        <v>0.31498726054062864</v>
      </c>
      <c r="W9" s="126"/>
      <c r="X9" s="50">
        <f>V9-W9</f>
        <v>0.31498726054062864</v>
      </c>
      <c r="Y9" s="51">
        <f>+M9*Parámetros!$C$97</f>
        <v>1.0198361875384308E-5</v>
      </c>
      <c r="Z9" s="51">
        <f>N9*Parámetros!$C$98</f>
        <v>5.0315768732950365E-5</v>
      </c>
      <c r="AA9" s="51">
        <f>O9*Parámetros!$C$99</f>
        <v>6.1079083166587977E-4</v>
      </c>
      <c r="AB9" s="51">
        <f>P9*Parámetros!$C$100</f>
        <v>1.8589147339491308E-3</v>
      </c>
      <c r="AC9" s="51">
        <f>+Q9*Parámetros!$C$101</f>
        <v>2.8718986210809179E-3</v>
      </c>
      <c r="AD9" s="51">
        <f>+R9*Parámetros!$C$102</f>
        <v>7.8795667904375914E-3</v>
      </c>
      <c r="AE9" s="51">
        <f>S9*Parámetros!$C$103</f>
        <v>1.5318889934468224E-2</v>
      </c>
      <c r="AF9" s="51">
        <f>T9*Parámetros!$C$104</f>
        <v>1.947520004348402E-2</v>
      </c>
      <c r="AG9" s="51">
        <f>+U9*Parámetros!$C$105</f>
        <v>3.7733492021701245E-2</v>
      </c>
      <c r="AH9" s="51">
        <f>+SUM(Y9:AG9)</f>
        <v>8.5809267107395337E-2</v>
      </c>
      <c r="AI9" s="107"/>
      <c r="AJ9" s="50">
        <f>+AH9-AI9</f>
        <v>8.5809267107395337E-2</v>
      </c>
    </row>
    <row r="10" spans="1:36" x14ac:dyDescent="0.25">
      <c r="A10" s="6">
        <v>43912</v>
      </c>
      <c r="B10" s="44">
        <f t="shared" ref="B10:B56" si="0">+B9+1</f>
        <v>2</v>
      </c>
      <c r="C10" s="48">
        <f>+'Modelo predictivo'!G9</f>
        <v>0.7951195037458092</v>
      </c>
      <c r="D10" s="50">
        <f>+$C10*'Estructura Poblacion'!C$19</f>
        <v>3.2435665733502997E-2</v>
      </c>
      <c r="E10" s="50">
        <f>+$C10*'Estructura Poblacion'!D$19</f>
        <v>5.3342732087376526E-2</v>
      </c>
      <c r="F10" s="50">
        <f>+$C10*'Estructura Poblacion'!E$19</f>
        <v>0.16188390098888811</v>
      </c>
      <c r="G10" s="50">
        <f>+$C10*'Estructura Poblacion'!F$19</f>
        <v>0.1847574200954257</v>
      </c>
      <c r="H10" s="50">
        <f>+$C10*'Estructura Poblacion'!G$19</f>
        <v>0.14794315558160889</v>
      </c>
      <c r="I10" s="50">
        <f>+$C10*'Estructura Poblacion'!H$19</f>
        <v>0.10069426609040014</v>
      </c>
      <c r="J10" s="50">
        <f>+$C10*'Estructura Poblacion'!I$19</f>
        <v>5.3558825796460485E-2</v>
      </c>
      <c r="K10" s="50">
        <f>+$C10*'Estructura Poblacion'!J$19</f>
        <v>2.9502193632688186E-2</v>
      </c>
      <c r="L10" s="50">
        <f>+$C10*'Estructura Poblacion'!K$19</f>
        <v>3.1001343739458193E-2</v>
      </c>
      <c r="M10" s="126">
        <f>+D10*Parámetros!$B$97</f>
        <v>3.2435665733502996E-5</v>
      </c>
      <c r="N10" s="126">
        <f>+E10*Parámetros!$B$98</f>
        <v>1.6002819626212959E-4</v>
      </c>
      <c r="O10" s="126">
        <f>F10*Parámetros!$B$99</f>
        <v>1.9426068118666574E-3</v>
      </c>
      <c r="P10" s="126">
        <f>+G10*Parámetros!$B$100</f>
        <v>5.9122374430536223E-3</v>
      </c>
      <c r="Q10" s="126">
        <f>+H10*Parámetros!$B$101</f>
        <v>7.2492146234988362E-3</v>
      </c>
      <c r="R10" s="126">
        <f>+I10*Parámetros!$B$102</f>
        <v>1.0270815141220814E-2</v>
      </c>
      <c r="S10" s="126">
        <f>+J10*Parámetros!$B$103</f>
        <v>8.8907650822124418E-3</v>
      </c>
      <c r="T10" s="126">
        <f>+K10*Parámetros!$B$104</f>
        <v>7.1690330527432291E-3</v>
      </c>
      <c r="U10" s="126">
        <f>L10*Parámetros!$B$105</f>
        <v>8.4633668408720872E-3</v>
      </c>
      <c r="V10" s="126">
        <f t="shared" ref="V10:V73" si="1">+SUM(M10:U10)</f>
        <v>5.0090502857463325E-2</v>
      </c>
      <c r="W10" s="126"/>
      <c r="X10" s="50">
        <f>+X9+V10-W10</f>
        <v>0.36507776339809195</v>
      </c>
      <c r="Y10" s="51">
        <f>+M10*Parámetros!$C$97</f>
        <v>1.6217832866751499E-6</v>
      </c>
      <c r="Z10" s="51">
        <f>N10*Parámetros!$C$98</f>
        <v>8.0014098131064797E-6</v>
      </c>
      <c r="AA10" s="51">
        <f>O10*Parámetros!$C$99</f>
        <v>9.7130340593332875E-5</v>
      </c>
      <c r="AB10" s="51">
        <f>P10*Parámetros!$C$100</f>
        <v>2.9561187215268112E-4</v>
      </c>
      <c r="AC10" s="51">
        <f>+Q10*Parámetros!$C$101</f>
        <v>4.5670052128042669E-4</v>
      </c>
      <c r="AD10" s="51">
        <f>+R10*Parámetros!$C$102</f>
        <v>1.2530394472289393E-3</v>
      </c>
      <c r="AE10" s="51">
        <f>S10*Parámetros!$C$103</f>
        <v>2.4360696325262093E-3</v>
      </c>
      <c r="AF10" s="51">
        <f>T10*Parámetros!$C$104</f>
        <v>3.0970222787850749E-3</v>
      </c>
      <c r="AG10" s="51">
        <f>+U10*Parámetros!$C$105</f>
        <v>6.0005270901783096E-3</v>
      </c>
      <c r="AH10" s="51">
        <f t="shared" ref="AH10:AH73" si="2">+SUM(Y10:AG10)</f>
        <v>1.3645724375844756E-2</v>
      </c>
      <c r="AI10" s="107"/>
      <c r="AJ10" s="50">
        <f>+AJ9+AH10-AI10</f>
        <v>9.9454991483240093E-2</v>
      </c>
    </row>
    <row r="11" spans="1:36" x14ac:dyDescent="0.25">
      <c r="A11" s="6">
        <v>43913</v>
      </c>
      <c r="B11" s="44">
        <f t="shared" si="0"/>
        <v>3</v>
      </c>
      <c r="C11" s="48">
        <f>+'Modelo predictivo'!G10</f>
        <v>0.86476789717562497</v>
      </c>
      <c r="D11" s="50">
        <f>+$C11*'Estructura Poblacion'!C$19</f>
        <v>3.5276863814448597E-2</v>
      </c>
      <c r="E11" s="50">
        <f>+$C11*'Estructura Poblacion'!D$19</f>
        <v>5.801528202929139E-2</v>
      </c>
      <c r="F11" s="50">
        <f>+$C11*'Estructura Poblacion'!E$19</f>
        <v>0.17606410103795131</v>
      </c>
      <c r="G11" s="50">
        <f>+$C11*'Estructura Poblacion'!F$19</f>
        <v>0.200941223188247</v>
      </c>
      <c r="H11" s="50">
        <f>+$C11*'Estructura Poblacion'!G$19</f>
        <v>0.16090221778125832</v>
      </c>
      <c r="I11" s="50">
        <f>+$C11*'Estructura Poblacion'!H$19</f>
        <v>0.10951456772776606</v>
      </c>
      <c r="J11" s="50">
        <f>+$C11*'Estructura Poblacion'!I$19</f>
        <v>5.8250304439780722E-2</v>
      </c>
      <c r="K11" s="50">
        <f>+$C11*'Estructura Poblacion'!J$19</f>
        <v>3.2086434592055929E-2</v>
      </c>
      <c r="L11" s="50">
        <f>+$C11*'Estructura Poblacion'!K$19</f>
        <v>3.3716902564825665E-2</v>
      </c>
      <c r="M11" s="126">
        <f>+D11*Parámetros!$B$97</f>
        <v>3.5276863814448599E-5</v>
      </c>
      <c r="N11" s="126">
        <f>+E11*Parámetros!$B$98</f>
        <v>1.7404584608787416E-4</v>
      </c>
      <c r="O11" s="126">
        <f>F11*Parámetros!$B$99</f>
        <v>2.1127692124554157E-3</v>
      </c>
      <c r="P11" s="126">
        <f>+G11*Parámetros!$B$100</f>
        <v>6.4301191420239046E-3</v>
      </c>
      <c r="Q11" s="126">
        <f>+H11*Parámetros!$B$101</f>
        <v>7.8842086712816589E-3</v>
      </c>
      <c r="R11" s="126">
        <f>+I11*Parámetros!$B$102</f>
        <v>1.1170485908232138E-2</v>
      </c>
      <c r="S11" s="126">
        <f>+J11*Parámetros!$B$103</f>
        <v>9.6695505370036003E-3</v>
      </c>
      <c r="T11" s="126">
        <f>+K11*Parámetros!$B$104</f>
        <v>7.7970036058695909E-3</v>
      </c>
      <c r="U11" s="126">
        <f>L11*Parámetros!$B$105</f>
        <v>9.2047144001974075E-3</v>
      </c>
      <c r="V11" s="126">
        <f t="shared" si="1"/>
        <v>5.447817418696603E-2</v>
      </c>
      <c r="W11" s="126"/>
      <c r="X11" s="50">
        <f t="shared" ref="X11:X74" si="3">+X10+V11-W11</f>
        <v>0.41955593758505799</v>
      </c>
      <c r="Y11" s="51">
        <f>+M11*Parámetros!$C$97</f>
        <v>1.7638431907224301E-6</v>
      </c>
      <c r="Z11" s="51">
        <f>N11*Parámetros!$C$98</f>
        <v>8.7022923043937082E-6</v>
      </c>
      <c r="AA11" s="51">
        <f>O11*Parámetros!$C$99</f>
        <v>1.056384606227708E-4</v>
      </c>
      <c r="AB11" s="51">
        <f>P11*Parámetros!$C$100</f>
        <v>3.2150595710119526E-4</v>
      </c>
      <c r="AC11" s="51">
        <f>+Q11*Parámetros!$C$101</f>
        <v>4.9670514629074456E-4</v>
      </c>
      <c r="AD11" s="51">
        <f>+R11*Parámetros!$C$102</f>
        <v>1.3627992808043208E-3</v>
      </c>
      <c r="AE11" s="51">
        <f>S11*Parámetros!$C$103</f>
        <v>2.6494568471389867E-3</v>
      </c>
      <c r="AF11" s="51">
        <f>T11*Parámetros!$C$104</f>
        <v>3.368305557735663E-3</v>
      </c>
      <c r="AG11" s="51">
        <f>+U11*Parámetros!$C$105</f>
        <v>6.5261425097399616E-3</v>
      </c>
      <c r="AH11" s="51">
        <f t="shared" si="2"/>
        <v>1.484101989492876E-2</v>
      </c>
      <c r="AI11" s="107"/>
      <c r="AJ11" s="50">
        <f t="shared" ref="AJ11:AJ74" si="4">+AJ10+AH11-AI11</f>
        <v>0.11429601137816886</v>
      </c>
    </row>
    <row r="12" spans="1:36" x14ac:dyDescent="0.25">
      <c r="A12" s="6">
        <v>43914</v>
      </c>
      <c r="B12" s="44">
        <f t="shared" si="0"/>
        <v>4</v>
      </c>
      <c r="C12" s="48">
        <f>+'Modelo predictivo'!G11</f>
        <v>0.9405170411337167</v>
      </c>
      <c r="D12" s="50">
        <f>+$C12*'Estructura Poblacion'!C$19</f>
        <v>3.8366932541789397E-2</v>
      </c>
      <c r="E12" s="50">
        <f>+$C12*'Estructura Poblacion'!D$19</f>
        <v>6.3097117241443804E-2</v>
      </c>
      <c r="F12" s="50">
        <f>+$C12*'Estructura Poblacion'!E$19</f>
        <v>0.19148639524999841</v>
      </c>
      <c r="G12" s="50">
        <f>+$C12*'Estructura Poblacion'!F$19</f>
        <v>0.2185426231617133</v>
      </c>
      <c r="H12" s="50">
        <f>+$C12*'Estructura Poblacion'!G$19</f>
        <v>0.17499641033592653</v>
      </c>
      <c r="I12" s="50">
        <f>+$C12*'Estructura Poblacion'!H$19</f>
        <v>0.11910747096042848</v>
      </c>
      <c r="J12" s="50">
        <f>+$C12*'Estructura Poblacion'!I$19</f>
        <v>6.3352726385626279E-2</v>
      </c>
      <c r="K12" s="50">
        <f>+$C12*'Estructura Poblacion'!J$19</f>
        <v>3.4897038409512311E-2</v>
      </c>
      <c r="L12" s="50">
        <f>+$C12*'Estructura Poblacion'!K$19</f>
        <v>3.667032684727823E-2</v>
      </c>
      <c r="M12" s="126">
        <f>+D12*Parámetros!$B$97</f>
        <v>3.83669325417894E-5</v>
      </c>
      <c r="N12" s="126">
        <f>+E12*Parámetros!$B$98</f>
        <v>1.8929135172433142E-4</v>
      </c>
      <c r="O12" s="126">
        <f>F12*Parámetros!$B$99</f>
        <v>2.2978367429999811E-3</v>
      </c>
      <c r="P12" s="126">
        <f>+G12*Parámetros!$B$100</f>
        <v>6.9933639411748254E-3</v>
      </c>
      <c r="Q12" s="126">
        <f>+H12*Parámetros!$B$101</f>
        <v>8.5748241064603995E-3</v>
      </c>
      <c r="R12" s="126">
        <f>+I12*Parámetros!$B$102</f>
        <v>1.2148962037963704E-2</v>
      </c>
      <c r="S12" s="126">
        <f>+J12*Parámetros!$B$103</f>
        <v>1.0516552580013962E-2</v>
      </c>
      <c r="T12" s="126">
        <f>+K12*Parámetros!$B$104</f>
        <v>8.4799803335114908E-3</v>
      </c>
      <c r="U12" s="126">
        <f>L12*Parámetros!$B$105</f>
        <v>1.0010999229306957E-2</v>
      </c>
      <c r="V12" s="126">
        <f t="shared" si="1"/>
        <v>5.9250177255697437E-2</v>
      </c>
      <c r="W12" s="126"/>
      <c r="X12" s="50">
        <f t="shared" si="3"/>
        <v>0.47880611484075541</v>
      </c>
      <c r="Y12" s="51">
        <f>+M12*Parámetros!$C$97</f>
        <v>1.9183466270894701E-6</v>
      </c>
      <c r="Z12" s="51">
        <f>N12*Parámetros!$C$98</f>
        <v>9.4645675862165719E-6</v>
      </c>
      <c r="AA12" s="51">
        <f>O12*Parámetros!$C$99</f>
        <v>1.1489183714999906E-4</v>
      </c>
      <c r="AB12" s="51">
        <f>P12*Parámetros!$C$100</f>
        <v>3.4966819705874131E-4</v>
      </c>
      <c r="AC12" s="51">
        <f>+Q12*Parámetros!$C$101</f>
        <v>5.4021391870700522E-4</v>
      </c>
      <c r="AD12" s="51">
        <f>+R12*Parámetros!$C$102</f>
        <v>1.4821733686315719E-3</v>
      </c>
      <c r="AE12" s="51">
        <f>S12*Parámetros!$C$103</f>
        <v>2.881535406923826E-3</v>
      </c>
      <c r="AF12" s="51">
        <f>T12*Parámetros!$C$104</f>
        <v>3.6633515040769638E-3</v>
      </c>
      <c r="AG12" s="51">
        <f>+U12*Parámetros!$C$105</f>
        <v>7.0977984535786319E-3</v>
      </c>
      <c r="AH12" s="51">
        <f t="shared" si="2"/>
        <v>1.6141015600340047E-2</v>
      </c>
      <c r="AI12" s="107"/>
      <c r="AJ12" s="50">
        <f t="shared" si="4"/>
        <v>0.1304370269785089</v>
      </c>
    </row>
    <row r="13" spans="1:36" x14ac:dyDescent="0.25">
      <c r="A13" s="6">
        <v>43915</v>
      </c>
      <c r="B13" s="44">
        <f t="shared" si="0"/>
        <v>5</v>
      </c>
      <c r="C13" s="48">
        <f>+'Modelo predictivo'!G12</f>
        <v>1.0229013047646731</v>
      </c>
      <c r="D13" s="50">
        <f>+$C13*'Estructura Poblacion'!C$19</f>
        <v>4.1727670675171621E-2</v>
      </c>
      <c r="E13" s="50">
        <f>+$C13*'Estructura Poblacion'!D$19</f>
        <v>6.8624087316229959E-2</v>
      </c>
      <c r="F13" s="50">
        <f>+$C13*'Estructura Poblacion'!E$19</f>
        <v>0.20825957954977606</v>
      </c>
      <c r="G13" s="50">
        <f>+$C13*'Estructura Poblacion'!F$19</f>
        <v>0.23768578835035511</v>
      </c>
      <c r="H13" s="50">
        <f>+$C13*'Estructura Poblacion'!G$19</f>
        <v>0.19032516013317372</v>
      </c>
      <c r="I13" s="50">
        <f>+$C13*'Estructura Poblacion'!H$19</f>
        <v>0.12954064852007394</v>
      </c>
      <c r="J13" s="50">
        <f>+$C13*'Estructura Poblacion'!I$19</f>
        <v>6.8902086454638828E-2</v>
      </c>
      <c r="K13" s="50">
        <f>+$C13*'Estructura Poblacion'!J$19</f>
        <v>3.7953832371271194E-2</v>
      </c>
      <c r="L13" s="50">
        <f>+$C13*'Estructura Poblacion'!K$19</f>
        <v>3.9882451393982742E-2</v>
      </c>
      <c r="M13" s="126">
        <f>+D13*Parámetros!$B$97</f>
        <v>4.1727670675171624E-5</v>
      </c>
      <c r="N13" s="126">
        <f>+E13*Parámetros!$B$98</f>
        <v>2.0587226194868988E-4</v>
      </c>
      <c r="O13" s="126">
        <f>F13*Parámetros!$B$99</f>
        <v>2.4991149545973129E-3</v>
      </c>
      <c r="P13" s="126">
        <f>+G13*Parámetros!$B$100</f>
        <v>7.6059452272113637E-3</v>
      </c>
      <c r="Q13" s="126">
        <f>+H13*Parámetros!$B$101</f>
        <v>9.3259328465255132E-3</v>
      </c>
      <c r="R13" s="126">
        <f>+I13*Parámetros!$B$102</f>
        <v>1.321314614904754E-2</v>
      </c>
      <c r="S13" s="126">
        <f>+J13*Parámetros!$B$103</f>
        <v>1.1437746351470046E-2</v>
      </c>
      <c r="T13" s="126">
        <f>+K13*Parámetros!$B$104</f>
        <v>9.2227812662189004E-3</v>
      </c>
      <c r="U13" s="126">
        <f>L13*Parámetros!$B$105</f>
        <v>1.088790923055729E-2</v>
      </c>
      <c r="V13" s="126">
        <f t="shared" si="1"/>
        <v>6.4440175958251827E-2</v>
      </c>
      <c r="W13" s="126"/>
      <c r="X13" s="50">
        <f t="shared" si="3"/>
        <v>0.54324629079900721</v>
      </c>
      <c r="Y13" s="51">
        <f>+M13*Parámetros!$C$97</f>
        <v>2.0863835337585815E-6</v>
      </c>
      <c r="Z13" s="51">
        <f>N13*Parámetros!$C$98</f>
        <v>1.0293613097434494E-5</v>
      </c>
      <c r="AA13" s="51">
        <f>O13*Parámetros!$C$99</f>
        <v>1.2495574772986565E-4</v>
      </c>
      <c r="AB13" s="51">
        <f>P13*Parámetros!$C$100</f>
        <v>3.8029726136056821E-4</v>
      </c>
      <c r="AC13" s="51">
        <f>+Q13*Parámetros!$C$101</f>
        <v>5.8753376933110728E-4</v>
      </c>
      <c r="AD13" s="51">
        <f>+R13*Parámetros!$C$102</f>
        <v>1.6120038301837998E-3</v>
      </c>
      <c r="AE13" s="51">
        <f>S13*Parámetros!$C$103</f>
        <v>3.1339425003027929E-3</v>
      </c>
      <c r="AF13" s="51">
        <f>T13*Parámetros!$C$104</f>
        <v>3.9842415070065647E-3</v>
      </c>
      <c r="AG13" s="51">
        <f>+U13*Parámetros!$C$105</f>
        <v>7.7195276444651179E-3</v>
      </c>
      <c r="AH13" s="51">
        <f t="shared" si="2"/>
        <v>1.7554882257011011E-2</v>
      </c>
      <c r="AI13" s="107"/>
      <c r="AJ13" s="50">
        <f t="shared" si="4"/>
        <v>0.14799190923551991</v>
      </c>
    </row>
    <row r="14" spans="1:36" x14ac:dyDescent="0.25">
      <c r="A14" s="6">
        <v>43916</v>
      </c>
      <c r="B14" s="44">
        <f t="shared" si="0"/>
        <v>6</v>
      </c>
      <c r="C14" s="48">
        <f>+'Modelo predictivo'!G13</f>
        <v>1.1125018610619009</v>
      </c>
      <c r="D14" s="50">
        <f>+$C14*'Estructura Poblacion'!C$19</f>
        <v>4.5382786264591114E-2</v>
      </c>
      <c r="E14" s="50">
        <f>+$C14*'Estructura Poblacion'!D$19</f>
        <v>7.4635181808223303E-2</v>
      </c>
      <c r="F14" s="50">
        <f>+$C14*'Estructura Poblacion'!E$19</f>
        <v>0.22650197898261246</v>
      </c>
      <c r="G14" s="50">
        <f>+$C14*'Estructura Poblacion'!F$19</f>
        <v>0.25850576263422448</v>
      </c>
      <c r="H14" s="50">
        <f>+$C14*'Estructura Poblacion'!G$19</f>
        <v>0.20699660257425512</v>
      </c>
      <c r="I14" s="50">
        <f>+$C14*'Estructura Poblacion'!H$19</f>
        <v>0.14088770039735407</v>
      </c>
      <c r="J14" s="50">
        <f>+$C14*'Estructura Poblacion'!I$19</f>
        <v>7.4937532149759553E-2</v>
      </c>
      <c r="K14" s="50">
        <f>+$C14*'Estructura Poblacion'!J$19</f>
        <v>4.1278380378236522E-2</v>
      </c>
      <c r="L14" s="50">
        <f>+$C14*'Estructura Poblacion'!K$19</f>
        <v>4.337593587264426E-2</v>
      </c>
      <c r="M14" s="126">
        <f>+D14*Parámetros!$B$97</f>
        <v>4.5382786264591114E-5</v>
      </c>
      <c r="N14" s="126">
        <f>+E14*Parámetros!$B$98</f>
        <v>2.2390554542466991E-4</v>
      </c>
      <c r="O14" s="126">
        <f>F14*Parámetros!$B$99</f>
        <v>2.7180237477913496E-3</v>
      </c>
      <c r="P14" s="126">
        <f>+G14*Parámetros!$B$100</f>
        <v>8.2721844042951843E-3</v>
      </c>
      <c r="Q14" s="126">
        <f>+H14*Parámetros!$B$101</f>
        <v>1.0142833526138501E-2</v>
      </c>
      <c r="R14" s="126">
        <f>+I14*Parámetros!$B$102</f>
        <v>1.4370545440530114E-2</v>
      </c>
      <c r="S14" s="126">
        <f>+J14*Parámetros!$B$103</f>
        <v>1.2439630336860087E-2</v>
      </c>
      <c r="T14" s="126">
        <f>+K14*Parámetros!$B$104</f>
        <v>1.0030646431911474E-2</v>
      </c>
      <c r="U14" s="126">
        <f>L14*Parámetros!$B$105</f>
        <v>1.1841630493231883E-2</v>
      </c>
      <c r="V14" s="126">
        <f t="shared" si="1"/>
        <v>7.0084782712447863E-2</v>
      </c>
      <c r="W14" s="126"/>
      <c r="X14" s="50">
        <f t="shared" si="3"/>
        <v>0.6133310735114551</v>
      </c>
      <c r="Y14" s="51">
        <f>+M14*Parámetros!$C$97</f>
        <v>2.2691393132295559E-6</v>
      </c>
      <c r="Z14" s="51">
        <f>N14*Parámetros!$C$98</f>
        <v>1.1195277271233497E-5</v>
      </c>
      <c r="AA14" s="51">
        <f>O14*Parámetros!$C$99</f>
        <v>1.359011873895675E-4</v>
      </c>
      <c r="AB14" s="51">
        <f>P14*Parámetros!$C$100</f>
        <v>4.1360922021475925E-4</v>
      </c>
      <c r="AC14" s="51">
        <f>+Q14*Parámetros!$C$101</f>
        <v>6.3899851214672563E-4</v>
      </c>
      <c r="AD14" s="51">
        <f>+R14*Parámetros!$C$102</f>
        <v>1.7532065437446738E-3</v>
      </c>
      <c r="AE14" s="51">
        <f>S14*Parámetros!$C$103</f>
        <v>3.4084587122996642E-3</v>
      </c>
      <c r="AF14" s="51">
        <f>T14*Parámetros!$C$104</f>
        <v>4.333239258585757E-3</v>
      </c>
      <c r="AG14" s="51">
        <f>+U14*Parámetros!$C$105</f>
        <v>8.3957160197014047E-3</v>
      </c>
      <c r="AH14" s="51">
        <f t="shared" si="2"/>
        <v>1.9092593870667016E-2</v>
      </c>
      <c r="AI14" s="107"/>
      <c r="AJ14" s="50">
        <f t="shared" si="4"/>
        <v>0.16708450310618694</v>
      </c>
    </row>
    <row r="15" spans="1:36" x14ac:dyDescent="0.25">
      <c r="A15" s="6">
        <v>43917</v>
      </c>
      <c r="B15" s="44">
        <f t="shared" si="0"/>
        <v>7</v>
      </c>
      <c r="C15" s="48">
        <f>+'Modelo predictivo'!G14</f>
        <v>1.2099507835227996</v>
      </c>
      <c r="D15" s="50">
        <f>+$C15*'Estructura Poblacion'!C$19</f>
        <v>4.9358063767081156E-2</v>
      </c>
      <c r="E15" s="50">
        <f>+$C15*'Estructura Poblacion'!D$19</f>
        <v>8.1172805069313694E-2</v>
      </c>
      <c r="F15" s="50">
        <f>+$C15*'Estructura Poblacion'!E$19</f>
        <v>0.24634228178089118</v>
      </c>
      <c r="G15" s="50">
        <f>+$C15*'Estructura Poblacion'!F$19</f>
        <v>0.28114941735547838</v>
      </c>
      <c r="H15" s="50">
        <f>+$C15*'Estructura Poblacion'!G$19</f>
        <v>0.22512834381437669</v>
      </c>
      <c r="I15" s="50">
        <f>+$C15*'Estructura Poblacion'!H$19</f>
        <v>0.15322867264400827</v>
      </c>
      <c r="J15" s="50">
        <f>+$C15*'Estructura Poblacion'!I$19</f>
        <v>8.1501639604737289E-2</v>
      </c>
      <c r="K15" s="50">
        <f>+$C15*'Estructura Poblacion'!J$19</f>
        <v>4.4894134948705894E-2</v>
      </c>
      <c r="L15" s="50">
        <f>+$C15*'Estructura Poblacion'!K$19</f>
        <v>4.717542453820707E-2</v>
      </c>
      <c r="M15" s="126">
        <f>+D15*Parámetros!$B$97</f>
        <v>4.9358063767081158E-5</v>
      </c>
      <c r="N15" s="126">
        <f>+E15*Parámetros!$B$98</f>
        <v>2.4351841520794108E-4</v>
      </c>
      <c r="O15" s="126">
        <f>F15*Parámetros!$B$99</f>
        <v>2.9561073813706941E-3</v>
      </c>
      <c r="P15" s="126">
        <f>+G15*Parámetros!$B$100</f>
        <v>8.9967813553753079E-3</v>
      </c>
      <c r="Q15" s="126">
        <f>+H15*Parámetros!$B$101</f>
        <v>1.1031288846904458E-2</v>
      </c>
      <c r="R15" s="126">
        <f>+I15*Parámetros!$B$102</f>
        <v>1.5629324609688845E-2</v>
      </c>
      <c r="S15" s="126">
        <f>+J15*Parámetros!$B$103</f>
        <v>1.3529272174386391E-2</v>
      </c>
      <c r="T15" s="126">
        <f>+K15*Parámetros!$B$104</f>
        <v>1.0909274792535532E-2</v>
      </c>
      <c r="U15" s="126">
        <f>L15*Parámetros!$B$105</f>
        <v>1.2878890898930531E-2</v>
      </c>
      <c r="V15" s="126">
        <f t="shared" si="1"/>
        <v>7.6223816538166775E-2</v>
      </c>
      <c r="W15" s="126"/>
      <c r="X15" s="50">
        <f t="shared" si="3"/>
        <v>0.68955489004962189</v>
      </c>
      <c r="Y15" s="51">
        <f>+M15*Parámetros!$C$97</f>
        <v>2.4679031883540579E-6</v>
      </c>
      <c r="Z15" s="51">
        <f>N15*Parámetros!$C$98</f>
        <v>1.2175920760397055E-5</v>
      </c>
      <c r="AA15" s="51">
        <f>O15*Parámetros!$C$99</f>
        <v>1.4780536906853472E-4</v>
      </c>
      <c r="AB15" s="51">
        <f>P15*Parámetros!$C$100</f>
        <v>4.4983906776876543E-4</v>
      </c>
      <c r="AC15" s="51">
        <f>+Q15*Parámetros!$C$101</f>
        <v>6.9497119735498084E-4</v>
      </c>
      <c r="AD15" s="51">
        <f>+R15*Parámetros!$C$102</f>
        <v>1.9067776023820389E-3</v>
      </c>
      <c r="AE15" s="51">
        <f>S15*Parámetros!$C$103</f>
        <v>3.7070205757818715E-3</v>
      </c>
      <c r="AF15" s="51">
        <f>T15*Parámetros!$C$104</f>
        <v>4.7128067103753496E-3</v>
      </c>
      <c r="AG15" s="51">
        <f>+U15*Parámetros!$C$105</f>
        <v>9.1311336473417458E-3</v>
      </c>
      <c r="AH15" s="51">
        <f t="shared" si="2"/>
        <v>2.0764997994022039E-2</v>
      </c>
      <c r="AI15" s="107"/>
      <c r="AJ15" s="50">
        <f t="shared" si="4"/>
        <v>0.18784950110020898</v>
      </c>
    </row>
    <row r="16" spans="1:36" x14ac:dyDescent="0.25">
      <c r="A16" s="6">
        <v>43918</v>
      </c>
      <c r="B16" s="44">
        <f t="shared" si="0"/>
        <v>8</v>
      </c>
      <c r="C16" s="48">
        <f>+'Modelo predictivo'!G15</f>
        <v>1.3159355050884187</v>
      </c>
      <c r="D16" s="50">
        <f>+$C16*'Estructura Poblacion'!C$19</f>
        <v>5.3681545942233282E-2</v>
      </c>
      <c r="E16" s="50">
        <f>+$C16*'Estructura Poblacion'!D$19</f>
        <v>8.8283075388676135E-2</v>
      </c>
      <c r="F16" s="50">
        <f>+$C16*'Estructura Poblacion'!E$19</f>
        <v>0.26792044719053826</v>
      </c>
      <c r="G16" s="50">
        <f>+$C16*'Estructura Poblacion'!F$19</f>
        <v>0.30577648741695657</v>
      </c>
      <c r="H16" s="50">
        <f>+$C16*'Estructura Poblacion'!G$19</f>
        <v>0.24484829041106906</v>
      </c>
      <c r="I16" s="50">
        <f>+$C16*'Estructura Poblacion'!H$19</f>
        <v>0.16665062205484446</v>
      </c>
      <c r="J16" s="50">
        <f>+$C16*'Estructura Poblacion'!I$19</f>
        <v>8.864071393592618E-2</v>
      </c>
      <c r="K16" s="50">
        <f>+$C16*'Estructura Poblacion'!J$19</f>
        <v>4.8826602663313783E-2</v>
      </c>
      <c r="L16" s="50">
        <f>+$C16*'Estructura Poblacion'!K$19</f>
        <v>5.130772008486105E-2</v>
      </c>
      <c r="M16" s="126">
        <f>+D16*Parámetros!$B$97</f>
        <v>5.3681545942233285E-5</v>
      </c>
      <c r="N16" s="126">
        <f>+E16*Parámetros!$B$98</f>
        <v>2.6484922616602839E-4</v>
      </c>
      <c r="O16" s="126">
        <f>F16*Parámetros!$B$99</f>
        <v>3.2150453662864592E-3</v>
      </c>
      <c r="P16" s="126">
        <f>+G16*Parámetros!$B$100</f>
        <v>9.7848475973426104E-3</v>
      </c>
      <c r="Q16" s="126">
        <f>+H16*Parámetros!$B$101</f>
        <v>1.1997566230142384E-2</v>
      </c>
      <c r="R16" s="126">
        <f>+I16*Parámetros!$B$102</f>
        <v>1.6998363449594135E-2</v>
      </c>
      <c r="S16" s="126">
        <f>+J16*Parámetros!$B$103</f>
        <v>1.4714358513363746E-2</v>
      </c>
      <c r="T16" s="126">
        <f>+K16*Parámetros!$B$104</f>
        <v>1.1864864447185248E-2</v>
      </c>
      <c r="U16" s="126">
        <f>L16*Parámetros!$B$105</f>
        <v>1.4007007583167067E-2</v>
      </c>
      <c r="V16" s="126">
        <f t="shared" si="1"/>
        <v>8.2900583959189908E-2</v>
      </c>
      <c r="W16" s="126"/>
      <c r="X16" s="50">
        <f t="shared" si="3"/>
        <v>0.77245547400881176</v>
      </c>
      <c r="Y16" s="51">
        <f>+M16*Parámetros!$C$97</f>
        <v>2.6840772971116643E-6</v>
      </c>
      <c r="Z16" s="51">
        <f>N16*Parámetros!$C$98</f>
        <v>1.324246130830142E-5</v>
      </c>
      <c r="AA16" s="51">
        <f>O16*Parámetros!$C$99</f>
        <v>1.6075226831432297E-4</v>
      </c>
      <c r="AB16" s="51">
        <f>P16*Parámetros!$C$100</f>
        <v>4.8924237986713057E-4</v>
      </c>
      <c r="AC16" s="51">
        <f>+Q16*Parámetros!$C$101</f>
        <v>7.5584667249897015E-4</v>
      </c>
      <c r="AD16" s="51">
        <f>+R16*Parámetros!$C$102</f>
        <v>2.0738003408504843E-3</v>
      </c>
      <c r="AE16" s="51">
        <f>S16*Parámetros!$C$103</f>
        <v>4.0317342326616663E-3</v>
      </c>
      <c r="AF16" s="51">
        <f>T16*Parámetros!$C$104</f>
        <v>5.1256214411840272E-3</v>
      </c>
      <c r="AG16" s="51">
        <f>+U16*Parámetros!$C$105</f>
        <v>9.9309683764654492E-3</v>
      </c>
      <c r="AH16" s="51">
        <f t="shared" si="2"/>
        <v>2.2583892250447463E-2</v>
      </c>
      <c r="AI16" s="107"/>
      <c r="AJ16" s="50">
        <f t="shared" si="4"/>
        <v>0.21043339335065644</v>
      </c>
    </row>
    <row r="17" spans="1:36" x14ac:dyDescent="0.25">
      <c r="A17" s="6">
        <v>43919</v>
      </c>
      <c r="B17" s="44">
        <f t="shared" si="0"/>
        <v>9</v>
      </c>
      <c r="C17" s="48">
        <f>+'Modelo predictivo'!G16</f>
        <v>1.8956235523801297</v>
      </c>
      <c r="D17" s="50">
        <f>+$C17*'Estructura Poblacion'!C$19</f>
        <v>7.7329019866696325E-2</v>
      </c>
      <c r="E17" s="50">
        <f>+$C17*'Estructura Poblacion'!D$19</f>
        <v>0.12717300835505657</v>
      </c>
      <c r="F17" s="50">
        <f>+$C17*'Estructura Poblacion'!E$19</f>
        <v>0.38594316202789625</v>
      </c>
      <c r="G17" s="50">
        <f>+$C17*'Estructura Poblacion'!F$19</f>
        <v>0.44047531894255182</v>
      </c>
      <c r="H17" s="50">
        <f>+$C17*'Estructura Poblacion'!G$19</f>
        <v>0.35270739657719502</v>
      </c>
      <c r="I17" s="50">
        <f>+$C17*'Estructura Poblacion'!H$19</f>
        <v>0.24006255851021865</v>
      </c>
      <c r="J17" s="50">
        <f>+$C17*'Estructura Poblacion'!I$19</f>
        <v>0.12768819169860549</v>
      </c>
      <c r="K17" s="50">
        <f>+$C17*'Estructura Poblacion'!J$19</f>
        <v>7.0335405978019419E-2</v>
      </c>
      <c r="L17" s="50">
        <f>+$C17*'Estructura Poblacion'!K$19</f>
        <v>7.3909490423890223E-2</v>
      </c>
      <c r="M17" s="126">
        <f>+D17*Parámetros!$B$97</f>
        <v>7.7329019866696332E-5</v>
      </c>
      <c r="N17" s="126">
        <f>+E17*Parámetros!$B$98</f>
        <v>3.815190250651697E-4</v>
      </c>
      <c r="O17" s="126">
        <f>F17*Parámetros!$B$99</f>
        <v>4.6313179443347547E-3</v>
      </c>
      <c r="P17" s="126">
        <f>+G17*Parámetros!$B$100</f>
        <v>1.4095210206161659E-2</v>
      </c>
      <c r="Q17" s="126">
        <f>+H17*Parámetros!$B$101</f>
        <v>1.7282662432282558E-2</v>
      </c>
      <c r="R17" s="126">
        <f>+I17*Parámetros!$B$102</f>
        <v>2.4486380968042301E-2</v>
      </c>
      <c r="S17" s="126">
        <f>+J17*Parámetros!$B$103</f>
        <v>2.1196239821968513E-2</v>
      </c>
      <c r="T17" s="126">
        <f>+K17*Parámetros!$B$104</f>
        <v>1.709150365265872E-2</v>
      </c>
      <c r="U17" s="126">
        <f>L17*Parámetros!$B$105</f>
        <v>2.0177290885722031E-2</v>
      </c>
      <c r="V17" s="126">
        <f t="shared" si="1"/>
        <v>0.1194194539561024</v>
      </c>
      <c r="W17" s="126"/>
      <c r="X17" s="50">
        <f t="shared" si="3"/>
        <v>0.89187492796491419</v>
      </c>
      <c r="Y17" s="51">
        <f>+M17*Parámetros!$C$97</f>
        <v>3.8664509933348166E-6</v>
      </c>
      <c r="Z17" s="51">
        <f>N17*Parámetros!$C$98</f>
        <v>1.9075951253258485E-5</v>
      </c>
      <c r="AA17" s="51">
        <f>O17*Parámetros!$C$99</f>
        <v>2.3156589721673774E-4</v>
      </c>
      <c r="AB17" s="51">
        <f>P17*Parámetros!$C$100</f>
        <v>7.0476051030808303E-4</v>
      </c>
      <c r="AC17" s="51">
        <f>+Q17*Parámetros!$C$101</f>
        <v>1.0888077332338012E-3</v>
      </c>
      <c r="AD17" s="51">
        <f>+R17*Parámetros!$C$102</f>
        <v>2.9873384781011606E-3</v>
      </c>
      <c r="AE17" s="51">
        <f>S17*Parámetros!$C$103</f>
        <v>5.8077697112193733E-3</v>
      </c>
      <c r="AF17" s="51">
        <f>T17*Parámetros!$C$104</f>
        <v>7.3835295779485664E-3</v>
      </c>
      <c r="AG17" s="51">
        <f>+U17*Parámetros!$C$105</f>
        <v>1.4305699237976919E-2</v>
      </c>
      <c r="AH17" s="51">
        <f t="shared" si="2"/>
        <v>3.2532413548251232E-2</v>
      </c>
      <c r="AI17" s="107"/>
      <c r="AJ17" s="50">
        <f t="shared" si="4"/>
        <v>0.24296580689890768</v>
      </c>
    </row>
    <row r="18" spans="1:36" x14ac:dyDescent="0.25">
      <c r="A18" s="6">
        <v>43920</v>
      </c>
      <c r="B18" s="44">
        <f t="shared" si="0"/>
        <v>10</v>
      </c>
      <c r="C18" s="48">
        <f>+'Modelo predictivo'!G17</f>
        <v>2.1594867922831327</v>
      </c>
      <c r="D18" s="50">
        <f>+$C18*'Estructura Poblacion'!C$19</f>
        <v>8.8092911091264992E-2</v>
      </c>
      <c r="E18" s="50">
        <f>+$C18*'Estructura Poblacion'!D$19</f>
        <v>0.14487498402983856</v>
      </c>
      <c r="F18" s="50">
        <f>+$C18*'Estructura Poblacion'!E$19</f>
        <v>0.43966491127669916</v>
      </c>
      <c r="G18" s="50">
        <f>+$C18*'Estructura Poblacion'!F$19</f>
        <v>0.50178772699295759</v>
      </c>
      <c r="H18" s="50">
        <f>+$C18*'Estructura Poblacion'!G$19</f>
        <v>0.40180285979918257</v>
      </c>
      <c r="I18" s="50">
        <f>+$C18*'Estructura Poblacion'!H$19</f>
        <v>0.27347830943206003</v>
      </c>
      <c r="J18" s="50">
        <f>+$C18*'Estructura Poblacion'!I$19</f>
        <v>0.14546187884057316</v>
      </c>
      <c r="K18" s="50">
        <f>+$C18*'Estructura Poblacion'!J$19</f>
        <v>8.0125814035542656E-2</v>
      </c>
      <c r="L18" s="50">
        <f>+$C18*'Estructura Poblacion'!K$19</f>
        <v>8.4197396785014034E-2</v>
      </c>
      <c r="M18" s="126">
        <f>+D18*Parámetros!$B$97</f>
        <v>8.8092911091264996E-5</v>
      </c>
      <c r="N18" s="126">
        <f>+E18*Parámetros!$B$98</f>
        <v>4.3462495208951567E-4</v>
      </c>
      <c r="O18" s="126">
        <f>F18*Parámetros!$B$99</f>
        <v>5.2759789353203903E-3</v>
      </c>
      <c r="P18" s="126">
        <f>+G18*Parámetros!$B$100</f>
        <v>1.6057207263774645E-2</v>
      </c>
      <c r="Q18" s="126">
        <f>+H18*Parámetros!$B$101</f>
        <v>1.9688340130159947E-2</v>
      </c>
      <c r="R18" s="126">
        <f>+I18*Parámetros!$B$102</f>
        <v>2.789478756207012E-2</v>
      </c>
      <c r="S18" s="126">
        <f>+J18*Parámetros!$B$103</f>
        <v>2.4146671887535144E-2</v>
      </c>
      <c r="T18" s="126">
        <f>+K18*Parámetros!$B$104</f>
        <v>1.9470572810636865E-2</v>
      </c>
      <c r="U18" s="126">
        <f>L18*Parámetros!$B$105</f>
        <v>2.2985889322308831E-2</v>
      </c>
      <c r="V18" s="126">
        <f t="shared" si="1"/>
        <v>0.13604216577498673</v>
      </c>
      <c r="W18" s="126"/>
      <c r="X18" s="50">
        <f t="shared" si="3"/>
        <v>1.0279170937399009</v>
      </c>
      <c r="Y18" s="51">
        <f>+M18*Parámetros!$C$97</f>
        <v>4.4046455545632498E-6</v>
      </c>
      <c r="Z18" s="51">
        <f>N18*Parámetros!$C$98</f>
        <v>2.1731247604475784E-5</v>
      </c>
      <c r="AA18" s="51">
        <f>O18*Parámetros!$C$99</f>
        <v>2.6379894676601952E-4</v>
      </c>
      <c r="AB18" s="51">
        <f>P18*Parámetros!$C$100</f>
        <v>8.0286036318873231E-4</v>
      </c>
      <c r="AC18" s="51">
        <f>+Q18*Parámetros!$C$101</f>
        <v>1.2403654282000767E-3</v>
      </c>
      <c r="AD18" s="51">
        <f>+R18*Parámetros!$C$102</f>
        <v>3.4031640825725545E-3</v>
      </c>
      <c r="AE18" s="51">
        <f>S18*Parámetros!$C$103</f>
        <v>6.6161880971846304E-3</v>
      </c>
      <c r="AF18" s="51">
        <f>T18*Parámetros!$C$104</f>
        <v>8.4112874541951259E-3</v>
      </c>
      <c r="AG18" s="51">
        <f>+U18*Parámetros!$C$105</f>
        <v>1.629699552951696E-2</v>
      </c>
      <c r="AH18" s="51">
        <f t="shared" si="2"/>
        <v>3.7060795794783136E-2</v>
      </c>
      <c r="AI18" s="107"/>
      <c r="AJ18" s="50">
        <f t="shared" si="4"/>
        <v>0.28002660269369084</v>
      </c>
    </row>
    <row r="19" spans="1:36" ht="15.75" thickBot="1" x14ac:dyDescent="0.3">
      <c r="A19" s="7">
        <v>43921</v>
      </c>
      <c r="B19" s="44">
        <f t="shared" si="0"/>
        <v>11</v>
      </c>
      <c r="C19" s="48">
        <f>+'Modelo predictivo'!G18</f>
        <v>2.460077948635444</v>
      </c>
      <c r="D19" s="50">
        <f>+$C19*'Estructura Poblacion'!C$19</f>
        <v>0.10035506064734938</v>
      </c>
      <c r="E19" s="50">
        <f>+$C19*'Estructura Poblacion'!D$19</f>
        <v>0.16504095083809592</v>
      </c>
      <c r="F19" s="50">
        <f>+$C19*'Estructura Poblacion'!E$19</f>
        <v>0.50086435206997804</v>
      </c>
      <c r="G19" s="50">
        <f>+$C19*'Estructura Poblacion'!F$19</f>
        <v>0.57163439317272247</v>
      </c>
      <c r="H19" s="50">
        <f>+$C19*'Estructura Poblacion'!G$19</f>
        <v>0.45773206792599319</v>
      </c>
      <c r="I19" s="50">
        <f>+$C19*'Estructura Poblacion'!H$19</f>
        <v>0.31154529903496753</v>
      </c>
      <c r="J19" s="50">
        <f>+$C19*'Estructura Poblacion'!I$19</f>
        <v>0.16570953885040338</v>
      </c>
      <c r="K19" s="50">
        <f>+$C19*'Estructura Poblacion'!J$19</f>
        <v>9.1278978380275641E-2</v>
      </c>
      <c r="L19" s="50">
        <f>+$C19*'Estructura Poblacion'!K$19</f>
        <v>9.5917307715658637E-2</v>
      </c>
      <c r="M19" s="126">
        <f>+D19*Parámetros!$B$97</f>
        <v>1.0035506064734938E-4</v>
      </c>
      <c r="N19" s="126">
        <f>+E19*Parámetros!$B$98</f>
        <v>4.9512285251428775E-4</v>
      </c>
      <c r="O19" s="126">
        <f>F19*Parámetros!$B$99</f>
        <v>6.0103722248397362E-3</v>
      </c>
      <c r="P19" s="126">
        <f>+G19*Parámetros!$B$100</f>
        <v>1.8292300581527119E-2</v>
      </c>
      <c r="Q19" s="126">
        <f>+H19*Parámetros!$B$101</f>
        <v>2.2428871328373668E-2</v>
      </c>
      <c r="R19" s="126">
        <f>+I19*Parámetros!$B$102</f>
        <v>3.1777620501566683E-2</v>
      </c>
      <c r="S19" s="126">
        <f>+J19*Parámetros!$B$103</f>
        <v>2.7507783449166961E-2</v>
      </c>
      <c r="T19" s="126">
        <f>+K19*Parámetros!$B$104</f>
        <v>2.218079174640698E-2</v>
      </c>
      <c r="U19" s="126">
        <f>L19*Parámetros!$B$105</f>
        <v>2.6185425006374809E-2</v>
      </c>
      <c r="V19" s="126">
        <f t="shared" si="1"/>
        <v>0.15497864275141759</v>
      </c>
      <c r="W19" s="126"/>
      <c r="X19" s="50">
        <f t="shared" si="3"/>
        <v>1.1828957364913184</v>
      </c>
      <c r="Y19" s="51">
        <f>+M19*Parámetros!$C$97</f>
        <v>5.0177530323674695E-6</v>
      </c>
      <c r="Z19" s="51">
        <f>N19*Parámetros!$C$98</f>
        <v>2.4756142625714388E-5</v>
      </c>
      <c r="AA19" s="51">
        <f>O19*Parámetros!$C$99</f>
        <v>3.0051861124198682E-4</v>
      </c>
      <c r="AB19" s="51">
        <f>P19*Parámetros!$C$100</f>
        <v>9.1461502907635604E-4</v>
      </c>
      <c r="AC19" s="51">
        <f>+Q19*Parámetros!$C$101</f>
        <v>1.4130188936875411E-3</v>
      </c>
      <c r="AD19" s="51">
        <f>+R19*Parámetros!$C$102</f>
        <v>3.8768697011911353E-3</v>
      </c>
      <c r="AE19" s="51">
        <f>S19*Parámetros!$C$103</f>
        <v>7.5371326650717479E-3</v>
      </c>
      <c r="AF19" s="51">
        <f>T19*Parámetros!$C$104</f>
        <v>9.5821020344478147E-3</v>
      </c>
      <c r="AG19" s="51">
        <f>+U19*Parámetros!$C$105</f>
        <v>1.8565466329519737E-2</v>
      </c>
      <c r="AH19" s="51">
        <f t="shared" si="2"/>
        <v>4.2219497159894398E-2</v>
      </c>
      <c r="AI19" s="107"/>
      <c r="AJ19" s="50">
        <f t="shared" si="4"/>
        <v>0.32224609985358521</v>
      </c>
    </row>
    <row r="20" spans="1:36" x14ac:dyDescent="0.25">
      <c r="A20" s="8">
        <v>43922</v>
      </c>
      <c r="B20" s="44">
        <f t="shared" si="0"/>
        <v>12</v>
      </c>
      <c r="C20" s="48">
        <f>+'Modelo predictivo'!G19</f>
        <v>2.8025090540759265</v>
      </c>
      <c r="D20" s="50">
        <f>+$C20*'Estructura Poblacion'!C$19</f>
        <v>0.11432400597002906</v>
      </c>
      <c r="E20" s="50">
        <f>+$C20*'Estructura Poblacion'!D$19</f>
        <v>0.1880138632491784</v>
      </c>
      <c r="F20" s="50">
        <f>+$C20*'Estructura Poblacion'!E$19</f>
        <v>0.57058227863006428</v>
      </c>
      <c r="G20" s="50">
        <f>+$C20*'Estructura Poblacion'!F$19</f>
        <v>0.65120317158094754</v>
      </c>
      <c r="H20" s="50">
        <f>+$C20*'Estructura Poblacion'!G$19</f>
        <v>0.52144618645723617</v>
      </c>
      <c r="I20" s="50">
        <f>+$C20*'Estructura Poblacion'!H$19</f>
        <v>0.35491091726771679</v>
      </c>
      <c r="J20" s="50">
        <f>+$C20*'Estructura Poblacion'!I$19</f>
        <v>0.18877551552079749</v>
      </c>
      <c r="K20" s="50">
        <f>+$C20*'Estructura Poblacion'!J$19</f>
        <v>0.10398457638279958</v>
      </c>
      <c r="L20" s="50">
        <f>+$C20*'Estructura Poblacion'!K$19</f>
        <v>0.1092685390171572</v>
      </c>
      <c r="M20" s="126">
        <f>+D20*Parámetros!$B$97</f>
        <v>1.1432400597002906E-4</v>
      </c>
      <c r="N20" s="126">
        <f>+E20*Parámetros!$B$98</f>
        <v>5.6404158974753525E-4</v>
      </c>
      <c r="O20" s="126">
        <f>F20*Parámetros!$B$99</f>
        <v>6.8469873435607715E-3</v>
      </c>
      <c r="P20" s="126">
        <f>+G20*Parámetros!$B$100</f>
        <v>2.0838501490590321E-2</v>
      </c>
      <c r="Q20" s="126">
        <f>+H20*Parámetros!$B$101</f>
        <v>2.5550863136404572E-2</v>
      </c>
      <c r="R20" s="126">
        <f>+I20*Parámetros!$B$102</f>
        <v>3.6200913561307113E-2</v>
      </c>
      <c r="S20" s="126">
        <f>+J20*Parámetros!$B$103</f>
        <v>3.1336735576452383E-2</v>
      </c>
      <c r="T20" s="126">
        <f>+K20*Parámetros!$B$104</f>
        <v>2.5268252061020298E-2</v>
      </c>
      <c r="U20" s="126">
        <f>L20*Parámetros!$B$105</f>
        <v>2.9830311151683921E-2</v>
      </c>
      <c r="V20" s="126">
        <f t="shared" si="1"/>
        <v>0.17655092991673693</v>
      </c>
      <c r="W20" s="126"/>
      <c r="X20" s="50">
        <f t="shared" si="3"/>
        <v>1.3594466664080553</v>
      </c>
      <c r="Y20" s="51">
        <f>+M20*Parámetros!$C$97</f>
        <v>5.7162002985014533E-6</v>
      </c>
      <c r="Z20" s="51">
        <f>N20*Parámetros!$C$98</f>
        <v>2.8202079487376762E-5</v>
      </c>
      <c r="AA20" s="51">
        <f>O20*Parámetros!$C$99</f>
        <v>3.4234936717803861E-4</v>
      </c>
      <c r="AB20" s="51">
        <f>P20*Parámetros!$C$100</f>
        <v>1.041925074529516E-3</v>
      </c>
      <c r="AC20" s="51">
        <f>+Q20*Parámetros!$C$101</f>
        <v>1.6097043775934879E-3</v>
      </c>
      <c r="AD20" s="51">
        <f>+R20*Parámetros!$C$102</f>
        <v>4.4165114544794676E-3</v>
      </c>
      <c r="AE20" s="51">
        <f>S20*Parámetros!$C$103</f>
        <v>8.5862655479479535E-3</v>
      </c>
      <c r="AF20" s="51">
        <f>T20*Parámetros!$C$104</f>
        <v>1.0915884890360768E-2</v>
      </c>
      <c r="AG20" s="51">
        <f>+U20*Parámetros!$C$105</f>
        <v>2.1149690606543897E-2</v>
      </c>
      <c r="AH20" s="51">
        <f t="shared" si="2"/>
        <v>4.8096249598419002E-2</v>
      </c>
      <c r="AI20" s="107"/>
      <c r="AJ20" s="50">
        <f t="shared" si="4"/>
        <v>0.37034234945200423</v>
      </c>
    </row>
    <row r="21" spans="1:36" x14ac:dyDescent="0.25">
      <c r="A21" s="9">
        <v>43923</v>
      </c>
      <c r="B21" s="44">
        <f t="shared" si="0"/>
        <v>13</v>
      </c>
      <c r="C21" s="48">
        <f>+'Modelo predictivo'!G20</f>
        <v>3.1926035964861512</v>
      </c>
      <c r="D21" s="50">
        <f>+$C21*'Estructura Poblacion'!C$19</f>
        <v>0.13023730720647675</v>
      </c>
      <c r="E21" s="50">
        <f>+$C21*'Estructura Poblacion'!D$19</f>
        <v>0.21418440562237701</v>
      </c>
      <c r="F21" s="50">
        <f>+$C21*'Estructura Poblacion'!E$19</f>
        <v>0.6500043352924183</v>
      </c>
      <c r="G21" s="50">
        <f>+$C21*'Estructura Poblacion'!F$19</f>
        <v>0.74184723314588641</v>
      </c>
      <c r="H21" s="50">
        <f>+$C21*'Estructura Poblacion'!G$19</f>
        <v>0.59402875713680314</v>
      </c>
      <c r="I21" s="50">
        <f>+$C21*'Estructura Poblacion'!H$19</f>
        <v>0.40431265306820785</v>
      </c>
      <c r="J21" s="50">
        <f>+$C21*'Estructura Poblacion'!I$19</f>
        <v>0.21505207589024161</v>
      </c>
      <c r="K21" s="50">
        <f>+$C21*'Estructura Poblacion'!J$19</f>
        <v>0.11845868332021478</v>
      </c>
      <c r="L21" s="50">
        <f>+$C21*'Estructura Poblacion'!K$19</f>
        <v>0.12447814580352547</v>
      </c>
      <c r="M21" s="126">
        <f>+D21*Parámetros!$B$97</f>
        <v>1.3023730720647676E-4</v>
      </c>
      <c r="N21" s="126">
        <f>+E21*Parámetros!$B$98</f>
        <v>6.4255321686713105E-4</v>
      </c>
      <c r="O21" s="126">
        <f>F21*Parámetros!$B$99</f>
        <v>7.8000520235090194E-3</v>
      </c>
      <c r="P21" s="126">
        <f>+G21*Parámetros!$B$100</f>
        <v>2.3739111460668365E-2</v>
      </c>
      <c r="Q21" s="126">
        <f>+H21*Parámetros!$B$101</f>
        <v>2.9107409099703354E-2</v>
      </c>
      <c r="R21" s="126">
        <f>+I21*Parámetros!$B$102</f>
        <v>4.12398906129572E-2</v>
      </c>
      <c r="S21" s="126">
        <f>+J21*Parámetros!$B$103</f>
        <v>3.5698644597780112E-2</v>
      </c>
      <c r="T21" s="126">
        <f>+K21*Parámetros!$B$104</f>
        <v>2.8785460046812192E-2</v>
      </c>
      <c r="U21" s="126">
        <f>L21*Parámetros!$B$105</f>
        <v>3.3982533804362454E-2</v>
      </c>
      <c r="V21" s="126">
        <f t="shared" si="1"/>
        <v>0.20112589216986632</v>
      </c>
      <c r="W21" s="126">
        <f>+V9</f>
        <v>0.31498726054062864</v>
      </c>
      <c r="X21" s="50">
        <f t="shared" si="3"/>
        <v>1.2455852980372932</v>
      </c>
      <c r="Y21" s="51">
        <f>+M21*Parámetros!$C$97</f>
        <v>6.5118653603238385E-6</v>
      </c>
      <c r="Z21" s="51">
        <f>N21*Parámetros!$C$98</f>
        <v>3.2127660843356551E-5</v>
      </c>
      <c r="AA21" s="51">
        <f>O21*Parámetros!$C$99</f>
        <v>3.9000260117545097E-4</v>
      </c>
      <c r="AB21" s="51">
        <f>P21*Parámetros!$C$100</f>
        <v>1.1869555730334184E-3</v>
      </c>
      <c r="AC21" s="51">
        <f>+Q21*Parámetros!$C$101</f>
        <v>1.8337667732813113E-3</v>
      </c>
      <c r="AD21" s="51">
        <f>+R21*Parámetros!$C$102</f>
        <v>5.0312666547807786E-3</v>
      </c>
      <c r="AE21" s="51">
        <f>S21*Parámetros!$C$103</f>
        <v>9.7814286197917509E-3</v>
      </c>
      <c r="AF21" s="51">
        <f>T21*Parámetros!$C$104</f>
        <v>1.2435318740222866E-2</v>
      </c>
      <c r="AG21" s="51">
        <f>+U21*Parámetros!$C$105</f>
        <v>2.4093616467292977E-2</v>
      </c>
      <c r="AH21" s="51">
        <f t="shared" si="2"/>
        <v>5.4790994955782234E-2</v>
      </c>
      <c r="AI21" s="107">
        <f>+AH9</f>
        <v>8.5809267107395337E-2</v>
      </c>
      <c r="AJ21" s="50">
        <f t="shared" si="4"/>
        <v>0.3393240773003911</v>
      </c>
    </row>
    <row r="22" spans="1:36" x14ac:dyDescent="0.25">
      <c r="A22" s="9">
        <v>43924</v>
      </c>
      <c r="B22" s="44">
        <f t="shared" si="0"/>
        <v>14</v>
      </c>
      <c r="C22" s="48">
        <f>+'Modelo predictivo'!G21</f>
        <v>3.6369955143891275</v>
      </c>
      <c r="D22" s="50">
        <f>+$C22*'Estructura Poblacion'!C$19</f>
        <v>0.14836558557955926</v>
      </c>
      <c r="E22" s="50">
        <f>+$C22*'Estructura Poblacion'!D$19</f>
        <v>0.24399763357970825</v>
      </c>
      <c r="F22" s="50">
        <f>+$C22*'Estructura Poblacion'!E$19</f>
        <v>0.7404811716662697</v>
      </c>
      <c r="G22" s="50">
        <f>+$C22*'Estructura Poblacion'!F$19</f>
        <v>0.84510806862560572</v>
      </c>
      <c r="H22" s="50">
        <f>+$C22*'Estructura Poblacion'!G$19</f>
        <v>0.67671411743774657</v>
      </c>
      <c r="I22" s="50">
        <f>+$C22*'Estructura Poblacion'!H$19</f>
        <v>0.46059063118211274</v>
      </c>
      <c r="J22" s="50">
        <f>+$C22*'Estructura Poblacion'!I$19</f>
        <v>0.24498607852027823</v>
      </c>
      <c r="K22" s="50">
        <f>+$C22*'Estructura Poblacion'!J$19</f>
        <v>0.13494744551132129</v>
      </c>
      <c r="L22" s="50">
        <f>+$C22*'Estructura Poblacion'!K$19</f>
        <v>0.14180478228652579</v>
      </c>
      <c r="M22" s="126">
        <f>+D22*Parámetros!$B$97</f>
        <v>1.4836558557955926E-4</v>
      </c>
      <c r="N22" s="126">
        <f>+E22*Parámetros!$B$98</f>
        <v>7.3199290073912477E-4</v>
      </c>
      <c r="O22" s="126">
        <f>F22*Parámetros!$B$99</f>
        <v>8.885774059995237E-3</v>
      </c>
      <c r="P22" s="126">
        <f>+G22*Parámetros!$B$100</f>
        <v>2.7043458196019384E-2</v>
      </c>
      <c r="Q22" s="126">
        <f>+H22*Parámetros!$B$101</f>
        <v>3.3158991754449585E-2</v>
      </c>
      <c r="R22" s="126">
        <f>+I22*Parámetros!$B$102</f>
        <v>4.6980244380575499E-2</v>
      </c>
      <c r="S22" s="126">
        <f>+J22*Parámetros!$B$103</f>
        <v>4.066768903436619E-2</v>
      </c>
      <c r="T22" s="126">
        <f>+K22*Parámetros!$B$104</f>
        <v>3.2792229259251071E-2</v>
      </c>
      <c r="U22" s="126">
        <f>L22*Parámetros!$B$105</f>
        <v>3.8712705564221545E-2</v>
      </c>
      <c r="V22" s="126">
        <f t="shared" si="1"/>
        <v>0.22912145073519719</v>
      </c>
      <c r="W22" s="126">
        <f t="shared" ref="W22:W85" si="5">+V10</f>
        <v>5.0090502857463325E-2</v>
      </c>
      <c r="X22" s="50">
        <f t="shared" si="3"/>
        <v>1.4246162459150271</v>
      </c>
      <c r="Y22" s="51">
        <f>+M22*Parámetros!$C$97</f>
        <v>7.4182792789779633E-6</v>
      </c>
      <c r="Z22" s="51">
        <f>N22*Parámetros!$C$98</f>
        <v>3.6599645036956241E-5</v>
      </c>
      <c r="AA22" s="51">
        <f>O22*Parámetros!$C$99</f>
        <v>4.4428870299976185E-4</v>
      </c>
      <c r="AB22" s="51">
        <f>P22*Parámetros!$C$100</f>
        <v>1.3521729098009694E-3</v>
      </c>
      <c r="AC22" s="51">
        <f>+Q22*Parámetros!$C$101</f>
        <v>2.0890164805303238E-3</v>
      </c>
      <c r="AD22" s="51">
        <f>+R22*Parámetros!$C$102</f>
        <v>5.7315898144302104E-3</v>
      </c>
      <c r="AE22" s="51">
        <f>S22*Parámetros!$C$103</f>
        <v>1.1142946795416338E-2</v>
      </c>
      <c r="AF22" s="51">
        <f>T22*Parámetros!$C$104</f>
        <v>1.4166243039996463E-2</v>
      </c>
      <c r="AG22" s="51">
        <f>+U22*Parámetros!$C$105</f>
        <v>2.7447308245033074E-2</v>
      </c>
      <c r="AH22" s="51">
        <f t="shared" si="2"/>
        <v>6.2417583912523077E-2</v>
      </c>
      <c r="AI22" s="107">
        <f t="shared" ref="AI22:AI85" si="6">+AH10</f>
        <v>1.3645724375844756E-2</v>
      </c>
      <c r="AJ22" s="50">
        <f t="shared" si="4"/>
        <v>0.38809593683706939</v>
      </c>
    </row>
    <row r="23" spans="1:36" x14ac:dyDescent="0.25">
      <c r="A23" s="9">
        <v>43925</v>
      </c>
      <c r="B23" s="44">
        <f t="shared" si="0"/>
        <v>15</v>
      </c>
      <c r="C23" s="48">
        <f>+'Modelo predictivo'!G22</f>
        <v>4.1432419584598392</v>
      </c>
      <c r="D23" s="50">
        <f>+$C23*'Estructura Poblacion'!C$19</f>
        <v>0.16901712331859772</v>
      </c>
      <c r="E23" s="50">
        <f>+$C23*'Estructura Poblacion'!D$19</f>
        <v>0.2779605389153621</v>
      </c>
      <c r="F23" s="50">
        <f>+$C23*'Estructura Poblacion'!E$19</f>
        <v>0.84355140053355115</v>
      </c>
      <c r="G23" s="50">
        <f>+$C23*'Estructura Poblacion'!F$19</f>
        <v>0.96274169036215584</v>
      </c>
      <c r="H23" s="50">
        <f>+$C23*'Estructura Poblacion'!G$19</f>
        <v>0.77090838142568274</v>
      </c>
      <c r="I23" s="50">
        <f>+$C23*'Estructura Poblacion'!H$19</f>
        <v>0.52470189232767206</v>
      </c>
      <c r="J23" s="50">
        <f>+$C23*'Estructura Poblacion'!I$19</f>
        <v>0.27908656905072921</v>
      </c>
      <c r="K23" s="50">
        <f>+$C23*'Estructura Poblacion'!J$19</f>
        <v>0.15373126423098971</v>
      </c>
      <c r="L23" s="50">
        <f>+$C23*'Estructura Poblacion'!K$19</f>
        <v>0.1615430982950988</v>
      </c>
      <c r="M23" s="126">
        <f>+D23*Parámetros!$B$97</f>
        <v>1.6901712331859772E-4</v>
      </c>
      <c r="N23" s="126">
        <f>+E23*Parámetros!$B$98</f>
        <v>8.3388161674608635E-4</v>
      </c>
      <c r="O23" s="126">
        <f>F23*Parámetros!$B$99</f>
        <v>1.0122616806402614E-2</v>
      </c>
      <c r="P23" s="126">
        <f>+G23*Parámetros!$B$100</f>
        <v>3.0807734091588986E-2</v>
      </c>
      <c r="Q23" s="126">
        <f>+H23*Parámetros!$B$101</f>
        <v>3.7774510689858459E-2</v>
      </c>
      <c r="R23" s="126">
        <f>+I23*Parámetros!$B$102</f>
        <v>5.3519593017422547E-2</v>
      </c>
      <c r="S23" s="126">
        <f>+J23*Parámetros!$B$103</f>
        <v>4.6328370462421053E-2</v>
      </c>
      <c r="T23" s="126">
        <f>+K23*Parámetros!$B$104</f>
        <v>3.73566972081305E-2</v>
      </c>
      <c r="U23" s="126">
        <f>L23*Parámetros!$B$105</f>
        <v>4.4101265834561976E-2</v>
      </c>
      <c r="V23" s="126">
        <f t="shared" si="1"/>
        <v>0.26101368685045079</v>
      </c>
      <c r="W23" s="126">
        <f t="shared" si="5"/>
        <v>5.447817418696603E-2</v>
      </c>
      <c r="X23" s="50">
        <f t="shared" si="3"/>
        <v>1.6311517585785118</v>
      </c>
      <c r="Y23" s="51">
        <f>+M23*Parámetros!$C$97</f>
        <v>8.4508561659298871E-6</v>
      </c>
      <c r="Z23" s="51">
        <f>N23*Parámetros!$C$98</f>
        <v>4.1694080837304323E-5</v>
      </c>
      <c r="AA23" s="51">
        <f>O23*Parámetros!$C$99</f>
        <v>5.0613084032013068E-4</v>
      </c>
      <c r="AB23" s="51">
        <f>P23*Parámetros!$C$100</f>
        <v>1.5403867045794494E-3</v>
      </c>
      <c r="AC23" s="51">
        <f>+Q23*Parámetros!$C$101</f>
        <v>2.3797941734610829E-3</v>
      </c>
      <c r="AD23" s="51">
        <f>+R23*Parámetros!$C$102</f>
        <v>6.5293903481255505E-3</v>
      </c>
      <c r="AE23" s="51">
        <f>S23*Parámetros!$C$103</f>
        <v>1.2693973506703369E-2</v>
      </c>
      <c r="AF23" s="51">
        <f>T23*Parámetros!$C$104</f>
        <v>1.6138093193912375E-2</v>
      </c>
      <c r="AG23" s="51">
        <f>+U23*Parámetros!$C$105</f>
        <v>3.126779747670444E-2</v>
      </c>
      <c r="AH23" s="51">
        <f t="shared" si="2"/>
        <v>7.1105711180809633E-2</v>
      </c>
      <c r="AI23" s="107">
        <f t="shared" si="6"/>
        <v>1.484101989492876E-2</v>
      </c>
      <c r="AJ23" s="50">
        <f t="shared" si="4"/>
        <v>0.44436062812295024</v>
      </c>
    </row>
    <row r="24" spans="1:36" x14ac:dyDescent="0.25">
      <c r="A24" s="9">
        <v>43926</v>
      </c>
      <c r="B24" s="44">
        <f t="shared" si="0"/>
        <v>16</v>
      </c>
      <c r="C24" s="48">
        <f>+'Modelo predictivo'!G23</f>
        <v>4.719951736042276</v>
      </c>
      <c r="D24" s="50">
        <f>+$C24*'Estructura Poblacion'!C$19</f>
        <v>0.19254310335403008</v>
      </c>
      <c r="E24" s="50">
        <f>+$C24*'Estructura Poblacion'!D$19</f>
        <v>0.31665066664185432</v>
      </c>
      <c r="F24" s="50">
        <f>+$C24*'Estructura Poblacion'!E$19</f>
        <v>0.96096774876002478</v>
      </c>
      <c r="G24" s="50">
        <f>+$C24*'Estructura Poblacion'!F$19</f>
        <v>1.0967484782072205</v>
      </c>
      <c r="H24" s="50">
        <f>+$C24*'Estructura Poblacion'!G$19</f>
        <v>0.87821333866590845</v>
      </c>
      <c r="I24" s="50">
        <f>+$C24*'Estructura Poblacion'!H$19</f>
        <v>0.59773665946298582</v>
      </c>
      <c r="J24" s="50">
        <f>+$C24*'Estructura Poblacion'!I$19</f>
        <v>0.31793343215387315</v>
      </c>
      <c r="K24" s="50">
        <f>+$C24*'Estructura Poblacion'!J$19</f>
        <v>0.17512956152837411</v>
      </c>
      <c r="L24" s="50">
        <f>+$C24*'Estructura Poblacion'!K$19</f>
        <v>0.18402874726800494</v>
      </c>
      <c r="M24" s="126">
        <f>+D24*Parámetros!$B$97</f>
        <v>1.9254310335403008E-4</v>
      </c>
      <c r="N24" s="126">
        <f>+E24*Parámetros!$B$98</f>
        <v>9.4995199992556302E-4</v>
      </c>
      <c r="O24" s="126">
        <f>F24*Parámetros!$B$99</f>
        <v>1.1531612985120298E-2</v>
      </c>
      <c r="P24" s="126">
        <f>+G24*Parámetros!$B$100</f>
        <v>3.5095951302631059E-2</v>
      </c>
      <c r="Q24" s="126">
        <f>+H24*Parámetros!$B$101</f>
        <v>4.3032453594629518E-2</v>
      </c>
      <c r="R24" s="126">
        <f>+I24*Parámetros!$B$102</f>
        <v>6.0969139265224549E-2</v>
      </c>
      <c r="S24" s="126">
        <f>+J24*Parámetros!$B$103</f>
        <v>5.2776949737542947E-2</v>
      </c>
      <c r="T24" s="126">
        <f>+K24*Parámetros!$B$104</f>
        <v>4.2556483451394907E-2</v>
      </c>
      <c r="U24" s="126">
        <f>L24*Parámetros!$B$105</f>
        <v>5.0239848004165352E-2</v>
      </c>
      <c r="V24" s="126">
        <f t="shared" si="1"/>
        <v>0.29734493344398821</v>
      </c>
      <c r="W24" s="126">
        <f t="shared" si="5"/>
        <v>5.9250177255697437E-2</v>
      </c>
      <c r="X24" s="50">
        <f t="shared" si="3"/>
        <v>1.8692465147668025</v>
      </c>
      <c r="Y24" s="51">
        <f>+M24*Parámetros!$C$97</f>
        <v>9.6271551677015038E-6</v>
      </c>
      <c r="Z24" s="51">
        <f>N24*Parámetros!$C$98</f>
        <v>4.7497599996278155E-5</v>
      </c>
      <c r="AA24" s="51">
        <f>O24*Parámetros!$C$99</f>
        <v>5.7658064925601488E-4</v>
      </c>
      <c r="AB24" s="51">
        <f>P24*Parámetros!$C$100</f>
        <v>1.7547975651315531E-3</v>
      </c>
      <c r="AC24" s="51">
        <f>+Q24*Parámetros!$C$101</f>
        <v>2.7110445764616598E-3</v>
      </c>
      <c r="AD24" s="51">
        <f>+R24*Parámetros!$C$102</f>
        <v>7.4382349903573952E-3</v>
      </c>
      <c r="AE24" s="51">
        <f>S24*Parámetros!$C$103</f>
        <v>1.4460884228086768E-2</v>
      </c>
      <c r="AF24" s="51">
        <f>T24*Parámetros!$C$104</f>
        <v>1.83844008510026E-2</v>
      </c>
      <c r="AG24" s="51">
        <f>+U24*Parámetros!$C$105</f>
        <v>3.562005223495323E-2</v>
      </c>
      <c r="AH24" s="51">
        <f t="shared" si="2"/>
        <v>8.1003119850413197E-2</v>
      </c>
      <c r="AI24" s="107">
        <f t="shared" si="6"/>
        <v>1.6141015600340047E-2</v>
      </c>
      <c r="AJ24" s="50">
        <f t="shared" si="4"/>
        <v>0.5092227323730234</v>
      </c>
    </row>
    <row r="25" spans="1:36" x14ac:dyDescent="0.25">
      <c r="A25" s="9">
        <v>43927</v>
      </c>
      <c r="B25" s="44">
        <f t="shared" si="0"/>
        <v>17</v>
      </c>
      <c r="C25" s="48">
        <f>+'Modelo predictivo'!G24</f>
        <v>2.8523400309495628</v>
      </c>
      <c r="D25" s="50">
        <f>+$C25*'Estructura Poblacion'!C$19</f>
        <v>0.11635678330907405</v>
      </c>
      <c r="E25" s="50">
        <f>+$C25*'Estructura Poblacion'!D$19</f>
        <v>0.1913569084599929</v>
      </c>
      <c r="F25" s="50">
        <f>+$C25*'Estructura Poblacion'!E$19</f>
        <v>0.58072771323252148</v>
      </c>
      <c r="G25" s="50">
        <f>+$C25*'Estructura Poblacion'!F$19</f>
        <v>0.66278211372063267</v>
      </c>
      <c r="H25" s="50">
        <f>+$C25*'Estructura Poblacion'!G$19</f>
        <v>0.53071793985992566</v>
      </c>
      <c r="I25" s="50">
        <f>+$C25*'Estructura Poblacion'!H$19</f>
        <v>0.36122153299430904</v>
      </c>
      <c r="J25" s="50">
        <f>+$C25*'Estructura Poblacion'!I$19</f>
        <v>0.19213210355199206</v>
      </c>
      <c r="K25" s="50">
        <f>+$C25*'Estructura Poblacion'!J$19</f>
        <v>0.10583350993518545</v>
      </c>
      <c r="L25" s="50">
        <f>+$C25*'Estructura Poblacion'!K$19</f>
        <v>0.11121142588592964</v>
      </c>
      <c r="M25" s="126">
        <f>+D25*Parámetros!$B$97</f>
        <v>1.1635678330907405E-4</v>
      </c>
      <c r="N25" s="126">
        <f>+E25*Parámetros!$B$98</f>
        <v>5.7407072537997872E-4</v>
      </c>
      <c r="O25" s="126">
        <f>F25*Parámetros!$B$99</f>
        <v>6.968732558790258E-3</v>
      </c>
      <c r="P25" s="126">
        <f>+G25*Parámetros!$B$100</f>
        <v>2.1209027639060248E-2</v>
      </c>
      <c r="Q25" s="126">
        <f>+H25*Parámetros!$B$101</f>
        <v>2.600517905313636E-2</v>
      </c>
      <c r="R25" s="126">
        <f>+I25*Parámetros!$B$102</f>
        <v>3.6844596365419521E-2</v>
      </c>
      <c r="S25" s="126">
        <f>+J25*Parámetros!$B$103</f>
        <v>3.1893929189630681E-2</v>
      </c>
      <c r="T25" s="126">
        <f>+K25*Parámetros!$B$104</f>
        <v>2.5717542914250064E-2</v>
      </c>
      <c r="U25" s="126">
        <f>L25*Parámetros!$B$105</f>
        <v>3.0360719266858793E-2</v>
      </c>
      <c r="V25" s="126">
        <f t="shared" si="1"/>
        <v>0.179690154495835</v>
      </c>
      <c r="W25" s="126">
        <f t="shared" si="5"/>
        <v>6.4440175958251827E-2</v>
      </c>
      <c r="X25" s="50">
        <f t="shared" si="3"/>
        <v>1.9844964933043858</v>
      </c>
      <c r="Y25" s="51">
        <f>+M25*Parámetros!$C$97</f>
        <v>5.8178391654537031E-6</v>
      </c>
      <c r="Z25" s="51">
        <f>N25*Parámetros!$C$98</f>
        <v>2.8703536268998937E-5</v>
      </c>
      <c r="AA25" s="51">
        <f>O25*Parámetros!$C$99</f>
        <v>3.4843662793951292E-4</v>
      </c>
      <c r="AB25" s="51">
        <f>P25*Parámetros!$C$100</f>
        <v>1.0604513819530124E-3</v>
      </c>
      <c r="AC25" s="51">
        <f>+Q25*Parámetros!$C$101</f>
        <v>1.6383262803475907E-3</v>
      </c>
      <c r="AD25" s="51">
        <f>+R25*Parámetros!$C$102</f>
        <v>4.4950407565811819E-3</v>
      </c>
      <c r="AE25" s="51">
        <f>S25*Parámetros!$C$103</f>
        <v>8.7389365979588067E-3</v>
      </c>
      <c r="AF25" s="51">
        <f>T25*Parámetros!$C$104</f>
        <v>1.1109978538956027E-2</v>
      </c>
      <c r="AG25" s="51">
        <f>+U25*Parámetros!$C$105</f>
        <v>2.1525749960202883E-2</v>
      </c>
      <c r="AH25" s="51">
        <f t="shared" si="2"/>
        <v>4.8951441519373473E-2</v>
      </c>
      <c r="AI25" s="107">
        <f t="shared" si="6"/>
        <v>1.7554882257011011E-2</v>
      </c>
      <c r="AJ25" s="50">
        <f t="shared" si="4"/>
        <v>0.54061929163538591</v>
      </c>
    </row>
    <row r="26" spans="1:36" x14ac:dyDescent="0.25">
      <c r="A26" s="9">
        <v>43928</v>
      </c>
      <c r="B26" s="44">
        <f t="shared" si="0"/>
        <v>18</v>
      </c>
      <c r="C26" s="48">
        <f>+'Modelo predictivo'!G25</f>
        <v>2.9672909248620272</v>
      </c>
      <c r="D26" s="50">
        <f>+$C26*'Estructura Poblacion'!C$19</f>
        <v>0.12104602656514694</v>
      </c>
      <c r="E26" s="50">
        <f>+$C26*'Estructura Poblacion'!D$19</f>
        <v>0.19906869858498685</v>
      </c>
      <c r="F26" s="50">
        <f>+$C26*'Estructura Poblacion'!E$19</f>
        <v>0.60413136393036493</v>
      </c>
      <c r="G26" s="50">
        <f>+$C26*'Estructura Poblacion'!F$19</f>
        <v>0.6894926025174456</v>
      </c>
      <c r="H26" s="50">
        <f>+$C26*'Estructura Poblacion'!G$19</f>
        <v>0.55210616880189034</v>
      </c>
      <c r="I26" s="50">
        <f>+$C26*'Estructura Poblacion'!H$19</f>
        <v>0.37577896221648466</v>
      </c>
      <c r="J26" s="50">
        <f>+$C26*'Estructura Poblacion'!I$19</f>
        <v>0.19987513447149682</v>
      </c>
      <c r="K26" s="50">
        <f>+$C26*'Estructura Poblacion'!J$19</f>
        <v>0.11009865940577407</v>
      </c>
      <c r="L26" s="50">
        <f>+$C26*'Estructura Poblacion'!K$19</f>
        <v>0.11569330836843701</v>
      </c>
      <c r="M26" s="126">
        <f>+D26*Parámetros!$B$97</f>
        <v>1.2104602656514695E-4</v>
      </c>
      <c r="N26" s="126">
        <f>+E26*Parámetros!$B$98</f>
        <v>5.9720609575496058E-4</v>
      </c>
      <c r="O26" s="126">
        <f>F26*Parámetros!$B$99</f>
        <v>7.2495763671643794E-3</v>
      </c>
      <c r="P26" s="126">
        <f>+G26*Parámetros!$B$100</f>
        <v>2.2063763280558261E-2</v>
      </c>
      <c r="Q26" s="126">
        <f>+H26*Parámetros!$B$101</f>
        <v>2.7053202271292629E-2</v>
      </c>
      <c r="R26" s="126">
        <f>+I26*Parámetros!$B$102</f>
        <v>3.8329454146081431E-2</v>
      </c>
      <c r="S26" s="126">
        <f>+J26*Parámetros!$B$103</f>
        <v>3.3179272322268472E-2</v>
      </c>
      <c r="T26" s="126">
        <f>+K26*Parámetros!$B$104</f>
        <v>2.6753974235603099E-2</v>
      </c>
      <c r="U26" s="126">
        <f>L26*Parámetros!$B$105</f>
        <v>3.158427318458331E-2</v>
      </c>
      <c r="V26" s="126">
        <f t="shared" si="1"/>
        <v>0.18693176792987171</v>
      </c>
      <c r="W26" s="126">
        <f t="shared" si="5"/>
        <v>7.0084782712447863E-2</v>
      </c>
      <c r="X26" s="50">
        <f t="shared" si="3"/>
        <v>2.1013434785218097</v>
      </c>
      <c r="Y26" s="51">
        <f>+M26*Parámetros!$C$97</f>
        <v>6.0523013282573483E-6</v>
      </c>
      <c r="Z26" s="51">
        <f>N26*Parámetros!$C$98</f>
        <v>2.9860304787748031E-5</v>
      </c>
      <c r="AA26" s="51">
        <f>O26*Parámetros!$C$99</f>
        <v>3.6247881835821898E-4</v>
      </c>
      <c r="AB26" s="51">
        <f>P26*Parámetros!$C$100</f>
        <v>1.1031881640279132E-3</v>
      </c>
      <c r="AC26" s="51">
        <f>+Q26*Parámetros!$C$101</f>
        <v>1.7043517430914356E-3</v>
      </c>
      <c r="AD26" s="51">
        <f>+R26*Parámetros!$C$102</f>
        <v>4.6761934058219346E-3</v>
      </c>
      <c r="AE26" s="51">
        <f>S26*Parámetros!$C$103</f>
        <v>9.0911206163015613E-3</v>
      </c>
      <c r="AF26" s="51">
        <f>T26*Parámetros!$C$104</f>
        <v>1.1557716869780538E-2</v>
      </c>
      <c r="AG26" s="51">
        <f>+U26*Parámetros!$C$105</f>
        <v>2.2393249687869564E-2</v>
      </c>
      <c r="AH26" s="51">
        <f t="shared" si="2"/>
        <v>5.0924211911367173E-2</v>
      </c>
      <c r="AI26" s="107">
        <f t="shared" si="6"/>
        <v>1.9092593870667016E-2</v>
      </c>
      <c r="AJ26" s="50">
        <f t="shared" si="4"/>
        <v>0.57245090967608614</v>
      </c>
    </row>
    <row r="27" spans="1:36" x14ac:dyDescent="0.25">
      <c r="A27" s="9">
        <v>43929</v>
      </c>
      <c r="B27" s="44">
        <f t="shared" si="0"/>
        <v>19</v>
      </c>
      <c r="C27" s="48">
        <f>+'Modelo predictivo'!G26</f>
        <v>3.0868737204000354</v>
      </c>
      <c r="D27" s="50">
        <f>+$C27*'Estructura Poblacion'!C$19</f>
        <v>0.12592422105701373</v>
      </c>
      <c r="E27" s="50">
        <f>+$C27*'Estructura Poblacion'!D$19</f>
        <v>0.20709123229796034</v>
      </c>
      <c r="F27" s="50">
        <f>+$C27*'Estructura Poblacion'!E$19</f>
        <v>0.62847805564356196</v>
      </c>
      <c r="G27" s="50">
        <f>+$C27*'Estructura Poblacion'!F$19</f>
        <v>0.71727938008649927</v>
      </c>
      <c r="H27" s="50">
        <f>+$C27*'Estructura Poblacion'!G$19</f>
        <v>0.57435622812230547</v>
      </c>
      <c r="I27" s="50">
        <f>+$C27*'Estructura Poblacion'!H$19</f>
        <v>0.39092297739534965</v>
      </c>
      <c r="J27" s="50">
        <f>+$C27*'Estructura Poblacion'!I$19</f>
        <v>0.20793016781466261</v>
      </c>
      <c r="K27" s="50">
        <f>+$C27*'Estructura Poblacion'!J$19</f>
        <v>0.11453567141778015</v>
      </c>
      <c r="L27" s="50">
        <f>+$C27*'Estructura Poblacion'!K$19</f>
        <v>0.12035578656490231</v>
      </c>
      <c r="M27" s="126">
        <f>+D27*Parámetros!$B$97</f>
        <v>1.2592422105701373E-4</v>
      </c>
      <c r="N27" s="126">
        <f>+E27*Parámetros!$B$98</f>
        <v>6.2127369689388102E-4</v>
      </c>
      <c r="O27" s="126">
        <f>F27*Parámetros!$B$99</f>
        <v>7.5417366677227437E-3</v>
      </c>
      <c r="P27" s="126">
        <f>+G27*Parámetros!$B$100</f>
        <v>2.2952940162767978E-2</v>
      </c>
      <c r="Q27" s="126">
        <f>+H27*Parámetros!$B$101</f>
        <v>2.8143455177992969E-2</v>
      </c>
      <c r="R27" s="126">
        <f>+I27*Parámetros!$B$102</f>
        <v>3.987414369432566E-2</v>
      </c>
      <c r="S27" s="126">
        <f>+J27*Parámetros!$B$103</f>
        <v>3.4516407857233998E-2</v>
      </c>
      <c r="T27" s="126">
        <f>+K27*Parámetros!$B$104</f>
        <v>2.7832168154520574E-2</v>
      </c>
      <c r="U27" s="126">
        <f>L27*Parámetros!$B$105</f>
        <v>3.2857129732218333E-2</v>
      </c>
      <c r="V27" s="126">
        <f t="shared" si="1"/>
        <v>0.19446517936473315</v>
      </c>
      <c r="W27" s="126">
        <f t="shared" si="5"/>
        <v>7.6223816538166775E-2</v>
      </c>
      <c r="X27" s="50">
        <f t="shared" si="3"/>
        <v>2.2195848413483761</v>
      </c>
      <c r="Y27" s="51">
        <f>+M27*Parámetros!$C$97</f>
        <v>6.2962110528506869E-6</v>
      </c>
      <c r="Z27" s="51">
        <f>N27*Parámetros!$C$98</f>
        <v>3.1063684844694054E-5</v>
      </c>
      <c r="AA27" s="51">
        <f>O27*Parámetros!$C$99</f>
        <v>3.7708683338613723E-4</v>
      </c>
      <c r="AB27" s="51">
        <f>P27*Parámetros!$C$100</f>
        <v>1.1476470081383989E-3</v>
      </c>
      <c r="AC27" s="51">
        <f>+Q27*Parámetros!$C$101</f>
        <v>1.773037676213557E-3</v>
      </c>
      <c r="AD27" s="51">
        <f>+R27*Parámetros!$C$102</f>
        <v>4.8646455307077303E-3</v>
      </c>
      <c r="AE27" s="51">
        <f>S27*Parámetros!$C$103</f>
        <v>9.4574957528821158E-3</v>
      </c>
      <c r="AF27" s="51">
        <f>T27*Parámetros!$C$104</f>
        <v>1.2023496642752887E-2</v>
      </c>
      <c r="AG27" s="51">
        <f>+U27*Parámetros!$C$105</f>
        <v>2.3295704980142797E-2</v>
      </c>
      <c r="AH27" s="51">
        <f t="shared" si="2"/>
        <v>5.2976474320121168E-2</v>
      </c>
      <c r="AI27" s="107">
        <f t="shared" si="6"/>
        <v>2.0764997994022039E-2</v>
      </c>
      <c r="AJ27" s="50">
        <f t="shared" si="4"/>
        <v>0.60466238600218536</v>
      </c>
    </row>
    <row r="28" spans="1:36" x14ac:dyDescent="0.25">
      <c r="A28" s="9">
        <v>43930</v>
      </c>
      <c r="B28" s="44">
        <f t="shared" si="0"/>
        <v>20</v>
      </c>
      <c r="C28" s="48">
        <f>+'Modelo predictivo'!G27</f>
        <v>3.2112750017549843</v>
      </c>
      <c r="D28" s="50">
        <f>+$C28*'Estructura Poblacion'!C$19</f>
        <v>0.1309989781970908</v>
      </c>
      <c r="E28" s="50">
        <f>+$C28*'Estructura Poblacion'!D$19</f>
        <v>0.21543702710161139</v>
      </c>
      <c r="F28" s="50">
        <f>+$C28*'Estructura Poblacion'!E$19</f>
        <v>0.65380577634325865</v>
      </c>
      <c r="G28" s="50">
        <f>+$C28*'Estructura Poblacion'!F$19</f>
        <v>0.74618580194060757</v>
      </c>
      <c r="H28" s="50">
        <f>+$C28*'Estructura Poblacion'!G$19</f>
        <v>0.59750283443160102</v>
      </c>
      <c r="I28" s="50">
        <f>+$C28*'Estructura Poblacion'!H$19</f>
        <v>0.40667720763084203</v>
      </c>
      <c r="J28" s="50">
        <f>+$C28*'Estructura Poblacion'!I$19</f>
        <v>0.21630977179313099</v>
      </c>
      <c r="K28" s="50">
        <f>+$C28*'Estructura Poblacion'!J$19</f>
        <v>0.11915146900971235</v>
      </c>
      <c r="L28" s="50">
        <f>+$C28*'Estructura Poblacion'!K$19</f>
        <v>0.12520613530712954</v>
      </c>
      <c r="M28" s="126">
        <f>+D28*Parámetros!$B$97</f>
        <v>1.309989781970908E-4</v>
      </c>
      <c r="N28" s="126">
        <f>+E28*Parámetros!$B$98</f>
        <v>6.4631108130483418E-4</v>
      </c>
      <c r="O28" s="126">
        <f>F28*Parámetros!$B$99</f>
        <v>7.8456693161191044E-3</v>
      </c>
      <c r="P28" s="126">
        <f>+G28*Parámetros!$B$100</f>
        <v>2.3877945662099442E-2</v>
      </c>
      <c r="Q28" s="126">
        <f>+H28*Parámetros!$B$101</f>
        <v>2.927763888714845E-2</v>
      </c>
      <c r="R28" s="126">
        <f>+I28*Parámetros!$B$102</f>
        <v>4.1481075178345886E-2</v>
      </c>
      <c r="S28" s="126">
        <f>+J28*Parámetros!$B$103</f>
        <v>3.5907422117659744E-2</v>
      </c>
      <c r="T28" s="126">
        <f>+K28*Parámetros!$B$104</f>
        <v>2.8953806969360101E-2</v>
      </c>
      <c r="U28" s="126">
        <f>L28*Parámetros!$B$105</f>
        <v>3.4181274938846366E-2</v>
      </c>
      <c r="V28" s="126">
        <f t="shared" si="1"/>
        <v>0.20230214312908101</v>
      </c>
      <c r="W28" s="126">
        <f t="shared" si="5"/>
        <v>8.2900583959189908E-2</v>
      </c>
      <c r="X28" s="50">
        <f t="shared" si="3"/>
        <v>2.3389864005182672</v>
      </c>
      <c r="Y28" s="51">
        <f>+M28*Parámetros!$C$97</f>
        <v>6.5499489098545402E-6</v>
      </c>
      <c r="Z28" s="51">
        <f>N28*Parámetros!$C$98</f>
        <v>3.231555406524171E-5</v>
      </c>
      <c r="AA28" s="51">
        <f>O28*Parámetros!$C$99</f>
        <v>3.9228346580595522E-4</v>
      </c>
      <c r="AB28" s="51">
        <f>P28*Parámetros!$C$100</f>
        <v>1.1938972831049722E-3</v>
      </c>
      <c r="AC28" s="51">
        <f>+Q28*Parámetros!$C$101</f>
        <v>1.8444912498903523E-3</v>
      </c>
      <c r="AD28" s="51">
        <f>+R28*Parámetros!$C$102</f>
        <v>5.0606911717581979E-3</v>
      </c>
      <c r="AE28" s="51">
        <f>S28*Parámetros!$C$103</f>
        <v>9.838633660238771E-3</v>
      </c>
      <c r="AF28" s="51">
        <f>T28*Parámetros!$C$104</f>
        <v>1.2508044610763564E-2</v>
      </c>
      <c r="AG28" s="51">
        <f>+U28*Parámetros!$C$105</f>
        <v>2.4234523931642073E-2</v>
      </c>
      <c r="AH28" s="51">
        <f t="shared" si="2"/>
        <v>5.511143087617898E-2</v>
      </c>
      <c r="AI28" s="107">
        <f t="shared" si="6"/>
        <v>2.2583892250447463E-2</v>
      </c>
      <c r="AJ28" s="50">
        <f t="shared" si="4"/>
        <v>0.6371899246279169</v>
      </c>
    </row>
    <row r="29" spans="1:36" x14ac:dyDescent="0.25">
      <c r="A29" s="9">
        <v>43931</v>
      </c>
      <c r="B29" s="44">
        <f t="shared" si="0"/>
        <v>21</v>
      </c>
      <c r="C29" s="48">
        <f>+'Modelo predictivo'!G28</f>
        <v>3.3406888653989881</v>
      </c>
      <c r="D29" s="50">
        <f>+$C29*'Estructura Poblacion'!C$19</f>
        <v>0.13627821584962357</v>
      </c>
      <c r="E29" s="50">
        <f>+$C29*'Estructura Poblacion'!D$19</f>
        <v>0.22411910448021044</v>
      </c>
      <c r="F29" s="50">
        <f>+$C29*'Estructura Poblacion'!E$19</f>
        <v>0.68015404347799735</v>
      </c>
      <c r="G29" s="50">
        <f>+$C29*'Estructura Poblacion'!F$19</f>
        <v>0.77625696917874787</v>
      </c>
      <c r="H29" s="50">
        <f>+$C29*'Estructura Poblacion'!G$19</f>
        <v>0.62158210210558662</v>
      </c>
      <c r="I29" s="50">
        <f>+$C29*'Estructura Poblacion'!H$19</f>
        <v>0.42306623338126814</v>
      </c>
      <c r="J29" s="50">
        <f>+$C29*'Estructura Poblacion'!I$19</f>
        <v>0.22502702064176688</v>
      </c>
      <c r="K29" s="50">
        <f>+$C29*'Estructura Poblacion'!J$19</f>
        <v>0.12395325395649473</v>
      </c>
      <c r="L29" s="50">
        <f>+$C29*'Estructura Poblacion'!K$19</f>
        <v>0.13025192232729263</v>
      </c>
      <c r="M29" s="126">
        <f>+D29*Parámetros!$B$97</f>
        <v>1.3627821584962359E-4</v>
      </c>
      <c r="N29" s="126">
        <f>+E29*Parámetros!$B$98</f>
        <v>6.7235731344063136E-4</v>
      </c>
      <c r="O29" s="126">
        <f>F29*Parámetros!$B$99</f>
        <v>8.161848521735968E-3</v>
      </c>
      <c r="P29" s="126">
        <f>+G29*Parámetros!$B$100</f>
        <v>2.4840223013719933E-2</v>
      </c>
      <c r="Q29" s="126">
        <f>+H29*Parámetros!$B$101</f>
        <v>3.0457523003173746E-2</v>
      </c>
      <c r="R29" s="126">
        <f>+I29*Parámetros!$B$102</f>
        <v>4.3152755804889351E-2</v>
      </c>
      <c r="S29" s="126">
        <f>+J29*Parámetros!$B$103</f>
        <v>3.7354485426533302E-2</v>
      </c>
      <c r="T29" s="126">
        <f>+K29*Parámetros!$B$104</f>
        <v>3.0120640711428219E-2</v>
      </c>
      <c r="U29" s="126">
        <f>L29*Parámetros!$B$105</f>
        <v>3.5558774795350891E-2</v>
      </c>
      <c r="V29" s="126">
        <f t="shared" si="1"/>
        <v>0.21045488680612165</v>
      </c>
      <c r="W29" s="126">
        <f t="shared" si="5"/>
        <v>0.1194194539561024</v>
      </c>
      <c r="X29" s="50">
        <f t="shared" si="3"/>
        <v>2.4300218333682868</v>
      </c>
      <c r="Y29" s="51">
        <f>+M29*Parámetros!$C$97</f>
        <v>6.8139107924811794E-6</v>
      </c>
      <c r="Z29" s="51">
        <f>N29*Parámetros!$C$98</f>
        <v>3.3617865672031569E-5</v>
      </c>
      <c r="AA29" s="51">
        <f>O29*Parámetros!$C$99</f>
        <v>4.0809242608679842E-4</v>
      </c>
      <c r="AB29" s="51">
        <f>P29*Parámetros!$C$100</f>
        <v>1.2420111506859968E-3</v>
      </c>
      <c r="AC29" s="51">
        <f>+Q29*Parámetros!$C$101</f>
        <v>1.9188239491999461E-3</v>
      </c>
      <c r="AD29" s="51">
        <f>+R29*Parámetros!$C$102</f>
        <v>5.2646362081965005E-3</v>
      </c>
      <c r="AE29" s="51">
        <f>S29*Parámetros!$C$103</f>
        <v>1.0235129006870125E-2</v>
      </c>
      <c r="AF29" s="51">
        <f>T29*Parámetros!$C$104</f>
        <v>1.301211678733699E-2</v>
      </c>
      <c r="AG29" s="51">
        <f>+U29*Parámetros!$C$105</f>
        <v>2.5211171329903779E-2</v>
      </c>
      <c r="AH29" s="51">
        <f t="shared" si="2"/>
        <v>5.7332412634744645E-2</v>
      </c>
      <c r="AI29" s="107">
        <f t="shared" si="6"/>
        <v>3.2532413548251232E-2</v>
      </c>
      <c r="AJ29" s="50">
        <f t="shared" si="4"/>
        <v>0.66198992371441034</v>
      </c>
    </row>
    <row r="30" spans="1:36" x14ac:dyDescent="0.25">
      <c r="A30" s="9">
        <v>43932</v>
      </c>
      <c r="B30" s="44">
        <f t="shared" si="0"/>
        <v>22</v>
      </c>
      <c r="C30" s="48">
        <f>+'Modelo predictivo'!G29</f>
        <v>3.4753172202035785</v>
      </c>
      <c r="D30" s="50">
        <f>+$C30*'Estructura Poblacion'!C$19</f>
        <v>0.14177017057356298</v>
      </c>
      <c r="E30" s="50">
        <f>+$C30*'Estructura Poblacion'!D$19</f>
        <v>0.2331510100338709</v>
      </c>
      <c r="F30" s="50">
        <f>+$C30*'Estructura Poblacion'!E$19</f>
        <v>0.70756396507696562</v>
      </c>
      <c r="G30" s="50">
        <f>+$C30*'Estructura Poblacion'!F$19</f>
        <v>0.80753979822294586</v>
      </c>
      <c r="H30" s="50">
        <f>+$C30*'Estructura Poblacion'!G$19</f>
        <v>0.6466315991267525</v>
      </c>
      <c r="I30" s="50">
        <f>+$C30*'Estructura Poblacion'!H$19</f>
        <v>0.44011562447045971</v>
      </c>
      <c r="J30" s="50">
        <f>+$C30*'Estructura Poblacion'!I$19</f>
        <v>0.23409551483449423</v>
      </c>
      <c r="K30" s="50">
        <f>+$C30*'Estructura Poblacion'!J$19</f>
        <v>0.12894851790510115</v>
      </c>
      <c r="L30" s="50">
        <f>+$C30*'Estructura Poblacion'!K$19</f>
        <v>0.13550101995942557</v>
      </c>
      <c r="M30" s="126">
        <f>+D30*Parámetros!$B$97</f>
        <v>1.4177017057356297E-4</v>
      </c>
      <c r="N30" s="126">
        <f>+E30*Parámetros!$B$98</f>
        <v>6.9945303010161266E-4</v>
      </c>
      <c r="O30" s="126">
        <f>F30*Parámetros!$B$99</f>
        <v>8.4907675809235868E-3</v>
      </c>
      <c r="P30" s="126">
        <f>+G30*Parámetros!$B$100</f>
        <v>2.5841273543134268E-2</v>
      </c>
      <c r="Q30" s="126">
        <f>+H30*Parámetros!$B$101</f>
        <v>3.1684948357210876E-2</v>
      </c>
      <c r="R30" s="126">
        <f>+I30*Parámetros!$B$102</f>
        <v>4.4891793695986885E-2</v>
      </c>
      <c r="S30" s="126">
        <f>+J30*Parámetros!$B$103</f>
        <v>3.8859855462526044E-2</v>
      </c>
      <c r="T30" s="126">
        <f>+K30*Parámetros!$B$104</f>
        <v>3.1334489850939576E-2</v>
      </c>
      <c r="U30" s="126">
        <f>L30*Parámetros!$B$105</f>
        <v>3.6991778448923179E-2</v>
      </c>
      <c r="V30" s="126">
        <f t="shared" si="1"/>
        <v>0.21893613014031957</v>
      </c>
      <c r="W30" s="126">
        <f t="shared" si="5"/>
        <v>0.13604216577498673</v>
      </c>
      <c r="X30" s="50">
        <f t="shared" si="3"/>
        <v>2.5129157977336196</v>
      </c>
      <c r="Y30" s="51">
        <f>+M30*Parámetros!$C$97</f>
        <v>7.0885085286781486E-6</v>
      </c>
      <c r="Z30" s="51">
        <f>N30*Parámetros!$C$98</f>
        <v>3.4972651505080634E-5</v>
      </c>
      <c r="AA30" s="51">
        <f>O30*Parámetros!$C$99</f>
        <v>4.2453837904617934E-4</v>
      </c>
      <c r="AB30" s="51">
        <f>P30*Parámetros!$C$100</f>
        <v>1.2920636771567135E-3</v>
      </c>
      <c r="AC30" s="51">
        <f>+Q30*Parámetros!$C$101</f>
        <v>1.9961517465042853E-3</v>
      </c>
      <c r="AD30" s="51">
        <f>+R30*Parámetros!$C$102</f>
        <v>5.4767988309104001E-3</v>
      </c>
      <c r="AE30" s="51">
        <f>S30*Parámetros!$C$103</f>
        <v>1.0647600396732137E-2</v>
      </c>
      <c r="AF30" s="51">
        <f>T30*Parámetros!$C$104</f>
        <v>1.3536499615605897E-2</v>
      </c>
      <c r="AG30" s="51">
        <f>+U30*Parámetros!$C$105</f>
        <v>2.6227170920286532E-2</v>
      </c>
      <c r="AH30" s="51">
        <f t="shared" si="2"/>
        <v>5.9642884726275908E-2</v>
      </c>
      <c r="AI30" s="107">
        <f t="shared" si="6"/>
        <v>3.7060795794783136E-2</v>
      </c>
      <c r="AJ30" s="50">
        <f t="shared" si="4"/>
        <v>0.68457201264590306</v>
      </c>
    </row>
    <row r="31" spans="1:36" x14ac:dyDescent="0.25">
      <c r="A31" s="9">
        <v>43933</v>
      </c>
      <c r="B31" s="44">
        <f t="shared" si="0"/>
        <v>23</v>
      </c>
      <c r="C31" s="48">
        <f>+'Modelo predictivo'!G30</f>
        <v>3.6153701033908874</v>
      </c>
      <c r="D31" s="50">
        <f>+$C31*'Estructura Poblacion'!C$19</f>
        <v>0.14748341051130337</v>
      </c>
      <c r="E31" s="50">
        <f>+$C31*'Estructura Poblacion'!D$19</f>
        <v>0.24254683467498497</v>
      </c>
      <c r="F31" s="50">
        <f>+$C31*'Estructura Poblacion'!E$19</f>
        <v>0.7360783040766925</v>
      </c>
      <c r="G31" s="50">
        <f>+$C31*'Estructura Poblacion'!F$19</f>
        <v>0.84008309423406402</v>
      </c>
      <c r="H31" s="50">
        <f>+$C31*'Estructura Poblacion'!G$19</f>
        <v>0.67269040587142626</v>
      </c>
      <c r="I31" s="50">
        <f>+$C31*'Estructura Poblacion'!H$19</f>
        <v>0.45785198009996397</v>
      </c>
      <c r="J31" s="50">
        <f>+$C31*'Estructura Poblacion'!I$19</f>
        <v>0.24352940236659923</v>
      </c>
      <c r="K31" s="50">
        <f>+$C31*'Estructura Poblacion'!J$19</f>
        <v>0.13414505409763952</v>
      </c>
      <c r="L31" s="50">
        <f>+$C31*'Estructura Poblacion'!K$19</f>
        <v>0.14096161745821362</v>
      </c>
      <c r="M31" s="126">
        <f>+D31*Parámetros!$B$97</f>
        <v>1.4748341051130337E-4</v>
      </c>
      <c r="N31" s="126">
        <f>+E31*Parámetros!$B$98</f>
        <v>7.276405040249549E-4</v>
      </c>
      <c r="O31" s="126">
        <f>F31*Parámetros!$B$99</f>
        <v>8.8329396489203096E-3</v>
      </c>
      <c r="P31" s="126">
        <f>+G31*Parámetros!$B$100</f>
        <v>2.688265901549005E-2</v>
      </c>
      <c r="Q31" s="126">
        <f>+H31*Parámetros!$B$101</f>
        <v>3.2961829887699891E-2</v>
      </c>
      <c r="R31" s="126">
        <f>+I31*Parámetros!$B$102</f>
        <v>4.6700901970196322E-2</v>
      </c>
      <c r="S31" s="126">
        <f>+J31*Parámetros!$B$103</f>
        <v>4.0425880792855473E-2</v>
      </c>
      <c r="T31" s="126">
        <f>+K31*Parámetros!$B$104</f>
        <v>3.2597248145726405E-2</v>
      </c>
      <c r="U31" s="126">
        <f>L31*Parámetros!$B$105</f>
        <v>3.8482521566092318E-2</v>
      </c>
      <c r="V31" s="126">
        <f t="shared" si="1"/>
        <v>0.22775910494151702</v>
      </c>
      <c r="W31" s="126">
        <f t="shared" si="5"/>
        <v>0.15497864275141759</v>
      </c>
      <c r="X31" s="50">
        <f t="shared" si="3"/>
        <v>2.585696259923719</v>
      </c>
      <c r="Y31" s="51">
        <f>+M31*Parámetros!$C$97</f>
        <v>7.3741705255651694E-6</v>
      </c>
      <c r="Z31" s="51">
        <f>N31*Parámetros!$C$98</f>
        <v>3.6382025201247744E-5</v>
      </c>
      <c r="AA31" s="51">
        <f>O31*Parámetros!$C$99</f>
        <v>4.4164698244601551E-4</v>
      </c>
      <c r="AB31" s="51">
        <f>P31*Parámetros!$C$100</f>
        <v>1.3441329507745026E-3</v>
      </c>
      <c r="AC31" s="51">
        <f>+Q31*Parámetros!$C$101</f>
        <v>2.0765952829250932E-3</v>
      </c>
      <c r="AD31" s="51">
        <f>+R31*Parámetros!$C$102</f>
        <v>5.6975100403639511E-3</v>
      </c>
      <c r="AE31" s="51">
        <f>S31*Parámetros!$C$103</f>
        <v>1.10766913372424E-2</v>
      </c>
      <c r="AF31" s="51">
        <f>T31*Parámetros!$C$104</f>
        <v>1.4082011198953807E-2</v>
      </c>
      <c r="AG31" s="51">
        <f>+U31*Parámetros!$C$105</f>
        <v>2.7284107790359453E-2</v>
      </c>
      <c r="AH31" s="51">
        <f t="shared" si="2"/>
        <v>6.204645177879204E-2</v>
      </c>
      <c r="AI31" s="107">
        <f t="shared" si="6"/>
        <v>4.2219497159894398E-2</v>
      </c>
      <c r="AJ31" s="50">
        <f t="shared" si="4"/>
        <v>0.70439896726480078</v>
      </c>
    </row>
    <row r="32" spans="1:36" x14ac:dyDescent="0.25">
      <c r="A32" s="9">
        <v>43934</v>
      </c>
      <c r="B32" s="44">
        <f t="shared" si="0"/>
        <v>24</v>
      </c>
      <c r="C32" s="48">
        <f>+'Modelo predictivo'!G31</f>
        <v>3.761066006263718</v>
      </c>
      <c r="D32" s="50">
        <f>+$C32*'Estructura Poblacion'!C$19</f>
        <v>0.15342684867633527</v>
      </c>
      <c r="E32" s="50">
        <f>+$C32*'Estructura Poblacion'!D$19</f>
        <v>0.25232123648070198</v>
      </c>
      <c r="F32" s="50">
        <f>+$C32*'Estructura Poblacion'!E$19</f>
        <v>0.76574154463869504</v>
      </c>
      <c r="G32" s="50">
        <f>+$C32*'Estructura Poblacion'!F$19</f>
        <v>0.87393762679985476</v>
      </c>
      <c r="H32" s="50">
        <f>+$C32*'Estructura Poblacion'!G$19</f>
        <v>0.69979917571642936</v>
      </c>
      <c r="I32" s="50">
        <f>+$C32*'Estructura Poblacion'!H$19</f>
        <v>0.47630297009963574</v>
      </c>
      <c r="J32" s="50">
        <f>+$C32*'Estructura Poblacion'!I$19</f>
        <v>0.25334340069573413</v>
      </c>
      <c r="K32" s="50">
        <f>+$C32*'Estructura Poblacion'!J$19</f>
        <v>0.13955096945727297</v>
      </c>
      <c r="L32" s="50">
        <f>+$C32*'Estructura Poblacion'!K$19</f>
        <v>0.14664223369905896</v>
      </c>
      <c r="M32" s="126">
        <f>+D32*Parámetros!$B$97</f>
        <v>1.5342684867633528E-4</v>
      </c>
      <c r="N32" s="126">
        <f>+E32*Parámetros!$B$98</f>
        <v>7.5696370944210601E-4</v>
      </c>
      <c r="O32" s="126">
        <f>F32*Parámetros!$B$99</f>
        <v>9.1888985356643402E-3</v>
      </c>
      <c r="P32" s="126">
        <f>+G32*Parámetros!$B$100</f>
        <v>2.7966004057595351E-2</v>
      </c>
      <c r="Q32" s="126">
        <f>+H32*Parámetros!$B$101</f>
        <v>3.4290159610105037E-2</v>
      </c>
      <c r="R32" s="126">
        <f>+I32*Parámetros!$B$102</f>
        <v>4.8582902950162841E-2</v>
      </c>
      <c r="S32" s="126">
        <f>+J32*Parámetros!$B$103</f>
        <v>4.2055004515491871E-2</v>
      </c>
      <c r="T32" s="126">
        <f>+K32*Parámetros!$B$104</f>
        <v>3.3910885578117327E-2</v>
      </c>
      <c r="U32" s="126">
        <f>L32*Parámetros!$B$105</f>
        <v>4.0033329799843101E-2</v>
      </c>
      <c r="V32" s="126">
        <f t="shared" si="1"/>
        <v>0.23693757560509832</v>
      </c>
      <c r="W32" s="126">
        <f t="shared" si="5"/>
        <v>0.17655092991673693</v>
      </c>
      <c r="X32" s="50">
        <f t="shared" si="3"/>
        <v>2.6460829056120803</v>
      </c>
      <c r="Y32" s="51">
        <f>+M32*Parámetros!$C$97</f>
        <v>7.671342433816764E-6</v>
      </c>
      <c r="Z32" s="51">
        <f>N32*Parámetros!$C$98</f>
        <v>3.7848185472105306E-5</v>
      </c>
      <c r="AA32" s="51">
        <f>O32*Parámetros!$C$99</f>
        <v>4.5944492678321705E-4</v>
      </c>
      <c r="AB32" s="51">
        <f>P32*Parámetros!$C$100</f>
        <v>1.3983002028797676E-3</v>
      </c>
      <c r="AC32" s="51">
        <f>+Q32*Parámetros!$C$101</f>
        <v>2.1602800554366172E-3</v>
      </c>
      <c r="AD32" s="51">
        <f>+R32*Parámetros!$C$102</f>
        <v>5.9271141599198662E-3</v>
      </c>
      <c r="AE32" s="51">
        <f>S32*Parámetros!$C$103</f>
        <v>1.1523071237244773E-2</v>
      </c>
      <c r="AF32" s="51">
        <f>T32*Parámetros!$C$104</f>
        <v>1.4649502569746686E-2</v>
      </c>
      <c r="AG32" s="51">
        <f>+U32*Parámetros!$C$105</f>
        <v>2.8383630828088757E-2</v>
      </c>
      <c r="AH32" s="51">
        <f t="shared" si="2"/>
        <v>6.4546863508005606E-2</v>
      </c>
      <c r="AI32" s="107">
        <f t="shared" si="6"/>
        <v>4.8096249598419002E-2</v>
      </c>
      <c r="AJ32" s="50">
        <f t="shared" si="4"/>
        <v>0.72084958117438747</v>
      </c>
    </row>
    <row r="33" spans="1:36" x14ac:dyDescent="0.25">
      <c r="A33" s="9">
        <v>43935</v>
      </c>
      <c r="B33" s="44">
        <f t="shared" si="0"/>
        <v>25</v>
      </c>
      <c r="C33" s="48">
        <f>+'Modelo predictivo'!G32</f>
        <v>1.59872857760638</v>
      </c>
      <c r="D33" s="50">
        <f>+$C33*'Estructura Poblacion'!C$19</f>
        <v>6.5217650299793137E-2</v>
      </c>
      <c r="E33" s="50">
        <f>+$C33*'Estructura Poblacion'!D$19</f>
        <v>0.10725500983680174</v>
      </c>
      <c r="F33" s="50">
        <f>+$C33*'Estructura Poblacion'!E$19</f>
        <v>0.32549625250806991</v>
      </c>
      <c r="G33" s="50">
        <f>+$C33*'Estructura Poblacion'!F$19</f>
        <v>0.37148751356225446</v>
      </c>
      <c r="H33" s="50">
        <f>+$C33*'Estructura Poblacion'!G$19</f>
        <v>0.29746591496666147</v>
      </c>
      <c r="I33" s="50">
        <f>+$C33*'Estructura Poblacion'!H$19</f>
        <v>0.20246365488638315</v>
      </c>
      <c r="J33" s="50">
        <f>+$C33*'Estructura Poblacion'!I$19</f>
        <v>0.10768950450901887</v>
      </c>
      <c r="K33" s="50">
        <f>+$C33*'Estructura Poblacion'!J$19</f>
        <v>5.9319385124445428E-2</v>
      </c>
      <c r="L33" s="50">
        <f>+$C33*'Estructura Poblacion'!K$19</f>
        <v>6.2333691912951864E-2</v>
      </c>
      <c r="M33" s="126">
        <f>+D33*Parámetros!$B$97</f>
        <v>6.5217650299793136E-5</v>
      </c>
      <c r="N33" s="126">
        <f>+E33*Parámetros!$B$98</f>
        <v>3.2176502951040519E-4</v>
      </c>
      <c r="O33" s="126">
        <f>F33*Parámetros!$B$99</f>
        <v>3.9059550300968391E-3</v>
      </c>
      <c r="P33" s="126">
        <f>+G33*Parámetros!$B$100</f>
        <v>1.1887600433992142E-2</v>
      </c>
      <c r="Q33" s="126">
        <f>+H33*Parámetros!$B$101</f>
        <v>1.4575829833366413E-2</v>
      </c>
      <c r="R33" s="126">
        <f>+I33*Parámetros!$B$102</f>
        <v>2.0651292798411082E-2</v>
      </c>
      <c r="S33" s="126">
        <f>+J33*Parámetros!$B$103</f>
        <v>1.7876457748497134E-2</v>
      </c>
      <c r="T33" s="126">
        <f>+K33*Parámetros!$B$104</f>
        <v>1.441461058524024E-2</v>
      </c>
      <c r="U33" s="126">
        <f>L33*Parámetros!$B$105</f>
        <v>1.701709789223586E-2</v>
      </c>
      <c r="V33" s="126">
        <f t="shared" si="1"/>
        <v>0.10071582700164991</v>
      </c>
      <c r="W33" s="126">
        <f t="shared" si="5"/>
        <v>0.20112589216986632</v>
      </c>
      <c r="X33" s="50">
        <f t="shared" si="3"/>
        <v>2.545672840443864</v>
      </c>
      <c r="Y33" s="51">
        <f>+M33*Parámetros!$C$97</f>
        <v>3.2608825149896571E-6</v>
      </c>
      <c r="Z33" s="51">
        <f>N33*Parámetros!$C$98</f>
        <v>1.608825147552026E-5</v>
      </c>
      <c r="AA33" s="51">
        <f>O33*Parámetros!$C$99</f>
        <v>1.9529775150484196E-4</v>
      </c>
      <c r="AB33" s="51">
        <f>P33*Parámetros!$C$100</f>
        <v>5.9438002169960721E-4</v>
      </c>
      <c r="AC33" s="51">
        <f>+Q33*Parámetros!$C$101</f>
        <v>9.1827727950208402E-4</v>
      </c>
      <c r="AD33" s="51">
        <f>+R33*Parámetros!$C$102</f>
        <v>2.5194577214061519E-3</v>
      </c>
      <c r="AE33" s="51">
        <f>S33*Parámetros!$C$103</f>
        <v>4.8981494230882147E-3</v>
      </c>
      <c r="AF33" s="51">
        <f>T33*Parámetros!$C$104</f>
        <v>6.2271117728237837E-3</v>
      </c>
      <c r="AG33" s="51">
        <f>+U33*Parámetros!$C$105</f>
        <v>1.2065122405595223E-2</v>
      </c>
      <c r="AH33" s="51">
        <f t="shared" si="2"/>
        <v>2.7437145509610419E-2</v>
      </c>
      <c r="AI33" s="107">
        <f t="shared" si="6"/>
        <v>5.4790994955782234E-2</v>
      </c>
      <c r="AJ33" s="50">
        <f t="shared" si="4"/>
        <v>0.69349573172821566</v>
      </c>
    </row>
    <row r="34" spans="1:36" x14ac:dyDescent="0.25">
      <c r="A34" s="9">
        <v>43936</v>
      </c>
      <c r="B34" s="44">
        <f t="shared" si="0"/>
        <v>26</v>
      </c>
      <c r="C34" s="48">
        <f>+'Modelo predictivo'!G33</f>
        <v>1.5575196067802608</v>
      </c>
      <c r="D34" s="50">
        <f>+$C34*'Estructura Poblacion'!C$19</f>
        <v>6.3536594311805472E-2</v>
      </c>
      <c r="E34" s="50">
        <f>+$C34*'Estructura Poblacion'!D$19</f>
        <v>0.10449039510905518</v>
      </c>
      <c r="F34" s="50">
        <f>+$C34*'Estructura Poblacion'!E$19</f>
        <v>0.31710623198707649</v>
      </c>
      <c r="G34" s="50">
        <f>+$C34*'Estructura Poblacion'!F$19</f>
        <v>0.36191201818231039</v>
      </c>
      <c r="H34" s="50">
        <f>+$C34*'Estructura Poblacion'!G$19</f>
        <v>0.28979840693350983</v>
      </c>
      <c r="I34" s="50">
        <f>+$C34*'Estructura Poblacion'!H$19</f>
        <v>0.1972449336072189</v>
      </c>
      <c r="J34" s="50">
        <f>+$C34*'Estructura Poblacion'!I$19</f>
        <v>0.10491369020773476</v>
      </c>
      <c r="K34" s="50">
        <f>+$C34*'Estructura Poblacion'!J$19</f>
        <v>5.7790363347230124E-2</v>
      </c>
      <c r="L34" s="50">
        <f>+$C34*'Estructura Poblacion'!K$19</f>
        <v>6.0726973094319743E-2</v>
      </c>
      <c r="M34" s="126">
        <f>+D34*Parámetros!$B$97</f>
        <v>6.3536594311805467E-5</v>
      </c>
      <c r="N34" s="126">
        <f>+E34*Parámetros!$B$98</f>
        <v>3.1347118532716557E-4</v>
      </c>
      <c r="O34" s="126">
        <f>F34*Parámetros!$B$99</f>
        <v>3.8052747838449178E-3</v>
      </c>
      <c r="P34" s="126">
        <f>+G34*Parámetros!$B$100</f>
        <v>1.1581184581833933E-2</v>
      </c>
      <c r="Q34" s="126">
        <f>+H34*Parámetros!$B$101</f>
        <v>1.4200121939741982E-2</v>
      </c>
      <c r="R34" s="126">
        <f>+I34*Parámetros!$B$102</f>
        <v>2.0118983227936326E-2</v>
      </c>
      <c r="S34" s="126">
        <f>+J34*Parámetros!$B$103</f>
        <v>1.7415672574483971E-2</v>
      </c>
      <c r="T34" s="126">
        <f>+K34*Parámetros!$B$104</f>
        <v>1.4043058293376921E-2</v>
      </c>
      <c r="U34" s="126">
        <f>L34*Parámetros!$B$105</f>
        <v>1.6578463654749291E-2</v>
      </c>
      <c r="V34" s="126">
        <f t="shared" si="1"/>
        <v>9.8119766835606304E-2</v>
      </c>
      <c r="W34" s="126">
        <f t="shared" si="5"/>
        <v>0.22912145073519719</v>
      </c>
      <c r="X34" s="50">
        <f t="shared" si="3"/>
        <v>2.4146711565442729</v>
      </c>
      <c r="Y34" s="51">
        <f>+M34*Parámetros!$C$97</f>
        <v>3.1768297155902737E-6</v>
      </c>
      <c r="Z34" s="51">
        <f>N34*Parámetros!$C$98</f>
        <v>1.5673559266358278E-5</v>
      </c>
      <c r="AA34" s="51">
        <f>O34*Parámetros!$C$99</f>
        <v>1.9026373919224591E-4</v>
      </c>
      <c r="AB34" s="51">
        <f>P34*Parámetros!$C$100</f>
        <v>5.7905922909169672E-4</v>
      </c>
      <c r="AC34" s="51">
        <f>+Q34*Parámetros!$C$101</f>
        <v>8.9460768220374484E-4</v>
      </c>
      <c r="AD34" s="51">
        <f>+R34*Parámetros!$C$102</f>
        <v>2.4545159538082316E-3</v>
      </c>
      <c r="AE34" s="51">
        <f>S34*Parámetros!$C$103</f>
        <v>4.7718942854086087E-3</v>
      </c>
      <c r="AF34" s="51">
        <f>T34*Parámetros!$C$104</f>
        <v>6.0666011827388297E-3</v>
      </c>
      <c r="AG34" s="51">
        <f>+U34*Parámetros!$C$105</f>
        <v>1.1754130731217246E-2</v>
      </c>
      <c r="AH34" s="51">
        <f t="shared" si="2"/>
        <v>2.672992319264255E-2</v>
      </c>
      <c r="AI34" s="107">
        <f t="shared" si="6"/>
        <v>6.2417583912523077E-2</v>
      </c>
      <c r="AJ34" s="50">
        <f t="shared" si="4"/>
        <v>0.65780807100833516</v>
      </c>
    </row>
    <row r="35" spans="1:36" x14ac:dyDescent="0.25">
      <c r="A35" s="9">
        <v>43937</v>
      </c>
      <c r="B35" s="44">
        <f t="shared" si="0"/>
        <v>27</v>
      </c>
      <c r="C35" s="48">
        <f>+'Modelo predictivo'!G34</f>
        <v>1.5173728151712567</v>
      </c>
      <c r="D35" s="50">
        <f>+$C35*'Estructura Poblacion'!C$19</f>
        <v>6.1898868275948406E-2</v>
      </c>
      <c r="E35" s="50">
        <f>+$C35*'Estructura Poblacion'!D$19</f>
        <v>0.10179703953309704</v>
      </c>
      <c r="F35" s="50">
        <f>+$C35*'Estructura Poblacion'!E$19</f>
        <v>0.30893246790854967</v>
      </c>
      <c r="G35" s="50">
        <f>+$C35*'Estructura Poblacion'!F$19</f>
        <v>0.35258333537696496</v>
      </c>
      <c r="H35" s="50">
        <f>+$C35*'Estructura Poblacion'!G$19</f>
        <v>0.28232853226796256</v>
      </c>
      <c r="I35" s="50">
        <f>+$C35*'Estructura Poblacion'!H$19</f>
        <v>0.19216072714780186</v>
      </c>
      <c r="J35" s="50">
        <f>+$C35*'Estructura Poblacion'!I$19</f>
        <v>0.10220942373213733</v>
      </c>
      <c r="K35" s="50">
        <f>+$C35*'Estructura Poblacion'!J$19</f>
        <v>5.6300752773976392E-2</v>
      </c>
      <c r="L35" s="50">
        <f>+$C35*'Estructura Poblacion'!K$19</f>
        <v>5.916166815481845E-2</v>
      </c>
      <c r="M35" s="126">
        <f>+D35*Parámetros!$B$97</f>
        <v>6.189886827594841E-5</v>
      </c>
      <c r="N35" s="126">
        <f>+E35*Parámetros!$B$98</f>
        <v>3.0539111859929116E-4</v>
      </c>
      <c r="O35" s="126">
        <f>F35*Parámetros!$B$99</f>
        <v>3.7071896149025959E-3</v>
      </c>
      <c r="P35" s="126">
        <f>+G35*Parámetros!$B$100</f>
        <v>1.1282666732062879E-2</v>
      </c>
      <c r="Q35" s="126">
        <f>+H35*Parámetros!$B$101</f>
        <v>1.3834098081130166E-2</v>
      </c>
      <c r="R35" s="126">
        <f>+I35*Parámetros!$B$102</f>
        <v>1.9600394169075788E-2</v>
      </c>
      <c r="S35" s="126">
        <f>+J35*Parámetros!$B$103</f>
        <v>1.6966764339534798E-2</v>
      </c>
      <c r="T35" s="126">
        <f>+K35*Parámetros!$B$104</f>
        <v>1.3681082924076262E-2</v>
      </c>
      <c r="U35" s="126">
        <f>L35*Parámetros!$B$105</f>
        <v>1.6151135406265438E-2</v>
      </c>
      <c r="V35" s="126">
        <f t="shared" si="1"/>
        <v>9.5590621253923161E-2</v>
      </c>
      <c r="W35" s="126">
        <f t="shared" si="5"/>
        <v>0.26101368685045079</v>
      </c>
      <c r="X35" s="50">
        <f t="shared" si="3"/>
        <v>2.249248090947745</v>
      </c>
      <c r="Y35" s="51">
        <f>+M35*Parámetros!$C$97</f>
        <v>3.0949434137974206E-6</v>
      </c>
      <c r="Z35" s="51">
        <f>N35*Parámetros!$C$98</f>
        <v>1.5269555929964558E-5</v>
      </c>
      <c r="AA35" s="51">
        <f>O35*Parámetros!$C$99</f>
        <v>1.8535948074512981E-4</v>
      </c>
      <c r="AB35" s="51">
        <f>P35*Parámetros!$C$100</f>
        <v>5.6413333660314399E-4</v>
      </c>
      <c r="AC35" s="51">
        <f>+Q35*Parámetros!$C$101</f>
        <v>8.7154817911120046E-4</v>
      </c>
      <c r="AD35" s="51">
        <f>+R35*Parámetros!$C$102</f>
        <v>2.3912480886272461E-3</v>
      </c>
      <c r="AE35" s="51">
        <f>S35*Parámetros!$C$103</f>
        <v>4.6488934290325355E-3</v>
      </c>
      <c r="AF35" s="51">
        <f>T35*Parámetros!$C$104</f>
        <v>5.9102278232009454E-3</v>
      </c>
      <c r="AG35" s="51">
        <f>+U35*Parámetros!$C$105</f>
        <v>1.1451155003042196E-2</v>
      </c>
      <c r="AH35" s="51">
        <f t="shared" si="2"/>
        <v>2.604092983970616E-2</v>
      </c>
      <c r="AI35" s="107">
        <f t="shared" si="6"/>
        <v>7.1105711180809633E-2</v>
      </c>
      <c r="AJ35" s="50">
        <f t="shared" si="4"/>
        <v>0.61274328966723168</v>
      </c>
    </row>
    <row r="36" spans="1:36" x14ac:dyDescent="0.25">
      <c r="A36" s="9">
        <v>43938</v>
      </c>
      <c r="B36" s="44">
        <f t="shared" si="0"/>
        <v>28</v>
      </c>
      <c r="C36" s="48">
        <f>+'Modelo predictivo'!G35</f>
        <v>1.4782608260866255</v>
      </c>
      <c r="D36" s="50">
        <f>+$C36*'Estructura Poblacion'!C$19</f>
        <v>6.0303355402543807E-2</v>
      </c>
      <c r="E36" s="50">
        <f>+$C36*'Estructura Poblacion'!D$19</f>
        <v>9.9173106469806399E-2</v>
      </c>
      <c r="F36" s="50">
        <f>+$C36*'Estructura Poblacion'!E$19</f>
        <v>0.30096938646151344</v>
      </c>
      <c r="G36" s="50">
        <f>+$C36*'Estructura Poblacion'!F$19</f>
        <v>0.34349510377903014</v>
      </c>
      <c r="H36" s="50">
        <f>+$C36*'Estructura Poblacion'!G$19</f>
        <v>0.27505119715167592</v>
      </c>
      <c r="I36" s="50">
        <f>+$C36*'Estructura Poblacion'!H$19</f>
        <v>0.18720756851232745</v>
      </c>
      <c r="J36" s="50">
        <f>+$C36*'Estructura Poblacion'!I$19</f>
        <v>9.9574861002801357E-2</v>
      </c>
      <c r="K36" s="50">
        <f>+$C36*'Estructura Poblacion'!J$19</f>
        <v>5.4849537617137199E-2</v>
      </c>
      <c r="L36" s="50">
        <f>+$C36*'Estructura Poblacion'!K$19</f>
        <v>5.7636709689789754E-2</v>
      </c>
      <c r="M36" s="126">
        <f>+D36*Parámetros!$B$97</f>
        <v>6.0303355402543809E-5</v>
      </c>
      <c r="N36" s="126">
        <f>+E36*Parámetros!$B$98</f>
        <v>2.9751931940941921E-4</v>
      </c>
      <c r="O36" s="126">
        <f>F36*Parámetros!$B$99</f>
        <v>3.6116326375381612E-3</v>
      </c>
      <c r="P36" s="126">
        <f>+G36*Parámetros!$B$100</f>
        <v>1.0991843320928965E-2</v>
      </c>
      <c r="Q36" s="126">
        <f>+H36*Parámetros!$B$101</f>
        <v>1.3477508660432121E-2</v>
      </c>
      <c r="R36" s="126">
        <f>+I36*Parámetros!$B$102</f>
        <v>1.9095171988257397E-2</v>
      </c>
      <c r="S36" s="126">
        <f>+J36*Parámetros!$B$103</f>
        <v>1.6529426926465026E-2</v>
      </c>
      <c r="T36" s="126">
        <f>+K36*Parámetros!$B$104</f>
        <v>1.3328437640964339E-2</v>
      </c>
      <c r="U36" s="126">
        <f>L36*Parámetros!$B$105</f>
        <v>1.5734821745312603E-2</v>
      </c>
      <c r="V36" s="126">
        <f t="shared" si="1"/>
        <v>9.312666559471057E-2</v>
      </c>
      <c r="W36" s="126">
        <f t="shared" si="5"/>
        <v>0.29734493344398821</v>
      </c>
      <c r="X36" s="50">
        <f t="shared" si="3"/>
        <v>2.0450298230984676</v>
      </c>
      <c r="Y36" s="51">
        <f>+M36*Parámetros!$C$97</f>
        <v>3.0151677701271906E-6</v>
      </c>
      <c r="Z36" s="51">
        <f>N36*Parámetros!$C$98</f>
        <v>1.4875965970470961E-5</v>
      </c>
      <c r="AA36" s="51">
        <f>O36*Parámetros!$C$99</f>
        <v>1.8058163187690808E-4</v>
      </c>
      <c r="AB36" s="51">
        <f>P36*Parámetros!$C$100</f>
        <v>5.495921660464483E-4</v>
      </c>
      <c r="AC36" s="51">
        <f>+Q36*Parámetros!$C$101</f>
        <v>8.4908304560722366E-4</v>
      </c>
      <c r="AD36" s="51">
        <f>+R36*Parámetros!$C$102</f>
        <v>2.3296109825674022E-3</v>
      </c>
      <c r="AE36" s="51">
        <f>S36*Parámetros!$C$103</f>
        <v>4.5290629778514174E-3</v>
      </c>
      <c r="AF36" s="51">
        <f>T36*Parámetros!$C$104</f>
        <v>5.7578850608965941E-3</v>
      </c>
      <c r="AG36" s="51">
        <f>+U36*Parámetros!$C$105</f>
        <v>1.1155988617426634E-2</v>
      </c>
      <c r="AH36" s="51">
        <f t="shared" si="2"/>
        <v>2.5369695616013224E-2</v>
      </c>
      <c r="AI36" s="107">
        <f t="shared" si="6"/>
        <v>8.1003119850413197E-2</v>
      </c>
      <c r="AJ36" s="50">
        <f t="shared" si="4"/>
        <v>0.5571098654328317</v>
      </c>
    </row>
    <row r="37" spans="1:36" x14ac:dyDescent="0.25">
      <c r="A37" s="9">
        <v>43939</v>
      </c>
      <c r="B37" s="44">
        <f t="shared" si="0"/>
        <v>29</v>
      </c>
      <c r="C37" s="48">
        <f>+'Modelo predictivo'!G36</f>
        <v>1.4401569683104753</v>
      </c>
      <c r="D37" s="50">
        <f>+$C37*'Estructura Poblacion'!C$19</f>
        <v>5.8748967680746382E-2</v>
      </c>
      <c r="E37" s="50">
        <f>+$C37*'Estructura Poblacion'!D$19</f>
        <v>9.6616806608875727E-2</v>
      </c>
      <c r="F37" s="50">
        <f>+$C37*'Estructura Poblacion'!E$19</f>
        <v>0.29321155746792238</v>
      </c>
      <c r="G37" s="50">
        <f>+$C37*'Estructura Poblacion'!F$19</f>
        <v>0.33464112594898171</v>
      </c>
      <c r="H37" s="50">
        <f>+$C37*'Estructura Poblacion'!G$19</f>
        <v>0.26796143903018654</v>
      </c>
      <c r="I37" s="50">
        <f>+$C37*'Estructura Poblacion'!H$19</f>
        <v>0.18238208004687406</v>
      </c>
      <c r="J37" s="50">
        <f>+$C37*'Estructura Poblacion'!I$19</f>
        <v>9.7008205460846056E-2</v>
      </c>
      <c r="K37" s="50">
        <f>+$C37*'Estructura Poblacion'!J$19</f>
        <v>5.3435728265249172E-2</v>
      </c>
      <c r="L37" s="50">
        <f>+$C37*'Estructura Poblacion'!K$19</f>
        <v>5.6151057800793332E-2</v>
      </c>
      <c r="M37" s="126">
        <f>+D37*Parámetros!$B$97</f>
        <v>5.8748967680746386E-5</v>
      </c>
      <c r="N37" s="126">
        <f>+E37*Parámetros!$B$98</f>
        <v>2.8985041982662721E-4</v>
      </c>
      <c r="O37" s="126">
        <f>F37*Parámetros!$B$99</f>
        <v>3.5185386896150685E-3</v>
      </c>
      <c r="P37" s="126">
        <f>+G37*Parámetros!$B$100</f>
        <v>1.0708516030367415E-2</v>
      </c>
      <c r="Q37" s="126">
        <f>+H37*Parámetros!$B$101</f>
        <v>1.3130110512479141E-2</v>
      </c>
      <c r="R37" s="126">
        <f>+I37*Parámetros!$B$102</f>
        <v>1.8602972164781153E-2</v>
      </c>
      <c r="S37" s="126">
        <f>+J37*Parámetros!$B$103</f>
        <v>1.6103362106500447E-2</v>
      </c>
      <c r="T37" s="126">
        <f>+K37*Parámetros!$B$104</f>
        <v>1.2984881968455549E-2</v>
      </c>
      <c r="U37" s="126">
        <f>L37*Parámetros!$B$105</f>
        <v>1.532923877961658E-2</v>
      </c>
      <c r="V37" s="126">
        <f t="shared" si="1"/>
        <v>9.0726219639322717E-2</v>
      </c>
      <c r="W37" s="126">
        <f t="shared" si="5"/>
        <v>0.179690154495835</v>
      </c>
      <c r="X37" s="50">
        <f t="shared" si="3"/>
        <v>1.9560658882419555</v>
      </c>
      <c r="Y37" s="51">
        <f>+M37*Parámetros!$C$97</f>
        <v>2.9374483840373196E-6</v>
      </c>
      <c r="Z37" s="51">
        <f>N37*Parámetros!$C$98</f>
        <v>1.4492520991331361E-5</v>
      </c>
      <c r="AA37" s="51">
        <f>O37*Parámetros!$C$99</f>
        <v>1.7592693448075343E-4</v>
      </c>
      <c r="AB37" s="51">
        <f>P37*Parámetros!$C$100</f>
        <v>5.3542580151837074E-4</v>
      </c>
      <c r="AC37" s="51">
        <f>+Q37*Parámetros!$C$101</f>
        <v>8.2719696228618594E-4</v>
      </c>
      <c r="AD37" s="51">
        <f>+R37*Parámetros!$C$102</f>
        <v>2.2695626041033005E-3</v>
      </c>
      <c r="AE37" s="51">
        <f>S37*Parámetros!$C$103</f>
        <v>4.4123212171811232E-3</v>
      </c>
      <c r="AF37" s="51">
        <f>T37*Parámetros!$C$104</f>
        <v>5.609469010372797E-3</v>
      </c>
      <c r="AG37" s="51">
        <f>+U37*Parámetros!$C$105</f>
        <v>1.0868430294748155E-2</v>
      </c>
      <c r="AH37" s="51">
        <f t="shared" si="2"/>
        <v>2.4715762794066055E-2</v>
      </c>
      <c r="AI37" s="107">
        <f t="shared" si="6"/>
        <v>4.8951441519373473E-2</v>
      </c>
      <c r="AJ37" s="50">
        <f t="shared" si="4"/>
        <v>0.53287418670752429</v>
      </c>
    </row>
    <row r="38" spans="1:36" x14ac:dyDescent="0.25">
      <c r="A38" s="9">
        <v>43940</v>
      </c>
      <c r="B38" s="44">
        <f t="shared" si="0"/>
        <v>30</v>
      </c>
      <c r="C38" s="48">
        <f>+'Modelo predictivo'!G37</f>
        <v>1.4030352579429746</v>
      </c>
      <c r="D38" s="50">
        <f>+$C38*'Estructura Poblacion'!C$19</f>
        <v>5.7234645137702475E-2</v>
      </c>
      <c r="E38" s="50">
        <f>+$C38*'Estructura Poblacion'!D$19</f>
        <v>9.4126396750445415E-2</v>
      </c>
      <c r="F38" s="50">
        <f>+$C38*'Estructura Poblacion'!E$19</f>
        <v>0.28565369068518048</v>
      </c>
      <c r="G38" s="50">
        <f>+$C38*'Estructura Poblacion'!F$19</f>
        <v>0.32601536415503929</v>
      </c>
      <c r="H38" s="50">
        <f>+$C38*'Estructura Poblacion'!G$19</f>
        <v>0.26105442323384115</v>
      </c>
      <c r="I38" s="50">
        <f>+$C38*'Estructura Poblacion'!H$19</f>
        <v>0.17768097113951306</v>
      </c>
      <c r="J38" s="50">
        <f>+$C38*'Estructura Poblacion'!I$19</f>
        <v>9.4507706844633971E-2</v>
      </c>
      <c r="K38" s="50">
        <f>+$C38*'Estructura Poblacion'!J$19</f>
        <v>5.2058360609092809E-2</v>
      </c>
      <c r="L38" s="50">
        <f>+$C38*'Estructura Poblacion'!K$19</f>
        <v>5.4703699387525929E-2</v>
      </c>
      <c r="M38" s="126">
        <f>+D38*Parámetros!$B$97</f>
        <v>5.7234645137702477E-5</v>
      </c>
      <c r="N38" s="126">
        <f>+E38*Parámetros!$B$98</f>
        <v>2.8237919025133625E-4</v>
      </c>
      <c r="O38" s="126">
        <f>F38*Parámetros!$B$99</f>
        <v>3.427844288222166E-3</v>
      </c>
      <c r="P38" s="126">
        <f>+G38*Parámetros!$B$100</f>
        <v>1.0432491652961258E-2</v>
      </c>
      <c r="Q38" s="126">
        <f>+H38*Parámetros!$B$101</f>
        <v>1.2791666738458217E-2</v>
      </c>
      <c r="R38" s="126">
        <f>+I38*Parámetros!$B$102</f>
        <v>1.8123459056230331E-2</v>
      </c>
      <c r="S38" s="126">
        <f>+J38*Parámetros!$B$103</f>
        <v>1.568827933620924E-2</v>
      </c>
      <c r="T38" s="126">
        <f>+K38*Parámetros!$B$104</f>
        <v>1.2650181628009552E-2</v>
      </c>
      <c r="U38" s="126">
        <f>L38*Parámetros!$B$105</f>
        <v>1.493410993279458E-2</v>
      </c>
      <c r="V38" s="126">
        <f t="shared" si="1"/>
        <v>8.8387646468274392E-2</v>
      </c>
      <c r="W38" s="126">
        <f t="shared" si="5"/>
        <v>0.18693176792987171</v>
      </c>
      <c r="X38" s="50">
        <f t="shared" si="3"/>
        <v>1.8575217667803581</v>
      </c>
      <c r="Y38" s="51">
        <f>+M38*Parámetros!$C$97</f>
        <v>2.8617322568851242E-6</v>
      </c>
      <c r="Z38" s="51">
        <f>N38*Parámetros!$C$98</f>
        <v>1.4118959512566814E-5</v>
      </c>
      <c r="AA38" s="51">
        <f>O38*Parámetros!$C$99</f>
        <v>1.7139221441110831E-4</v>
      </c>
      <c r="AB38" s="51">
        <f>P38*Parámetros!$C$100</f>
        <v>5.2162458264806298E-4</v>
      </c>
      <c r="AC38" s="51">
        <f>+Q38*Parámetros!$C$101</f>
        <v>8.058750045228676E-4</v>
      </c>
      <c r="AD38" s="51">
        <f>+R38*Parámetros!$C$102</f>
        <v>2.2110620048601004E-3</v>
      </c>
      <c r="AE38" s="51">
        <f>S38*Parámetros!$C$103</f>
        <v>4.2985885381213321E-3</v>
      </c>
      <c r="AF38" s="51">
        <f>T38*Parámetros!$C$104</f>
        <v>5.4648784633001268E-3</v>
      </c>
      <c r="AG38" s="51">
        <f>+U38*Parámetros!$C$105</f>
        <v>1.0588283942351357E-2</v>
      </c>
      <c r="AH38" s="51">
        <f t="shared" si="2"/>
        <v>2.4078685441984406E-2</v>
      </c>
      <c r="AI38" s="107">
        <f t="shared" si="6"/>
        <v>5.0924211911367173E-2</v>
      </c>
      <c r="AJ38" s="50">
        <f t="shared" si="4"/>
        <v>0.50602866023814153</v>
      </c>
    </row>
    <row r="39" spans="1:36" x14ac:dyDescent="0.25">
      <c r="A39" s="9">
        <v>43941</v>
      </c>
      <c r="B39" s="44">
        <f t="shared" si="0"/>
        <v>31</v>
      </c>
      <c r="C39" s="48">
        <f>+'Modelo predictivo'!G38</f>
        <v>1.3668703804723918</v>
      </c>
      <c r="D39" s="50">
        <f>+$C39*'Estructura Poblacion'!C$19</f>
        <v>5.5759355107206726E-2</v>
      </c>
      <c r="E39" s="50">
        <f>+$C39*'Estructura Poblacion'!D$19</f>
        <v>9.1700178602358309E-2</v>
      </c>
      <c r="F39" s="50">
        <f>+$C39*'Estructura Poblacion'!E$19</f>
        <v>0.2782906321560632</v>
      </c>
      <c r="G39" s="50">
        <f>+$C39*'Estructura Poblacion'!F$19</f>
        <v>0.3176119362073479</v>
      </c>
      <c r="H39" s="50">
        <f>+$C39*'Estructura Poblacion'!G$19</f>
        <v>0.25432543964204807</v>
      </c>
      <c r="I39" s="50">
        <f>+$C39*'Estructura Poblacion'!H$19</f>
        <v>0.17310103594990445</v>
      </c>
      <c r="J39" s="50">
        <f>+$C39*'Estructura Poblacion'!I$19</f>
        <v>9.2071659982153164E-2</v>
      </c>
      <c r="K39" s="50">
        <f>+$C39*'Estructura Poblacion'!J$19</f>
        <v>5.0716495376491665E-2</v>
      </c>
      <c r="L39" s="50">
        <f>+$C39*'Estructura Poblacion'!K$19</f>
        <v>5.3293647448818433E-2</v>
      </c>
      <c r="M39" s="126">
        <f>+D39*Parámetros!$B$97</f>
        <v>5.5759355107206728E-5</v>
      </c>
      <c r="N39" s="126">
        <f>+E39*Parámetros!$B$98</f>
        <v>2.7510053580707494E-4</v>
      </c>
      <c r="O39" s="126">
        <f>F39*Parámetros!$B$99</f>
        <v>3.3394875858727587E-3</v>
      </c>
      <c r="P39" s="126">
        <f>+G39*Parámetros!$B$100</f>
        <v>1.0163581958635133E-2</v>
      </c>
      <c r="Q39" s="126">
        <f>+H39*Parámetros!$B$101</f>
        <v>1.2461946542460356E-2</v>
      </c>
      <c r="R39" s="126">
        <f>+I39*Parámetros!$B$102</f>
        <v>1.7656305666890252E-2</v>
      </c>
      <c r="S39" s="126">
        <f>+J39*Parámetros!$B$103</f>
        <v>1.5283895557037425E-2</v>
      </c>
      <c r="T39" s="126">
        <f>+K39*Parámetros!$B$104</f>
        <v>1.2324108376487473E-2</v>
      </c>
      <c r="U39" s="126">
        <f>L39*Parámetros!$B$105</f>
        <v>1.4549165753527434E-2</v>
      </c>
      <c r="V39" s="126">
        <f t="shared" si="1"/>
        <v>8.6109351331825124E-2</v>
      </c>
      <c r="W39" s="126">
        <f t="shared" si="5"/>
        <v>0.19446517936473315</v>
      </c>
      <c r="X39" s="50">
        <f t="shared" si="3"/>
        <v>1.7491659387474501</v>
      </c>
      <c r="Y39" s="51">
        <f>+M39*Parámetros!$C$97</f>
        <v>2.7879677553603366E-6</v>
      </c>
      <c r="Z39" s="51">
        <f>N39*Parámetros!$C$98</f>
        <v>1.3755026790353748E-5</v>
      </c>
      <c r="AA39" s="51">
        <f>O39*Parámetros!$C$99</f>
        <v>1.6697437929363794E-4</v>
      </c>
      <c r="AB39" s="51">
        <f>P39*Parámetros!$C$100</f>
        <v>5.0817909793175666E-4</v>
      </c>
      <c r="AC39" s="51">
        <f>+Q39*Parámetros!$C$101</f>
        <v>7.8510263217500243E-4</v>
      </c>
      <c r="AD39" s="51">
        <f>+R39*Parámetros!$C$102</f>
        <v>2.1540692913606108E-3</v>
      </c>
      <c r="AE39" s="51">
        <f>S39*Parámetros!$C$103</f>
        <v>4.1877873826282547E-3</v>
      </c>
      <c r="AF39" s="51">
        <f>T39*Parámetros!$C$104</f>
        <v>5.3240148186425888E-3</v>
      </c>
      <c r="AG39" s="51">
        <f>+U39*Parámetros!$C$105</f>
        <v>1.031535851925095E-2</v>
      </c>
      <c r="AH39" s="51">
        <f t="shared" si="2"/>
        <v>2.3458029115828519E-2</v>
      </c>
      <c r="AI39" s="107">
        <f t="shared" si="6"/>
        <v>5.2976474320121168E-2</v>
      </c>
      <c r="AJ39" s="50">
        <f t="shared" si="4"/>
        <v>0.47651021503384888</v>
      </c>
    </row>
    <row r="40" spans="1:36" x14ac:dyDescent="0.25">
      <c r="A40" s="9">
        <v>43942</v>
      </c>
      <c r="B40" s="44">
        <f t="shared" si="0"/>
        <v>32</v>
      </c>
      <c r="C40" s="48">
        <f>+'Modelo predictivo'!G39</f>
        <v>1.331637674709782</v>
      </c>
      <c r="D40" s="50">
        <f>+$C40*'Estructura Poblacion'!C$19</f>
        <v>5.4322091574342597E-2</v>
      </c>
      <c r="E40" s="50">
        <f>+$C40*'Estructura Poblacion'!D$19</f>
        <v>8.9336497702374895E-2</v>
      </c>
      <c r="F40" s="50">
        <f>+$C40*'Estructura Poblacion'!E$19</f>
        <v>0.27111736093786865</v>
      </c>
      <c r="G40" s="50">
        <f>+$C40*'Estructura Poblacion'!F$19</f>
        <v>0.30942511172497167</v>
      </c>
      <c r="H40" s="50">
        <f>+$C40*'Estructura Poblacion'!G$19</f>
        <v>0.24776989969409929</v>
      </c>
      <c r="I40" s="50">
        <f>+$C40*'Estructura Poblacion'!H$19</f>
        <v>0.16863915137477875</v>
      </c>
      <c r="J40" s="50">
        <f>+$C40*'Estructura Poblacion'!I$19</f>
        <v>8.9698403708866184E-2</v>
      </c>
      <c r="K40" s="50">
        <f>+$C40*'Estructura Poblacion'!J$19</f>
        <v>4.9409217536223342E-2</v>
      </c>
      <c r="L40" s="50">
        <f>+$C40*'Estructura Poblacion'!K$19</f>
        <v>5.1919940456256669E-2</v>
      </c>
      <c r="M40" s="126">
        <f>+D40*Parámetros!$B$97</f>
        <v>5.4322091574342597E-5</v>
      </c>
      <c r="N40" s="126">
        <f>+E40*Parámetros!$B$98</f>
        <v>2.6800949310712467E-4</v>
      </c>
      <c r="O40" s="126">
        <f>F40*Parámetros!$B$99</f>
        <v>3.2534083312544238E-3</v>
      </c>
      <c r="P40" s="126">
        <f>+G40*Parámetros!$B$100</f>
        <v>9.9016035751990934E-3</v>
      </c>
      <c r="Q40" s="126">
        <f>+H40*Parámetros!$B$101</f>
        <v>1.2140725085010866E-2</v>
      </c>
      <c r="R40" s="126">
        <f>+I40*Parámetros!$B$102</f>
        <v>1.7201193440227431E-2</v>
      </c>
      <c r="S40" s="126">
        <f>+J40*Parámetros!$B$103</f>
        <v>1.4889935015671787E-2</v>
      </c>
      <c r="T40" s="126">
        <f>+K40*Parámetros!$B$104</f>
        <v>1.2006439861302272E-2</v>
      </c>
      <c r="U40" s="126">
        <f>L40*Parámetros!$B$105</f>
        <v>1.4174143744558072E-2</v>
      </c>
      <c r="V40" s="126">
        <f t="shared" si="1"/>
        <v>8.3889780637905406E-2</v>
      </c>
      <c r="W40" s="126">
        <f t="shared" si="5"/>
        <v>0.20230214312908101</v>
      </c>
      <c r="X40" s="50">
        <f t="shared" si="3"/>
        <v>1.6307535762562744</v>
      </c>
      <c r="Y40" s="51">
        <f>+M40*Parámetros!$C$97</f>
        <v>2.7161045787171299E-6</v>
      </c>
      <c r="Z40" s="51">
        <f>N40*Parámetros!$C$98</f>
        <v>1.3400474655356234E-5</v>
      </c>
      <c r="AA40" s="51">
        <f>O40*Parámetros!$C$99</f>
        <v>1.6267041656272121E-4</v>
      </c>
      <c r="AB40" s="51">
        <f>P40*Parámetros!$C$100</f>
        <v>4.9508017875995471E-4</v>
      </c>
      <c r="AC40" s="51">
        <f>+Q40*Parámetros!$C$101</f>
        <v>7.6486568035568454E-4</v>
      </c>
      <c r="AD40" s="51">
        <f>+R40*Parámetros!$C$102</f>
        <v>2.0985455997077464E-3</v>
      </c>
      <c r="AE40" s="51">
        <f>S40*Parámetros!$C$103</f>
        <v>4.0798421942940697E-3</v>
      </c>
      <c r="AF40" s="51">
        <f>T40*Parámetros!$C$104</f>
        <v>5.1867820200825815E-3</v>
      </c>
      <c r="AG40" s="51">
        <f>+U40*Parámetros!$C$105</f>
        <v>1.0049467914891672E-2</v>
      </c>
      <c r="AH40" s="51">
        <f t="shared" si="2"/>
        <v>2.2853370583888505E-2</v>
      </c>
      <c r="AI40" s="107">
        <f t="shared" si="6"/>
        <v>5.511143087617898E-2</v>
      </c>
      <c r="AJ40" s="50">
        <f t="shared" si="4"/>
        <v>0.44425215474155844</v>
      </c>
    </row>
    <row r="41" spans="1:36" x14ac:dyDescent="0.25">
      <c r="A41" s="9">
        <v>43943</v>
      </c>
      <c r="B41" s="44">
        <f t="shared" si="0"/>
        <v>33</v>
      </c>
      <c r="C41" s="48">
        <f>+'Modelo predictivo'!G40</f>
        <v>0.29145439993590117</v>
      </c>
      <c r="D41" s="50">
        <f>+$C41*'Estructura Poblacion'!C$19</f>
        <v>1.1889429762877218E-2</v>
      </c>
      <c r="E41" s="50">
        <f>+$C41*'Estructura Poblacion'!D$19</f>
        <v>1.9553002911167499E-2</v>
      </c>
      <c r="F41" s="50">
        <f>+$C41*'Estructura Poblacion'!E$19</f>
        <v>5.9339225109842998E-2</v>
      </c>
      <c r="G41" s="50">
        <f>+$C41*'Estructura Poblacion'!F$19</f>
        <v>6.7723609789393652E-2</v>
      </c>
      <c r="H41" s="50">
        <f>+$C41*'Estructura Poblacion'!G$19</f>
        <v>5.4229186218586391E-2</v>
      </c>
      <c r="I41" s="50">
        <f>+$C41*'Estructura Poblacion'!H$19</f>
        <v>3.6909906953742251E-2</v>
      </c>
      <c r="J41" s="50">
        <f>+$C41*'Estructura Poblacion'!I$19</f>
        <v>1.9632212969547761E-2</v>
      </c>
      <c r="K41" s="50">
        <f>+$C41*'Estructura Poblacion'!J$19</f>
        <v>1.0814153220365172E-2</v>
      </c>
      <c r="L41" s="50">
        <f>+$C41*'Estructura Poblacion'!K$19</f>
        <v>1.1363673000378235E-2</v>
      </c>
      <c r="M41" s="126">
        <f>+D41*Parámetros!$B$97</f>
        <v>1.1889429762877218E-5</v>
      </c>
      <c r="N41" s="126">
        <f>+E41*Parámetros!$B$98</f>
        <v>5.8659008733502496E-5</v>
      </c>
      <c r="O41" s="126">
        <f>F41*Parámetros!$B$99</f>
        <v>7.1207070131811597E-4</v>
      </c>
      <c r="P41" s="126">
        <f>+G41*Parámetros!$B$100</f>
        <v>2.1671555132605968E-3</v>
      </c>
      <c r="Q41" s="126">
        <f>+H41*Parámetros!$B$101</f>
        <v>2.6572301247107331E-3</v>
      </c>
      <c r="R41" s="126">
        <f>+I41*Parámetros!$B$102</f>
        <v>3.7648105092817092E-3</v>
      </c>
      <c r="S41" s="126">
        <f>+J41*Parámetros!$B$103</f>
        <v>3.2589473529449284E-3</v>
      </c>
      <c r="T41" s="126">
        <f>+K41*Parámetros!$B$104</f>
        <v>2.6278392325487366E-3</v>
      </c>
      <c r="U41" s="126">
        <f>L41*Parámetros!$B$105</f>
        <v>3.1022827291032583E-3</v>
      </c>
      <c r="V41" s="126">
        <f t="shared" si="1"/>
        <v>1.8360884601664459E-2</v>
      </c>
      <c r="W41" s="126">
        <f t="shared" si="5"/>
        <v>0.21045488680612165</v>
      </c>
      <c r="X41" s="50">
        <f t="shared" si="3"/>
        <v>1.4386595740518173</v>
      </c>
      <c r="Y41" s="51">
        <f>+M41*Parámetros!$C$97</f>
        <v>5.9447148814386092E-7</v>
      </c>
      <c r="Z41" s="51">
        <f>N41*Parámetros!$C$98</f>
        <v>2.932950436675125E-6</v>
      </c>
      <c r="AA41" s="51">
        <f>O41*Parámetros!$C$99</f>
        <v>3.5603535065905799E-5</v>
      </c>
      <c r="AB41" s="51">
        <f>P41*Parámetros!$C$100</f>
        <v>1.0835777566302985E-4</v>
      </c>
      <c r="AC41" s="51">
        <f>+Q41*Parámetros!$C$101</f>
        <v>1.6740549785677618E-4</v>
      </c>
      <c r="AD41" s="51">
        <f>+R41*Parámetros!$C$102</f>
        <v>4.5930688213236849E-4</v>
      </c>
      <c r="AE41" s="51">
        <f>S41*Parámetros!$C$103</f>
        <v>8.9295157470691043E-4</v>
      </c>
      <c r="AF41" s="51">
        <f>T41*Parámetros!$C$104</f>
        <v>1.1352265484610542E-3</v>
      </c>
      <c r="AG41" s="51">
        <f>+U41*Parámetros!$C$105</f>
        <v>2.1995184549342098E-3</v>
      </c>
      <c r="AH41" s="51">
        <f t="shared" si="2"/>
        <v>5.0018976907450739E-3</v>
      </c>
      <c r="AI41" s="107">
        <f t="shared" si="6"/>
        <v>5.7332412634744645E-2</v>
      </c>
      <c r="AJ41" s="50">
        <f t="shared" si="4"/>
        <v>0.39192163979755884</v>
      </c>
    </row>
    <row r="42" spans="1:36" x14ac:dyDescent="0.25">
      <c r="A42" s="9">
        <v>43944</v>
      </c>
      <c r="B42" s="44">
        <f t="shared" si="0"/>
        <v>34</v>
      </c>
      <c r="C42" s="48">
        <f>+'Modelo predictivo'!G41</f>
        <v>0.27362546208314598</v>
      </c>
      <c r="D42" s="50">
        <f>+$C42*'Estructura Poblacion'!C$19</f>
        <v>1.116212592257268E-2</v>
      </c>
      <c r="E42" s="50">
        <f>+$C42*'Estructura Poblacion'!D$19</f>
        <v>1.8356900626163002E-2</v>
      </c>
      <c r="F42" s="50">
        <f>+$C42*'Estructura Poblacion'!E$19</f>
        <v>5.5709307850241786E-2</v>
      </c>
      <c r="G42" s="50">
        <f>+$C42*'Estructura Poblacion'!F$19</f>
        <v>6.35808003812499E-2</v>
      </c>
      <c r="H42" s="50">
        <f>+$C42*'Estructura Poblacion'!G$19</f>
        <v>5.0911861823726326E-2</v>
      </c>
      <c r="I42" s="50">
        <f>+$C42*'Estructura Poblacion'!H$19</f>
        <v>3.46520428165943E-2</v>
      </c>
      <c r="J42" s="50">
        <f>+$C42*'Estructura Poblacion'!I$19</f>
        <v>1.8431265222582538E-2</v>
      </c>
      <c r="K42" s="50">
        <f>+$C42*'Estructura Poblacion'!J$19</f>
        <v>1.015262652617745E-2</v>
      </c>
      <c r="L42" s="50">
        <f>+$C42*'Estructura Poblacion'!K$19</f>
        <v>1.0668530913837997E-2</v>
      </c>
      <c r="M42" s="126">
        <f>+D42*Parámetros!$B$97</f>
        <v>1.116212592257268E-5</v>
      </c>
      <c r="N42" s="126">
        <f>+E42*Parámetros!$B$98</f>
        <v>5.507070187848901E-5</v>
      </c>
      <c r="O42" s="126">
        <f>F42*Parámetros!$B$99</f>
        <v>6.6851169420290143E-4</v>
      </c>
      <c r="P42" s="126">
        <f>+G42*Parámetros!$B$100</f>
        <v>2.0345856121999966E-3</v>
      </c>
      <c r="Q42" s="126">
        <f>+H42*Parámetros!$B$101</f>
        <v>2.49468122936259E-3</v>
      </c>
      <c r="R42" s="126">
        <f>+I42*Parámetros!$B$102</f>
        <v>3.5345083672926182E-3</v>
      </c>
      <c r="S42" s="126">
        <f>+J42*Parámetros!$B$103</f>
        <v>3.0595900269487016E-3</v>
      </c>
      <c r="T42" s="126">
        <f>+K42*Parámetros!$B$104</f>
        <v>2.4670882458611202E-3</v>
      </c>
      <c r="U42" s="126">
        <f>L42*Parámetros!$B$105</f>
        <v>2.9125089394777736E-3</v>
      </c>
      <c r="V42" s="126">
        <f t="shared" si="1"/>
        <v>1.7237706943146764E-2</v>
      </c>
      <c r="W42" s="126">
        <f t="shared" si="5"/>
        <v>0.21893613014031957</v>
      </c>
      <c r="X42" s="50">
        <f t="shared" si="3"/>
        <v>1.2369611508546445</v>
      </c>
      <c r="Y42" s="51">
        <f>+M42*Parámetros!$C$97</f>
        <v>5.5810629612863399E-7</v>
      </c>
      <c r="Z42" s="51">
        <f>N42*Parámetros!$C$98</f>
        <v>2.7535350939244506E-6</v>
      </c>
      <c r="AA42" s="51">
        <f>O42*Parámetros!$C$99</f>
        <v>3.3425584710145074E-5</v>
      </c>
      <c r="AB42" s="51">
        <f>P42*Parámetros!$C$100</f>
        <v>1.0172928060999984E-4</v>
      </c>
      <c r="AC42" s="51">
        <f>+Q42*Parámetros!$C$101</f>
        <v>1.5716491744984318E-4</v>
      </c>
      <c r="AD42" s="51">
        <f>+R42*Parámetros!$C$102</f>
        <v>4.3121002080969941E-4</v>
      </c>
      <c r="AE42" s="51">
        <f>S42*Parámetros!$C$103</f>
        <v>8.3832766738394426E-4</v>
      </c>
      <c r="AF42" s="51">
        <f>T42*Parámetros!$C$104</f>
        <v>1.0657821222120039E-3</v>
      </c>
      <c r="AG42" s="51">
        <f>+U42*Parámetros!$C$105</f>
        <v>2.0649688380897412E-3</v>
      </c>
      <c r="AH42" s="51">
        <f t="shared" si="2"/>
        <v>4.6959200726554295E-3</v>
      </c>
      <c r="AI42" s="107">
        <f t="shared" si="6"/>
        <v>5.9642884726275908E-2</v>
      </c>
      <c r="AJ42" s="50">
        <f t="shared" si="4"/>
        <v>0.33697467514393842</v>
      </c>
    </row>
    <row r="43" spans="1:36" x14ac:dyDescent="0.25">
      <c r="A43" s="9">
        <v>43945</v>
      </c>
      <c r="B43" s="44">
        <f t="shared" si="0"/>
        <v>35</v>
      </c>
      <c r="C43" s="48">
        <f>+'Modelo predictivo'!G42</f>
        <v>0.25688716350123286</v>
      </c>
      <c r="D43" s="50">
        <f>+$C43*'Estructura Poblacion'!C$19</f>
        <v>1.0479313018106352E-2</v>
      </c>
      <c r="E43" s="50">
        <f>+$C43*'Estructura Poblacion'!D$19</f>
        <v>1.723396681225552E-2</v>
      </c>
      <c r="F43" s="50">
        <f>+$C43*'Estructura Poblacion'!E$19</f>
        <v>5.2301441413068944E-2</v>
      </c>
      <c r="G43" s="50">
        <f>+$C43*'Estructura Poblacion'!F$19</f>
        <v>5.9691416649355136E-2</v>
      </c>
      <c r="H43" s="50">
        <f>+$C43*'Estructura Poblacion'!G$19</f>
        <v>4.7797466189347521E-2</v>
      </c>
      <c r="I43" s="50">
        <f>+$C43*'Estructura Poblacion'!H$19</f>
        <v>3.2532297692285862E-2</v>
      </c>
      <c r="J43" s="50">
        <f>+$C43*'Estructura Poblacion'!I$19</f>
        <v>1.7303782355347498E-2</v>
      </c>
      <c r="K43" s="50">
        <f>+$C43*'Estructura Poblacion'!J$19</f>
        <v>9.5315670206327103E-3</v>
      </c>
      <c r="L43" s="50">
        <f>+$C43*'Estructura Poblacion'!K$19</f>
        <v>1.0015912350833329E-2</v>
      </c>
      <c r="M43" s="126">
        <f>+D43*Parámetros!$B$97</f>
        <v>1.0479313018106353E-5</v>
      </c>
      <c r="N43" s="126">
        <f>+E43*Parámetros!$B$98</f>
        <v>5.1701900436766563E-5</v>
      </c>
      <c r="O43" s="126">
        <f>F43*Parámetros!$B$99</f>
        <v>6.2761729695682731E-4</v>
      </c>
      <c r="P43" s="126">
        <f>+G43*Parámetros!$B$100</f>
        <v>1.9101253327793643E-3</v>
      </c>
      <c r="Q43" s="126">
        <f>+H43*Parámetros!$B$101</f>
        <v>2.3420758432780285E-3</v>
      </c>
      <c r="R43" s="126">
        <f>+I43*Parámetros!$B$102</f>
        <v>3.3182943646131577E-3</v>
      </c>
      <c r="S43" s="126">
        <f>+J43*Parámetros!$B$103</f>
        <v>2.8724278709876846E-3</v>
      </c>
      <c r="T43" s="126">
        <f>+K43*Parámetros!$B$104</f>
        <v>2.3161707860137487E-3</v>
      </c>
      <c r="U43" s="126">
        <f>L43*Parámetros!$B$105</f>
        <v>2.734344071777499E-3</v>
      </c>
      <c r="V43" s="126">
        <f t="shared" si="1"/>
        <v>1.6183236779861183E-2</v>
      </c>
      <c r="W43" s="126">
        <f t="shared" si="5"/>
        <v>0.22775910494151702</v>
      </c>
      <c r="X43" s="50">
        <f t="shared" si="3"/>
        <v>1.0253852826929886</v>
      </c>
      <c r="Y43" s="51">
        <f>+M43*Parámetros!$C$97</f>
        <v>5.239656509053177E-7</v>
      </c>
      <c r="Z43" s="51">
        <f>N43*Parámetros!$C$98</f>
        <v>2.5850950218383285E-6</v>
      </c>
      <c r="AA43" s="51">
        <f>O43*Parámetros!$C$99</f>
        <v>3.1380864847841367E-5</v>
      </c>
      <c r="AB43" s="51">
        <f>P43*Parámetros!$C$100</f>
        <v>9.5506266638968219E-5</v>
      </c>
      <c r="AC43" s="51">
        <f>+Q43*Parámetros!$C$101</f>
        <v>1.4755077812651579E-4</v>
      </c>
      <c r="AD43" s="51">
        <f>+R43*Parámetros!$C$102</f>
        <v>4.0483191248280522E-4</v>
      </c>
      <c r="AE43" s="51">
        <f>S43*Parámetros!$C$103</f>
        <v>7.8704523665062563E-4</v>
      </c>
      <c r="AF43" s="51">
        <f>T43*Parámetros!$C$104</f>
        <v>1.0005857795579395E-3</v>
      </c>
      <c r="AG43" s="51">
        <f>+U43*Parámetros!$C$105</f>
        <v>1.9386499468902467E-3</v>
      </c>
      <c r="AH43" s="51">
        <f t="shared" si="2"/>
        <v>4.4086598458676863E-3</v>
      </c>
      <c r="AI43" s="107">
        <f t="shared" si="6"/>
        <v>6.204645177879204E-2</v>
      </c>
      <c r="AJ43" s="50">
        <f t="shared" si="4"/>
        <v>0.27933688321101408</v>
      </c>
    </row>
    <row r="44" spans="1:36" x14ac:dyDescent="0.25">
      <c r="A44" s="9">
        <v>43946</v>
      </c>
      <c r="B44" s="44">
        <f t="shared" si="0"/>
        <v>36</v>
      </c>
      <c r="C44" s="48">
        <f>+'Modelo predictivo'!G43</f>
        <v>0.24117278680205345</v>
      </c>
      <c r="D44" s="50">
        <f>+$C44*'Estructura Poblacion'!C$19</f>
        <v>9.8382694172089967E-3</v>
      </c>
      <c r="E44" s="50">
        <f>+$C44*'Estructura Poblacion'!D$19</f>
        <v>1.6179725553884354E-2</v>
      </c>
      <c r="F44" s="50">
        <f>+$C44*'Estructura Poblacion'!E$19</f>
        <v>4.910204234200137E-2</v>
      </c>
      <c r="G44" s="50">
        <f>+$C44*'Estructura Poblacion'!F$19</f>
        <v>5.6039955851738696E-2</v>
      </c>
      <c r="H44" s="50">
        <f>+$C44*'Estructura Poblacion'!G$19</f>
        <v>4.4873585607972756E-2</v>
      </c>
      <c r="I44" s="50">
        <f>+$C44*'Estructura Poblacion'!H$19</f>
        <v>3.0542222462917806E-2</v>
      </c>
      <c r="J44" s="50">
        <f>+$C44*'Estructura Poblacion'!I$19</f>
        <v>1.6245270320154898E-2</v>
      </c>
      <c r="K44" s="50">
        <f>+$C44*'Estructura Poblacion'!J$19</f>
        <v>8.9484992150863311E-3</v>
      </c>
      <c r="L44" s="50">
        <f>+$C44*'Estructura Poblacion'!K$19</f>
        <v>9.4032160310882473E-3</v>
      </c>
      <c r="M44" s="126">
        <f>+D44*Parámetros!$B$97</f>
        <v>9.8382694172089976E-6</v>
      </c>
      <c r="N44" s="126">
        <f>+E44*Parámetros!$B$98</f>
        <v>4.8539176661653063E-5</v>
      </c>
      <c r="O44" s="126">
        <f>F44*Parámetros!$B$99</f>
        <v>5.892245081040165E-4</v>
      </c>
      <c r="P44" s="126">
        <f>+G44*Parámetros!$B$100</f>
        <v>1.7932785872556384E-3</v>
      </c>
      <c r="Q44" s="126">
        <f>+H44*Parámetros!$B$101</f>
        <v>2.198805694790665E-3</v>
      </c>
      <c r="R44" s="126">
        <f>+I44*Parámetros!$B$102</f>
        <v>3.1153066912176161E-3</v>
      </c>
      <c r="S44" s="126">
        <f>+J44*Parámetros!$B$103</f>
        <v>2.6967148731457131E-3</v>
      </c>
      <c r="T44" s="126">
        <f>+K44*Parámetros!$B$104</f>
        <v>2.1744853092659786E-3</v>
      </c>
      <c r="U44" s="126">
        <f>L44*Parámetros!$B$105</f>
        <v>2.5670779764870918E-3</v>
      </c>
      <c r="V44" s="126">
        <f t="shared" si="1"/>
        <v>1.519327108634558E-2</v>
      </c>
      <c r="W44" s="126">
        <f t="shared" si="5"/>
        <v>0.23693757560509832</v>
      </c>
      <c r="X44" s="50">
        <f t="shared" si="3"/>
        <v>0.80364097817423585</v>
      </c>
      <c r="Y44" s="51">
        <f>+M44*Parámetros!$C$97</f>
        <v>4.919134708604499E-7</v>
      </c>
      <c r="Z44" s="51">
        <f>N44*Parámetros!$C$98</f>
        <v>2.4269588330826533E-6</v>
      </c>
      <c r="AA44" s="51">
        <f>O44*Parámetros!$C$99</f>
        <v>2.9461225405200826E-5</v>
      </c>
      <c r="AB44" s="51">
        <f>P44*Parámetros!$C$100</f>
        <v>8.9663929362781921E-5</v>
      </c>
      <c r="AC44" s="51">
        <f>+Q44*Parámetros!$C$101</f>
        <v>1.3852475877181191E-4</v>
      </c>
      <c r="AD44" s="51">
        <f>+R44*Parámetros!$C$102</f>
        <v>3.8006741632854916E-4</v>
      </c>
      <c r="AE44" s="51">
        <f>S44*Parámetros!$C$103</f>
        <v>7.3889987524192549E-4</v>
      </c>
      <c r="AF44" s="51">
        <f>T44*Parámetros!$C$104</f>
        <v>9.3937765360290273E-4</v>
      </c>
      <c r="AG44" s="51">
        <f>+U44*Parámetros!$C$105</f>
        <v>1.8200582853293479E-3</v>
      </c>
      <c r="AH44" s="51">
        <f t="shared" si="2"/>
        <v>4.1389720163464627E-3</v>
      </c>
      <c r="AI44" s="107">
        <f t="shared" si="6"/>
        <v>6.4546863508005606E-2</v>
      </c>
      <c r="AJ44" s="50">
        <f t="shared" si="4"/>
        <v>0.21892899171935493</v>
      </c>
    </row>
    <row r="45" spans="1:36" x14ac:dyDescent="0.25">
      <c r="A45" s="9">
        <v>43947</v>
      </c>
      <c r="B45" s="44">
        <f t="shared" si="0"/>
        <v>37</v>
      </c>
      <c r="C45" s="48">
        <f>+'Modelo predictivo'!G44</f>
        <v>0.22641969611868262</v>
      </c>
      <c r="D45" s="50">
        <f>+$C45*'Estructura Poblacion'!C$19</f>
        <v>9.2364399869314922E-3</v>
      </c>
      <c r="E45" s="50">
        <f>+$C45*'Estructura Poblacion'!D$19</f>
        <v>1.5189974755323377E-2</v>
      </c>
      <c r="F45" s="50">
        <f>+$C45*'Estructura Poblacion'!E$19</f>
        <v>4.6098358165955304E-2</v>
      </c>
      <c r="G45" s="50">
        <f>+$C45*'Estructura Poblacion'!F$19</f>
        <v>5.2611863646412987E-2</v>
      </c>
      <c r="H45" s="50">
        <f>+$C45*'Estructura Poblacion'!G$19</f>
        <v>4.2128565796488826E-2</v>
      </c>
      <c r="I45" s="50">
        <f>+$C45*'Estructura Poblacion'!H$19</f>
        <v>2.8673884896138587E-2</v>
      </c>
      <c r="J45" s="50">
        <f>+$C45*'Estructura Poblacion'!I$19</f>
        <v>1.525150999840753E-2</v>
      </c>
      <c r="K45" s="50">
        <f>+$C45*'Estructura Poblacion'!J$19</f>
        <v>8.4010990620641025E-3</v>
      </c>
      <c r="L45" s="50">
        <f>+$C45*'Estructura Poblacion'!K$19</f>
        <v>8.8279998109604216E-3</v>
      </c>
      <c r="M45" s="126">
        <f>+D45*Parámetros!$B$97</f>
        <v>9.2364399869314925E-6</v>
      </c>
      <c r="N45" s="126">
        <f>+E45*Parámetros!$B$98</f>
        <v>4.5569924265970132E-5</v>
      </c>
      <c r="O45" s="126">
        <f>F45*Parámetros!$B$99</f>
        <v>5.5318029799146366E-4</v>
      </c>
      <c r="P45" s="126">
        <f>+G45*Parámetros!$B$100</f>
        <v>1.6835796366852156E-3</v>
      </c>
      <c r="Q45" s="126">
        <f>+H45*Parámetros!$B$101</f>
        <v>2.0642997240279525E-3</v>
      </c>
      <c r="R45" s="126">
        <f>+I45*Parámetros!$B$102</f>
        <v>2.9247362594061357E-3</v>
      </c>
      <c r="S45" s="126">
        <f>+J45*Parámetros!$B$103</f>
        <v>2.5317506597356499E-3</v>
      </c>
      <c r="T45" s="126">
        <f>+K45*Parámetros!$B$104</f>
        <v>2.0414670720815768E-3</v>
      </c>
      <c r="U45" s="126">
        <f>L45*Parámetros!$B$105</f>
        <v>2.4100439483921952E-3</v>
      </c>
      <c r="V45" s="126">
        <f t="shared" si="1"/>
        <v>1.4263863962573091E-2</v>
      </c>
      <c r="W45" s="126">
        <f t="shared" si="5"/>
        <v>0.10071582700164991</v>
      </c>
      <c r="X45" s="50">
        <f t="shared" si="3"/>
        <v>0.71718901513515898</v>
      </c>
      <c r="Y45" s="51">
        <f>+M45*Parámetros!$C$97</f>
        <v>4.6182199934657464E-7</v>
      </c>
      <c r="Z45" s="51">
        <f>N45*Parámetros!$C$98</f>
        <v>2.2784962132985067E-6</v>
      </c>
      <c r="AA45" s="51">
        <f>O45*Parámetros!$C$99</f>
        <v>2.7659014899573184E-5</v>
      </c>
      <c r="AB45" s="51">
        <f>P45*Parámetros!$C$100</f>
        <v>8.4178981834260778E-5</v>
      </c>
      <c r="AC45" s="51">
        <f>+Q45*Parámetros!$C$101</f>
        <v>1.3005088261376101E-4</v>
      </c>
      <c r="AD45" s="51">
        <f>+R45*Parámetros!$C$102</f>
        <v>3.5681782364754854E-4</v>
      </c>
      <c r="AE45" s="51">
        <f>S45*Parámetros!$C$103</f>
        <v>6.9369968076756817E-4</v>
      </c>
      <c r="AF45" s="51">
        <f>T45*Parámetros!$C$104</f>
        <v>8.8191377513924111E-4</v>
      </c>
      <c r="AG45" s="51">
        <f>+U45*Parámetros!$C$105</f>
        <v>1.7087211594100664E-3</v>
      </c>
      <c r="AH45" s="51">
        <f t="shared" si="2"/>
        <v>3.8857816365246642E-3</v>
      </c>
      <c r="AI45" s="107">
        <f t="shared" si="6"/>
        <v>2.7437145509610419E-2</v>
      </c>
      <c r="AJ45" s="50">
        <f t="shared" si="4"/>
        <v>0.19537762784626916</v>
      </c>
    </row>
    <row r="46" spans="1:36" x14ac:dyDescent="0.25">
      <c r="A46" s="9">
        <v>43948</v>
      </c>
      <c r="B46" s="44">
        <f t="shared" si="0"/>
        <v>38</v>
      </c>
      <c r="C46" s="48">
        <f>+'Modelo predictivo'!G45</f>
        <v>0.21256908704526722</v>
      </c>
      <c r="D46" s="50">
        <f>+$C46*'Estructura Poblacion'!C$19</f>
        <v>8.6714258928308058E-3</v>
      </c>
      <c r="E46" s="50">
        <f>+$C46*'Estructura Poblacion'!D$19</f>
        <v>1.4260769364725414E-2</v>
      </c>
      <c r="F46" s="50">
        <f>+$C46*'Estructura Poblacion'!E$19</f>
        <v>4.3278416487611847E-2</v>
      </c>
      <c r="G46" s="50">
        <f>+$C46*'Estructura Poblacion'!F$19</f>
        <v>4.9393475986320309E-2</v>
      </c>
      <c r="H46" s="50">
        <f>+$C46*'Estructura Poblacion'!G$19</f>
        <v>3.9551465368949303E-2</v>
      </c>
      <c r="I46" s="50">
        <f>+$C46*'Estructura Poblacion'!H$19</f>
        <v>2.691983797742728E-2</v>
      </c>
      <c r="J46" s="50">
        <f>+$C46*'Estructura Poblacion'!I$19</f>
        <v>1.4318540356682979E-2</v>
      </c>
      <c r="K46" s="50">
        <f>+$C46*'Estructura Poblacion'!J$19</f>
        <v>7.8871846770068327E-3</v>
      </c>
      <c r="L46" s="50">
        <f>+$C46*'Estructura Poblacion'!K$19</f>
        <v>8.287970933712455E-3</v>
      </c>
      <c r="M46" s="126">
        <f>+D46*Parámetros!$B$97</f>
        <v>8.6714258928308055E-6</v>
      </c>
      <c r="N46" s="126">
        <f>+E46*Parámetros!$B$98</f>
        <v>4.2782308094176241E-5</v>
      </c>
      <c r="O46" s="126">
        <f>F46*Parámetros!$B$99</f>
        <v>5.1934099785134222E-4</v>
      </c>
      <c r="P46" s="126">
        <f>+G46*Parámetros!$B$100</f>
        <v>1.58059123156225E-3</v>
      </c>
      <c r="Q46" s="126">
        <f>+H46*Parámetros!$B$101</f>
        <v>1.9380218030785159E-3</v>
      </c>
      <c r="R46" s="126">
        <f>+I46*Parámetros!$B$102</f>
        <v>2.7458234736975826E-3</v>
      </c>
      <c r="S46" s="126">
        <f>+J46*Parámetros!$B$103</f>
        <v>2.3768776992093748E-3</v>
      </c>
      <c r="T46" s="126">
        <f>+K46*Parámetros!$B$104</f>
        <v>1.9165858765126604E-3</v>
      </c>
      <c r="U46" s="126">
        <f>L46*Parámetros!$B$105</f>
        <v>2.2626160649035004E-3</v>
      </c>
      <c r="V46" s="126">
        <f t="shared" si="1"/>
        <v>1.3391310880802233E-2</v>
      </c>
      <c r="W46" s="126">
        <f t="shared" si="5"/>
        <v>9.8119766835606304E-2</v>
      </c>
      <c r="X46" s="50">
        <f t="shared" si="3"/>
        <v>0.63246055918035493</v>
      </c>
      <c r="Y46" s="51">
        <f>+M46*Parámetros!$C$97</f>
        <v>4.3357129464154029E-7</v>
      </c>
      <c r="Z46" s="51">
        <f>N46*Parámetros!$C$98</f>
        <v>2.139115404708812E-6</v>
      </c>
      <c r="AA46" s="51">
        <f>O46*Parámetros!$C$99</f>
        <v>2.5967049892567112E-5</v>
      </c>
      <c r="AB46" s="51">
        <f>P46*Parámetros!$C$100</f>
        <v>7.9029561578112509E-5</v>
      </c>
      <c r="AC46" s="51">
        <f>+Q46*Parámetros!$C$101</f>
        <v>1.2209537359394651E-4</v>
      </c>
      <c r="AD46" s="51">
        <f>+R46*Parámetros!$C$102</f>
        <v>3.3499046379110504E-4</v>
      </c>
      <c r="AE46" s="51">
        <f>S46*Parámetros!$C$103</f>
        <v>6.5126448958336878E-4</v>
      </c>
      <c r="AF46" s="51">
        <f>T46*Parámetros!$C$104</f>
        <v>8.2796509865346924E-4</v>
      </c>
      <c r="AG46" s="51">
        <f>+U46*Parámetros!$C$105</f>
        <v>1.6041947900165816E-3</v>
      </c>
      <c r="AH46" s="51">
        <f t="shared" si="2"/>
        <v>3.6480795138085012E-3</v>
      </c>
      <c r="AI46" s="107">
        <f t="shared" si="6"/>
        <v>2.672992319264255E-2</v>
      </c>
      <c r="AJ46" s="50">
        <f t="shared" si="4"/>
        <v>0.1722957841674351</v>
      </c>
    </row>
    <row r="47" spans="1:36" x14ac:dyDescent="0.25">
      <c r="A47" s="9">
        <v>43949</v>
      </c>
      <c r="B47" s="44">
        <f t="shared" si="0"/>
        <v>39</v>
      </c>
      <c r="C47" s="48">
        <f>+'Modelo predictivo'!G46</f>
        <v>0.19956575240939856</v>
      </c>
      <c r="D47" s="50">
        <f>+$C47*'Estructura Poblacion'!C$19</f>
        <v>8.140975044017576E-3</v>
      </c>
      <c r="E47" s="50">
        <f>+$C47*'Estructura Poblacion'!D$19</f>
        <v>1.3388405660331372E-2</v>
      </c>
      <c r="F47" s="50">
        <f>+$C47*'Estructura Poblacion'!E$19</f>
        <v>4.0630977295387859E-2</v>
      </c>
      <c r="G47" s="50">
        <f>+$C47*'Estructura Poblacion'!F$19</f>
        <v>4.6371964693184393E-2</v>
      </c>
      <c r="H47" s="50">
        <f>+$C47*'Estructura Poblacion'!G$19</f>
        <v>3.7132012255233403E-2</v>
      </c>
      <c r="I47" s="50">
        <f>+$C47*'Estructura Poblacion'!H$19</f>
        <v>2.5273090247408994E-2</v>
      </c>
      <c r="J47" s="50">
        <f>+$C47*'Estructura Poblacion'!I$19</f>
        <v>1.3442642669285519E-2</v>
      </c>
      <c r="K47" s="50">
        <f>+$C47*'Estructura Poblacion'!J$19</f>
        <v>7.4047076474650208E-3</v>
      </c>
      <c r="L47" s="50">
        <f>+$C47*'Estructura Poblacion'!K$19</f>
        <v>7.7809768970844217E-3</v>
      </c>
      <c r="M47" s="126">
        <f>+D47*Parámetros!$B$97</f>
        <v>8.140975044017577E-6</v>
      </c>
      <c r="N47" s="126">
        <f>+E47*Parámetros!$B$98</f>
        <v>4.0165216980994118E-5</v>
      </c>
      <c r="O47" s="126">
        <f>F47*Parámetros!$B$99</f>
        <v>4.8757172754465431E-4</v>
      </c>
      <c r="P47" s="126">
        <f>+G47*Parámetros!$B$100</f>
        <v>1.4839028701819005E-3</v>
      </c>
      <c r="Q47" s="126">
        <f>+H47*Parámetros!$B$101</f>
        <v>1.8194686005064368E-3</v>
      </c>
      <c r="R47" s="126">
        <f>+I47*Parámetros!$B$102</f>
        <v>2.5778552052357173E-3</v>
      </c>
      <c r="S47" s="126">
        <f>+J47*Parámetros!$B$103</f>
        <v>2.231478683101396E-3</v>
      </c>
      <c r="T47" s="126">
        <f>+K47*Parámetros!$B$104</f>
        <v>1.799343958334E-3</v>
      </c>
      <c r="U47" s="126">
        <f>L47*Parámetros!$B$105</f>
        <v>2.1242066929040471E-3</v>
      </c>
      <c r="V47" s="126">
        <f t="shared" si="1"/>
        <v>1.2572133929833165E-2</v>
      </c>
      <c r="W47" s="126">
        <f t="shared" si="5"/>
        <v>9.5590621253923161E-2</v>
      </c>
      <c r="X47" s="50">
        <f t="shared" si="3"/>
        <v>0.54944207185626492</v>
      </c>
      <c r="Y47" s="51">
        <f>+M47*Parámetros!$C$97</f>
        <v>4.0704875220087885E-7</v>
      </c>
      <c r="Z47" s="51">
        <f>N47*Parámetros!$C$98</f>
        <v>2.0082608490497061E-6</v>
      </c>
      <c r="AA47" s="51">
        <f>O47*Parámetros!$C$99</f>
        <v>2.4378586377232715E-5</v>
      </c>
      <c r="AB47" s="51">
        <f>P47*Parámetros!$C$100</f>
        <v>7.4195143509095033E-5</v>
      </c>
      <c r="AC47" s="51">
        <f>+Q47*Parámetros!$C$101</f>
        <v>1.1462652183190552E-4</v>
      </c>
      <c r="AD47" s="51">
        <f>+R47*Parámetros!$C$102</f>
        <v>3.144983350387575E-4</v>
      </c>
      <c r="AE47" s="51">
        <f>S47*Parámetros!$C$103</f>
        <v>6.1142515916978257E-4</v>
      </c>
      <c r="AF47" s="51">
        <f>T47*Parámetros!$C$104</f>
        <v>7.77316590000288E-4</v>
      </c>
      <c r="AG47" s="51">
        <f>+U47*Parámetros!$C$105</f>
        <v>1.5060625452689694E-3</v>
      </c>
      <c r="AH47" s="51">
        <f t="shared" si="2"/>
        <v>3.4249181907972815E-3</v>
      </c>
      <c r="AI47" s="107">
        <f t="shared" si="6"/>
        <v>2.604092983970616E-2</v>
      </c>
      <c r="AJ47" s="50">
        <f t="shared" si="4"/>
        <v>0.14967977251852624</v>
      </c>
    </row>
    <row r="48" spans="1:36" x14ac:dyDescent="0.25">
      <c r="A48" s="9">
        <v>43950</v>
      </c>
      <c r="B48" s="44">
        <f t="shared" si="0"/>
        <v>40</v>
      </c>
      <c r="C48" s="48">
        <f>+'Modelo predictivo'!G47</f>
        <v>0.18735786247998476</v>
      </c>
      <c r="D48" s="50">
        <f>+$C48*'Estructura Poblacion'!C$19</f>
        <v>7.6429731270774891E-3</v>
      </c>
      <c r="E48" s="50">
        <f>+$C48*'Estructura Poblacion'!D$19</f>
        <v>1.2569406505123774E-2</v>
      </c>
      <c r="F48" s="50">
        <f>+$C48*'Estructura Poblacion'!E$19</f>
        <v>3.8145488214430472E-2</v>
      </c>
      <c r="G48" s="50">
        <f>+$C48*'Estructura Poblacion'!F$19</f>
        <v>4.3535286385657332E-2</v>
      </c>
      <c r="H48" s="50">
        <f>+$C48*'Estructura Poblacion'!G$19</f>
        <v>3.4860562805632427E-2</v>
      </c>
      <c r="I48" s="50">
        <f>+$C48*'Estructura Poblacion'!H$19</f>
        <v>2.372707796728803E-2</v>
      </c>
      <c r="J48" s="50">
        <f>+$C48*'Estructura Poblacion'!I$19</f>
        <v>1.2620325713165596E-2</v>
      </c>
      <c r="K48" s="50">
        <f>+$C48*'Estructura Poblacion'!J$19</f>
        <v>6.9517448779097555E-3</v>
      </c>
      <c r="L48" s="50">
        <f>+$C48*'Estructura Poblacion'!K$19</f>
        <v>7.3049968836998965E-3</v>
      </c>
      <c r="M48" s="126">
        <f>+D48*Parámetros!$B$97</f>
        <v>7.6429731270774891E-6</v>
      </c>
      <c r="N48" s="126">
        <f>+E48*Parámetros!$B$98</f>
        <v>3.7708219515371326E-5</v>
      </c>
      <c r="O48" s="126">
        <f>F48*Parámetros!$B$99</f>
        <v>4.5774585857316565E-4</v>
      </c>
      <c r="P48" s="126">
        <f>+G48*Parámetros!$B$100</f>
        <v>1.3931291643410346E-3</v>
      </c>
      <c r="Q48" s="126">
        <f>+H48*Parámetros!$B$101</f>
        <v>1.7081675774759889E-3</v>
      </c>
      <c r="R48" s="126">
        <f>+I48*Parámetros!$B$102</f>
        <v>2.4201619526633788E-3</v>
      </c>
      <c r="S48" s="126">
        <f>+J48*Parámetros!$B$103</f>
        <v>2.094974068385489E-3</v>
      </c>
      <c r="T48" s="126">
        <f>+K48*Parámetros!$B$104</f>
        <v>1.6892740053320704E-3</v>
      </c>
      <c r="U48" s="126">
        <f>L48*Parámetros!$B$105</f>
        <v>1.9942641492500719E-3</v>
      </c>
      <c r="V48" s="126">
        <f t="shared" si="1"/>
        <v>1.1803067968663648E-2</v>
      </c>
      <c r="W48" s="126">
        <f t="shared" si="5"/>
        <v>9.312666559471057E-2</v>
      </c>
      <c r="X48" s="50">
        <f t="shared" si="3"/>
        <v>0.46811847423021796</v>
      </c>
      <c r="Y48" s="51">
        <f>+M48*Parámetros!$C$97</f>
        <v>3.821486563538745E-7</v>
      </c>
      <c r="Z48" s="51">
        <f>N48*Parámetros!$C$98</f>
        <v>1.8854109757685664E-6</v>
      </c>
      <c r="AA48" s="51">
        <f>O48*Parámetros!$C$99</f>
        <v>2.2887292928658285E-5</v>
      </c>
      <c r="AB48" s="51">
        <f>P48*Parámetros!$C$100</f>
        <v>6.965645821705173E-5</v>
      </c>
      <c r="AC48" s="51">
        <f>+Q48*Parámetros!$C$101</f>
        <v>1.076145573809873E-4</v>
      </c>
      <c r="AD48" s="51">
        <f>+R48*Parámetros!$C$102</f>
        <v>2.9525975822493219E-4</v>
      </c>
      <c r="AE48" s="51">
        <f>S48*Parámetros!$C$103</f>
        <v>5.7402289473762404E-4</v>
      </c>
      <c r="AF48" s="51">
        <f>T48*Parámetros!$C$104</f>
        <v>7.2976637030345442E-4</v>
      </c>
      <c r="AG48" s="51">
        <f>+U48*Parámetros!$C$105</f>
        <v>1.4139332818183009E-3</v>
      </c>
      <c r="AH48" s="51">
        <f t="shared" si="2"/>
        <v>3.2154081732431311E-3</v>
      </c>
      <c r="AI48" s="107">
        <f t="shared" si="6"/>
        <v>2.5369695616013224E-2</v>
      </c>
      <c r="AJ48" s="50">
        <f t="shared" si="4"/>
        <v>0.12752548507575617</v>
      </c>
    </row>
    <row r="49" spans="1:36" ht="15.75" thickBot="1" x14ac:dyDescent="0.3">
      <c r="A49" s="10">
        <v>43951</v>
      </c>
      <c r="B49" s="44">
        <f t="shared" si="0"/>
        <v>41</v>
      </c>
      <c r="C49" s="48">
        <f>+'Modelo predictivo'!G48</f>
        <v>0.31602611835114658</v>
      </c>
      <c r="D49" s="50">
        <f>+$C49*'Estructura Poblacion'!C$19</f>
        <v>1.2891794868072088E-2</v>
      </c>
      <c r="E49" s="50">
        <f>+$C49*'Estructura Poblacion'!D$19</f>
        <v>2.1201462779371055E-2</v>
      </c>
      <c r="F49" s="50">
        <f>+$C49*'Estructura Poblacion'!E$19</f>
        <v>6.4341951885278845E-2</v>
      </c>
      <c r="G49" s="50">
        <f>+$C49*'Estructura Poblacion'!F$19</f>
        <v>7.3433200964462264E-2</v>
      </c>
      <c r="H49" s="50">
        <f>+$C49*'Estructura Poblacion'!G$19</f>
        <v>5.880109967724087E-2</v>
      </c>
      <c r="I49" s="50">
        <f>+$C49*'Estructura Poblacion'!H$19</f>
        <v>4.0021679637907336E-2</v>
      </c>
      <c r="J49" s="50">
        <f>+$C49*'Estructura Poblacion'!I$19</f>
        <v>2.1287350819797917E-2</v>
      </c>
      <c r="K49" s="50">
        <f>+$C49*'Estructura Poblacion'!J$19</f>
        <v>1.1725864719277427E-2</v>
      </c>
      <c r="L49" s="50">
        <f>+$C49*'Estructura Poblacion'!K$19</f>
        <v>1.2321712999738789E-2</v>
      </c>
      <c r="M49" s="126">
        <f>+D49*Parámetros!$B$97</f>
        <v>1.2891794868072088E-5</v>
      </c>
      <c r="N49" s="126">
        <f>+E49*Parámetros!$B$98</f>
        <v>6.3604388338113168E-5</v>
      </c>
      <c r="O49" s="126">
        <f>F49*Parámetros!$B$99</f>
        <v>7.7210342262334615E-4</v>
      </c>
      <c r="P49" s="126">
        <f>+G49*Parámetros!$B$100</f>
        <v>2.3498624308627924E-3</v>
      </c>
      <c r="Q49" s="126">
        <f>+H49*Parámetros!$B$101</f>
        <v>2.8812538841848029E-3</v>
      </c>
      <c r="R49" s="126">
        <f>+I49*Parámetros!$B$102</f>
        <v>4.082211323066548E-3</v>
      </c>
      <c r="S49" s="126">
        <f>+J49*Parámetros!$B$103</f>
        <v>3.5337002360864545E-3</v>
      </c>
      <c r="T49" s="126">
        <f>+K49*Parámetros!$B$104</f>
        <v>2.8493851267844144E-3</v>
      </c>
      <c r="U49" s="126">
        <f>L49*Parámetros!$B$105</f>
        <v>3.3638276489286897E-3</v>
      </c>
      <c r="V49" s="126">
        <f t="shared" si="1"/>
        <v>1.9908840255743233E-2</v>
      </c>
      <c r="W49" s="126">
        <f t="shared" si="5"/>
        <v>9.0726219639322717E-2</v>
      </c>
      <c r="X49" s="50">
        <f t="shared" si="3"/>
        <v>0.3973010948466385</v>
      </c>
      <c r="Y49" s="51">
        <f>+M49*Parámetros!$C$97</f>
        <v>6.4458974340360442E-7</v>
      </c>
      <c r="Z49" s="51">
        <f>N49*Parámetros!$C$98</f>
        <v>3.1802194169056584E-6</v>
      </c>
      <c r="AA49" s="51">
        <f>O49*Parámetros!$C$99</f>
        <v>3.8605171131167309E-5</v>
      </c>
      <c r="AB49" s="51">
        <f>P49*Parámetros!$C$100</f>
        <v>1.1749312154313963E-4</v>
      </c>
      <c r="AC49" s="51">
        <f>+Q49*Parámetros!$C$101</f>
        <v>1.8151899470364259E-4</v>
      </c>
      <c r="AD49" s="51">
        <f>+R49*Parámetros!$C$102</f>
        <v>4.9802978141411883E-4</v>
      </c>
      <c r="AE49" s="51">
        <f>S49*Parámetros!$C$103</f>
        <v>9.6823386468768862E-4</v>
      </c>
      <c r="AF49" s="51">
        <f>T49*Parámetros!$C$104</f>
        <v>1.2309343747708671E-3</v>
      </c>
      <c r="AG49" s="51">
        <f>+U49*Parámetros!$C$105</f>
        <v>2.3849538030904409E-3</v>
      </c>
      <c r="AH49" s="51">
        <f t="shared" si="2"/>
        <v>5.4235939205013739E-3</v>
      </c>
      <c r="AI49" s="107">
        <f t="shared" si="6"/>
        <v>2.4715762794066055E-2</v>
      </c>
      <c r="AJ49" s="50">
        <f t="shared" si="4"/>
        <v>0.1082333162021915</v>
      </c>
    </row>
    <row r="50" spans="1:36" x14ac:dyDescent="0.25">
      <c r="A50" s="11">
        <v>43952</v>
      </c>
      <c r="B50" s="44">
        <f t="shared" si="0"/>
        <v>42</v>
      </c>
      <c r="C50" s="48">
        <f>+'Modelo predictivo'!G49</f>
        <v>0.29927625996060669</v>
      </c>
      <c r="D50" s="50">
        <f>+$C50*'Estructura Poblacion'!C$19</f>
        <v>1.2208510399159416E-2</v>
      </c>
      <c r="E50" s="50">
        <f>+$C50*'Estructura Poblacion'!D$19</f>
        <v>2.0077753444586958E-2</v>
      </c>
      <c r="F50" s="50">
        <f>+$C50*'Estructura Poblacion'!E$19</f>
        <v>6.0931731906397661E-2</v>
      </c>
      <c r="G50" s="50">
        <f>+$C50*'Estructura Poblacion'!F$19</f>
        <v>6.9541131145245252E-2</v>
      </c>
      <c r="H50" s="50">
        <f>+$C50*'Estructura Poblacion'!G$19</f>
        <v>5.5684553178044743E-2</v>
      </c>
      <c r="I50" s="50">
        <f>+$C50*'Estructura Poblacion'!H$19</f>
        <v>3.7900470574605653E-2</v>
      </c>
      <c r="J50" s="50">
        <f>+$C50*'Estructura Poblacion'!I$19</f>
        <v>2.0159089290017734E-2</v>
      </c>
      <c r="K50" s="50">
        <f>+$C50*'Estructura Poblacion'!J$19</f>
        <v>1.1104376297436637E-2</v>
      </c>
      <c r="L50" s="50">
        <f>+$C50*'Estructura Poblacion'!K$19</f>
        <v>1.1668643725112645E-2</v>
      </c>
      <c r="M50" s="126">
        <f>+D50*Parámetros!$B$97</f>
        <v>1.2208510399159417E-5</v>
      </c>
      <c r="N50" s="126">
        <f>+E50*Parámetros!$B$98</f>
        <v>6.0233260333760873E-5</v>
      </c>
      <c r="O50" s="126">
        <f>F50*Parámetros!$B$99</f>
        <v>7.3118078287677198E-4</v>
      </c>
      <c r="P50" s="126">
        <f>+G50*Parámetros!$B$100</f>
        <v>2.2253161966478479E-3</v>
      </c>
      <c r="Q50" s="126">
        <f>+H50*Parámetros!$B$101</f>
        <v>2.7285431057241924E-3</v>
      </c>
      <c r="R50" s="126">
        <f>+I50*Parámetros!$B$102</f>
        <v>3.8658479986097764E-3</v>
      </c>
      <c r="S50" s="126">
        <f>+J50*Parámetros!$B$103</f>
        <v>3.3464088221429439E-3</v>
      </c>
      <c r="T50" s="126">
        <f>+K50*Parámetros!$B$104</f>
        <v>2.6983634402771026E-3</v>
      </c>
      <c r="U50" s="126">
        <f>L50*Parámetros!$B$105</f>
        <v>3.1855397369557523E-3</v>
      </c>
      <c r="V50" s="126">
        <f t="shared" si="1"/>
        <v>1.8853641853967307E-2</v>
      </c>
      <c r="W50" s="126">
        <f t="shared" si="5"/>
        <v>8.8387646468274392E-2</v>
      </c>
      <c r="X50" s="50">
        <f t="shared" si="3"/>
        <v>0.32776709023233142</v>
      </c>
      <c r="Y50" s="51">
        <f>+M50*Parámetros!$C$97</f>
        <v>6.1042551995797091E-7</v>
      </c>
      <c r="Z50" s="51">
        <f>N50*Parámetros!$C$98</f>
        <v>3.011663016688044E-6</v>
      </c>
      <c r="AA50" s="51">
        <f>O50*Parámetros!$C$99</f>
        <v>3.6559039143838602E-5</v>
      </c>
      <c r="AB50" s="51">
        <f>P50*Parámetros!$C$100</f>
        <v>1.112658098323924E-4</v>
      </c>
      <c r="AC50" s="51">
        <f>+Q50*Parámetros!$C$101</f>
        <v>1.7189821566062412E-4</v>
      </c>
      <c r="AD50" s="51">
        <f>+R50*Parámetros!$C$102</f>
        <v>4.7163345583039269E-4</v>
      </c>
      <c r="AE50" s="51">
        <f>S50*Parámetros!$C$103</f>
        <v>9.1691601726716669E-4</v>
      </c>
      <c r="AF50" s="51">
        <f>T50*Parámetros!$C$104</f>
        <v>1.1656930061997083E-3</v>
      </c>
      <c r="AG50" s="51">
        <f>+U50*Parámetros!$C$105</f>
        <v>2.2585476735016282E-3</v>
      </c>
      <c r="AH50" s="51">
        <f t="shared" si="2"/>
        <v>5.1361353059723967E-3</v>
      </c>
      <c r="AI50" s="107">
        <f t="shared" si="6"/>
        <v>2.4078685441984406E-2</v>
      </c>
      <c r="AJ50" s="50">
        <f t="shared" si="4"/>
        <v>8.9290766066179486E-2</v>
      </c>
    </row>
    <row r="51" spans="1:36" x14ac:dyDescent="0.25">
      <c r="A51" s="12">
        <v>43953</v>
      </c>
      <c r="B51" s="44">
        <f t="shared" si="0"/>
        <v>43</v>
      </c>
      <c r="C51" s="48">
        <f>+'Modelo predictivo'!G50</f>
        <v>0.28341417107731104</v>
      </c>
      <c r="D51" s="50">
        <f>+$C51*'Estructura Poblacion'!C$19</f>
        <v>1.1561441109033978E-2</v>
      </c>
      <c r="E51" s="50">
        <f>+$C51*'Estructura Poblacion'!D$19</f>
        <v>1.9013602516755747E-2</v>
      </c>
      <c r="F51" s="50">
        <f>+$C51*'Estructura Poblacion'!E$19</f>
        <v>5.7702259086068908E-2</v>
      </c>
      <c r="G51" s="50">
        <f>+$C51*'Estructura Poblacion'!F$19</f>
        <v>6.5855347303199127E-2</v>
      </c>
      <c r="H51" s="50">
        <f>+$C51*'Estructura Poblacion'!G$19</f>
        <v>5.2733188669369671E-2</v>
      </c>
      <c r="I51" s="50">
        <f>+$C51*'Estructura Poblacion'!H$19</f>
        <v>3.5891689012539023E-2</v>
      </c>
      <c r="J51" s="50">
        <f>+$C51*'Estructura Poblacion'!I$19</f>
        <v>1.9090627440866568E-2</v>
      </c>
      <c r="K51" s="50">
        <f>+$C51*'Estructura Poblacion'!J$19</f>
        <v>1.0515827764229605E-2</v>
      </c>
      <c r="L51" s="50">
        <f>+$C51*'Estructura Poblacion'!K$19</f>
        <v>1.1050188175248415E-2</v>
      </c>
      <c r="M51" s="126">
        <f>+D51*Parámetros!$B$97</f>
        <v>1.1561441109033979E-5</v>
      </c>
      <c r="N51" s="126">
        <f>+E51*Parámetros!$B$98</f>
        <v>5.704080755026724E-5</v>
      </c>
      <c r="O51" s="126">
        <f>F51*Parámetros!$B$99</f>
        <v>6.9242710903282695E-4</v>
      </c>
      <c r="P51" s="126">
        <f>+G51*Parámetros!$B$100</f>
        <v>2.107371113702372E-3</v>
      </c>
      <c r="Q51" s="126">
        <f>+H51*Parámetros!$B$101</f>
        <v>2.583926244799114E-3</v>
      </c>
      <c r="R51" s="126">
        <f>+I51*Parámetros!$B$102</f>
        <v>3.66095227927898E-3</v>
      </c>
      <c r="S51" s="126">
        <f>+J51*Parámetros!$B$103</f>
        <v>3.1690441551838503E-3</v>
      </c>
      <c r="T51" s="126">
        <f>+K51*Parámetros!$B$104</f>
        <v>2.5553461467077939E-3</v>
      </c>
      <c r="U51" s="126">
        <f>L51*Parámetros!$B$105</f>
        <v>3.0167013718428175E-3</v>
      </c>
      <c r="V51" s="126">
        <f t="shared" si="1"/>
        <v>1.7854370669207056E-2</v>
      </c>
      <c r="W51" s="126">
        <f t="shared" si="5"/>
        <v>8.6109351331825124E-2</v>
      </c>
      <c r="X51" s="50">
        <f t="shared" si="3"/>
        <v>0.25951210956971332</v>
      </c>
      <c r="Y51" s="51">
        <f>+M51*Parámetros!$C$97</f>
        <v>5.7807205545169893E-7</v>
      </c>
      <c r="Z51" s="51">
        <f>N51*Parámetros!$C$98</f>
        <v>2.8520403775133623E-6</v>
      </c>
      <c r="AA51" s="51">
        <f>O51*Parámetros!$C$99</f>
        <v>3.4621355451641346E-5</v>
      </c>
      <c r="AB51" s="51">
        <f>P51*Parámetros!$C$100</f>
        <v>1.053685556851186E-4</v>
      </c>
      <c r="AC51" s="51">
        <f>+Q51*Parámetros!$C$101</f>
        <v>1.6278735342234419E-4</v>
      </c>
      <c r="AD51" s="51">
        <f>+R51*Parámetros!$C$102</f>
        <v>4.4663617807203556E-4</v>
      </c>
      <c r="AE51" s="51">
        <f>S51*Parámetros!$C$103</f>
        <v>8.683180985203751E-4</v>
      </c>
      <c r="AF51" s="51">
        <f>T51*Parámetros!$C$104</f>
        <v>1.103909535377767E-3</v>
      </c>
      <c r="AG51" s="51">
        <f>+U51*Parámetros!$C$105</f>
        <v>2.1388412726365577E-3</v>
      </c>
      <c r="AH51" s="51">
        <f t="shared" si="2"/>
        <v>4.8639124615988041E-3</v>
      </c>
      <c r="AI51" s="107">
        <f t="shared" si="6"/>
        <v>2.3458029115828519E-2</v>
      </c>
      <c r="AJ51" s="50">
        <f t="shared" si="4"/>
        <v>7.0696649411949766E-2</v>
      </c>
    </row>
    <row r="52" spans="1:36" x14ac:dyDescent="0.25">
      <c r="A52" s="12">
        <v>43954</v>
      </c>
      <c r="B52" s="44">
        <f t="shared" si="0"/>
        <v>44</v>
      </c>
      <c r="C52" s="48">
        <f>+'Modelo predictivo'!G51</f>
        <v>0.26839279779233038</v>
      </c>
      <c r="D52" s="50">
        <f>+$C52*'Estructura Poblacion'!C$19</f>
        <v>1.0948667506532126E-2</v>
      </c>
      <c r="E52" s="50">
        <f>+$C52*'Estructura Poblacion'!D$19</f>
        <v>1.800585325774454E-2</v>
      </c>
      <c r="F52" s="50">
        <f>+$C52*'Estructura Poblacion'!E$19</f>
        <v>5.4643953392236586E-2</v>
      </c>
      <c r="G52" s="50">
        <f>+$C52*'Estructura Poblacion'!F$19</f>
        <v>6.2364915787749081E-2</v>
      </c>
      <c r="H52" s="50">
        <f>+$C52*'Estructura Poblacion'!G$19</f>
        <v>4.9938251110323503E-2</v>
      </c>
      <c r="I52" s="50">
        <f>+$C52*'Estructura Poblacion'!H$19</f>
        <v>3.3989376025025365E-2</v>
      </c>
      <c r="J52" s="50">
        <f>+$C52*'Estructura Poblacion'!I$19</f>
        <v>1.8078795746129164E-2</v>
      </c>
      <c r="K52" s="50">
        <f>+$C52*'Estructura Poblacion'!J$19</f>
        <v>9.9584732267108487E-3</v>
      </c>
      <c r="L52" s="50">
        <f>+$C52*'Estructura Poblacion'!K$19</f>
        <v>1.0464511739879183E-2</v>
      </c>
      <c r="M52" s="126">
        <f>+D52*Parámetros!$B$97</f>
        <v>1.0948667506532127E-5</v>
      </c>
      <c r="N52" s="126">
        <f>+E52*Parámetros!$B$98</f>
        <v>5.401755977323362E-5</v>
      </c>
      <c r="O52" s="126">
        <f>F52*Parámetros!$B$99</f>
        <v>6.5572744070683902E-4</v>
      </c>
      <c r="P52" s="126">
        <f>+G52*Parámetros!$B$100</f>
        <v>1.9956773052079708E-3</v>
      </c>
      <c r="Q52" s="126">
        <f>+H52*Parámetros!$B$101</f>
        <v>2.4469743044058519E-3</v>
      </c>
      <c r="R52" s="126">
        <f>+I52*Parámetros!$B$102</f>
        <v>3.466916354552587E-3</v>
      </c>
      <c r="S52" s="126">
        <f>+J52*Parámetros!$B$103</f>
        <v>3.0010800938574415E-3</v>
      </c>
      <c r="T52" s="126">
        <f>+K52*Parámetros!$B$104</f>
        <v>2.4199089940907361E-3</v>
      </c>
      <c r="U52" s="126">
        <f>L52*Parámetros!$B$105</f>
        <v>2.8568117049870174E-3</v>
      </c>
      <c r="V52" s="126">
        <f t="shared" si="1"/>
        <v>1.6908062425088209E-2</v>
      </c>
      <c r="W52" s="126">
        <f t="shared" si="5"/>
        <v>8.3889780637905406E-2</v>
      </c>
      <c r="X52" s="50">
        <f t="shared" si="3"/>
        <v>0.19253039135689609</v>
      </c>
      <c r="Y52" s="51">
        <f>+M52*Parámetros!$C$97</f>
        <v>5.4743337532660636E-7</v>
      </c>
      <c r="Z52" s="51">
        <f>N52*Parámetros!$C$98</f>
        <v>2.700877988661681E-6</v>
      </c>
      <c r="AA52" s="51">
        <f>O52*Parámetros!$C$99</f>
        <v>3.2786372035341953E-5</v>
      </c>
      <c r="AB52" s="51">
        <f>P52*Parámetros!$C$100</f>
        <v>9.9783865260398544E-5</v>
      </c>
      <c r="AC52" s="51">
        <f>+Q52*Parámetros!$C$101</f>
        <v>1.5415938117756866E-4</v>
      </c>
      <c r="AD52" s="51">
        <f>+R52*Parámetros!$C$102</f>
        <v>4.2296379525541561E-4</v>
      </c>
      <c r="AE52" s="51">
        <f>S52*Parámetros!$C$103</f>
        <v>8.2229594571693902E-4</v>
      </c>
      <c r="AF52" s="51">
        <f>T52*Parámetros!$C$104</f>
        <v>1.0454006854471981E-3</v>
      </c>
      <c r="AG52" s="51">
        <f>+U52*Parámetros!$C$105</f>
        <v>2.0254794988357953E-3</v>
      </c>
      <c r="AH52" s="51">
        <f t="shared" si="2"/>
        <v>4.6061178550926458E-3</v>
      </c>
      <c r="AI52" s="107">
        <f t="shared" si="6"/>
        <v>2.2853370583888505E-2</v>
      </c>
      <c r="AJ52" s="50">
        <f t="shared" si="4"/>
        <v>5.2449396683153904E-2</v>
      </c>
    </row>
    <row r="53" spans="1:36" x14ac:dyDescent="0.25">
      <c r="A53" s="12">
        <v>43955</v>
      </c>
      <c r="B53" s="44">
        <f t="shared" si="0"/>
        <v>45</v>
      </c>
      <c r="C53" s="48">
        <f>+'Modelo predictivo'!G52</f>
        <v>0.25416758097708225</v>
      </c>
      <c r="D53" s="50">
        <f>+$C53*'Estructura Poblacion'!C$19</f>
        <v>1.0368371871181316E-2</v>
      </c>
      <c r="E53" s="50">
        <f>+$C53*'Estructura Poblacion'!D$19</f>
        <v>1.7051516298475074E-2</v>
      </c>
      <c r="F53" s="50">
        <f>+$C53*'Estructura Poblacion'!E$19</f>
        <v>5.1747742722498963E-2</v>
      </c>
      <c r="G53" s="50">
        <f>+$C53*'Estructura Poblacion'!F$19</f>
        <v>5.9059482646313367E-2</v>
      </c>
      <c r="H53" s="50">
        <f>+$C53*'Estructura Poblacion'!G$19</f>
        <v>4.7291449648950767E-2</v>
      </c>
      <c r="I53" s="50">
        <f>+$C53*'Estructura Poblacion'!H$19</f>
        <v>3.2187888625407821E-2</v>
      </c>
      <c r="J53" s="50">
        <f>+$C53*'Estructura Poblacion'!I$19</f>
        <v>1.7120592726664153E-2</v>
      </c>
      <c r="K53" s="50">
        <f>+$C53*'Estructura Poblacion'!J$19</f>
        <v>9.4306593585145194E-3</v>
      </c>
      <c r="L53" s="50">
        <f>+$C53*'Estructura Poblacion'!K$19</f>
        <v>9.9098770790762812E-3</v>
      </c>
      <c r="M53" s="126">
        <f>+D53*Parámetros!$B$97</f>
        <v>1.0368371871181316E-5</v>
      </c>
      <c r="N53" s="126">
        <f>+E53*Parámetros!$B$98</f>
        <v>5.1154548895425225E-5</v>
      </c>
      <c r="O53" s="126">
        <f>F53*Parámetros!$B$99</f>
        <v>6.2097291266998756E-4</v>
      </c>
      <c r="P53" s="126">
        <f>+G53*Parámetros!$B$100</f>
        <v>1.8899034446820278E-3</v>
      </c>
      <c r="Q53" s="126">
        <f>+H53*Parámetros!$B$101</f>
        <v>2.3172810327985877E-3</v>
      </c>
      <c r="R53" s="126">
        <f>+I53*Parámetros!$B$102</f>
        <v>3.2831646397915976E-3</v>
      </c>
      <c r="S53" s="126">
        <f>+J53*Parámetros!$B$103</f>
        <v>2.8420183926262496E-3</v>
      </c>
      <c r="T53" s="126">
        <f>+K53*Parámetros!$B$104</f>
        <v>2.2916502241190281E-3</v>
      </c>
      <c r="U53" s="126">
        <f>L53*Parámetros!$B$105</f>
        <v>2.705396442587825E-3</v>
      </c>
      <c r="V53" s="126">
        <f t="shared" si="1"/>
        <v>1.6011910010041909E-2</v>
      </c>
      <c r="W53" s="126">
        <f t="shared" si="5"/>
        <v>1.8360884601664459E-2</v>
      </c>
      <c r="X53" s="50">
        <f t="shared" si="3"/>
        <v>0.19018141676527353</v>
      </c>
      <c r="Y53" s="51">
        <f>+M53*Parámetros!$C$97</f>
        <v>5.1841859355906576E-7</v>
      </c>
      <c r="Z53" s="51">
        <f>N53*Parámetros!$C$98</f>
        <v>2.5577274447712613E-6</v>
      </c>
      <c r="AA53" s="51">
        <f>O53*Parámetros!$C$99</f>
        <v>3.1048645633499379E-5</v>
      </c>
      <c r="AB53" s="51">
        <f>P53*Parámetros!$C$100</f>
        <v>9.4495172234101393E-5</v>
      </c>
      <c r="AC53" s="51">
        <f>+Q53*Parámetros!$C$101</f>
        <v>1.4598870506631103E-4</v>
      </c>
      <c r="AD53" s="51">
        <f>+R53*Parámetros!$C$102</f>
        <v>4.0054608605457492E-4</v>
      </c>
      <c r="AE53" s="51">
        <f>S53*Parámetros!$C$103</f>
        <v>7.7871303957959242E-4</v>
      </c>
      <c r="AF53" s="51">
        <f>T53*Parámetros!$C$104</f>
        <v>9.8999289681942024E-4</v>
      </c>
      <c r="AG53" s="51">
        <f>+U53*Parámetros!$C$105</f>
        <v>1.9181260777947678E-3</v>
      </c>
      <c r="AH53" s="51">
        <f t="shared" si="2"/>
        <v>4.3619867692205978E-3</v>
      </c>
      <c r="AI53" s="107">
        <f t="shared" si="6"/>
        <v>5.0018976907450739E-3</v>
      </c>
      <c r="AJ53" s="50">
        <f t="shared" si="4"/>
        <v>5.1809485761629429E-2</v>
      </c>
    </row>
    <row r="54" spans="1:36" x14ac:dyDescent="0.25">
      <c r="A54" s="12">
        <v>43956</v>
      </c>
      <c r="B54" s="44">
        <f t="shared" si="0"/>
        <v>46</v>
      </c>
      <c r="C54" s="48">
        <f>+'Modelo predictivo'!G53</f>
        <v>0.2406963228713721</v>
      </c>
      <c r="D54" s="50">
        <f>+$C54*'Estructura Poblacion'!C$19</f>
        <v>9.8188328108663719E-3</v>
      </c>
      <c r="E54" s="50">
        <f>+$C54*'Estructura Poblacion'!D$19</f>
        <v>1.6147760688623346E-2</v>
      </c>
      <c r="F54" s="50">
        <f>+$C54*'Estructura Poblacion'!E$19</f>
        <v>4.9005035741841486E-2</v>
      </c>
      <c r="G54" s="50">
        <f>+$C54*'Estructura Poblacion'!F$19</f>
        <v>5.5929242624121335E-2</v>
      </c>
      <c r="H54" s="50">
        <f>+$C54*'Estructura Poblacion'!G$19</f>
        <v>4.4784932799063232E-2</v>
      </c>
      <c r="I54" s="50">
        <f>+$C54*'Estructura Poblacion'!H$19</f>
        <v>3.0481882871708579E-2</v>
      </c>
      <c r="J54" s="50">
        <f>+$C54*'Estructura Poblacion'!I$19</f>
        <v>1.6213175963845639E-2</v>
      </c>
      <c r="K54" s="50">
        <f>+$C54*'Estructura Poblacion'!J$19</f>
        <v>8.930820449723726E-3</v>
      </c>
      <c r="L54" s="50">
        <f>+$C54*'Estructura Poblacion'!K$19</f>
        <v>9.3846389215783942E-3</v>
      </c>
      <c r="M54" s="126">
        <f>+D54*Parámetros!$B$97</f>
        <v>9.8188328108663725E-6</v>
      </c>
      <c r="N54" s="126">
        <f>+E54*Parámetros!$B$98</f>
        <v>4.8443282065870041E-5</v>
      </c>
      <c r="O54" s="126">
        <f>F54*Parámetros!$B$99</f>
        <v>5.8806042890209782E-4</v>
      </c>
      <c r="P54" s="126">
        <f>+G54*Parámetros!$B$100</f>
        <v>1.7897357639718827E-3</v>
      </c>
      <c r="Q54" s="126">
        <f>+H54*Parámetros!$B$101</f>
        <v>2.1944617071540983E-3</v>
      </c>
      <c r="R54" s="126">
        <f>+I54*Parámetros!$B$102</f>
        <v>3.109152052914275E-3</v>
      </c>
      <c r="S54" s="126">
        <f>+J54*Parámetros!$B$103</f>
        <v>2.6913872099983763E-3</v>
      </c>
      <c r="T54" s="126">
        <f>+K54*Parámetros!$B$104</f>
        <v>2.1701893692828655E-3</v>
      </c>
      <c r="U54" s="126">
        <f>L54*Parámetros!$B$105</f>
        <v>2.5620064255909018E-3</v>
      </c>
      <c r="V54" s="126">
        <f t="shared" si="1"/>
        <v>1.5163255072691234E-2</v>
      </c>
      <c r="W54" s="126">
        <f t="shared" si="5"/>
        <v>1.7237706943146764E-2</v>
      </c>
      <c r="X54" s="50">
        <f t="shared" si="3"/>
        <v>0.18810696489481799</v>
      </c>
      <c r="Y54" s="51">
        <f>+M54*Parámetros!$C$97</f>
        <v>4.9094164054331869E-7</v>
      </c>
      <c r="Z54" s="51">
        <f>N54*Parámetros!$C$98</f>
        <v>2.4221641032935022E-6</v>
      </c>
      <c r="AA54" s="51">
        <f>O54*Parámetros!$C$99</f>
        <v>2.9403021445104891E-5</v>
      </c>
      <c r="AB54" s="51">
        <f>P54*Parámetros!$C$100</f>
        <v>8.9486788198594138E-5</v>
      </c>
      <c r="AC54" s="51">
        <f>+Q54*Parámetros!$C$101</f>
        <v>1.3825108755070818E-4</v>
      </c>
      <c r="AD54" s="51">
        <f>+R54*Parámetros!$C$102</f>
        <v>3.7931655045554154E-4</v>
      </c>
      <c r="AE54" s="51">
        <f>S54*Parámetros!$C$103</f>
        <v>7.3744009553955512E-4</v>
      </c>
      <c r="AF54" s="51">
        <f>T54*Parámetros!$C$104</f>
        <v>9.3752180753019785E-4</v>
      </c>
      <c r="AG54" s="51">
        <f>+U54*Parámetros!$C$105</f>
        <v>1.8164625557439494E-3</v>
      </c>
      <c r="AH54" s="51">
        <f t="shared" si="2"/>
        <v>4.1307950122074881E-3</v>
      </c>
      <c r="AI54" s="107">
        <f t="shared" si="6"/>
        <v>4.6959200726554295E-3</v>
      </c>
      <c r="AJ54" s="50">
        <f t="shared" si="4"/>
        <v>5.1244360701181491E-2</v>
      </c>
    </row>
    <row r="55" spans="1:36" x14ac:dyDescent="0.25">
      <c r="A55" s="12">
        <v>43957</v>
      </c>
      <c r="B55" s="44">
        <f t="shared" si="0"/>
        <v>47</v>
      </c>
      <c r="C55" s="48">
        <f>+'Modelo predictivo'!G54</f>
        <v>0.22793906251899898</v>
      </c>
      <c r="D55" s="50">
        <f>+$C55*'Estructura Poblacion'!C$19</f>
        <v>9.2984201804183955E-3</v>
      </c>
      <c r="E55" s="50">
        <f>+$C55*'Estructura Poblacion'!D$19</f>
        <v>1.5291905539881955E-2</v>
      </c>
      <c r="F55" s="50">
        <f>+$C55*'Estructura Poblacion'!E$19</f>
        <v>4.640769652170678E-2</v>
      </c>
      <c r="G55" s="50">
        <f>+$C55*'Estructura Poblacion'!F$19</f>
        <v>5.2964910219889902E-2</v>
      </c>
      <c r="H55" s="50">
        <f>+$C55*'Estructura Poblacion'!G$19</f>
        <v>4.2411265263284113E-2</v>
      </c>
      <c r="I55" s="50">
        <f>+$C55*'Estructura Poblacion'!H$19</f>
        <v>2.8866298091741922E-2</v>
      </c>
      <c r="J55" s="50">
        <f>+$C55*'Estructura Poblacion'!I$19</f>
        <v>1.5353853708972017E-2</v>
      </c>
      <c r="K55" s="50">
        <f>+$C55*'Estructura Poblacion'!J$19</f>
        <v>8.4574737850207967E-3</v>
      </c>
      <c r="L55" s="50">
        <f>+$C55*'Estructura Poblacion'!K$19</f>
        <v>8.8872392080831062E-3</v>
      </c>
      <c r="M55" s="126">
        <f>+D55*Parámetros!$B$97</f>
        <v>9.2984201804183959E-6</v>
      </c>
      <c r="N55" s="126">
        <f>+E55*Parámetros!$B$98</f>
        <v>4.5875716619645864E-5</v>
      </c>
      <c r="O55" s="126">
        <f>F55*Parámetros!$B$99</f>
        <v>5.5689235826048141E-4</v>
      </c>
      <c r="P55" s="126">
        <f>+G55*Parámetros!$B$100</f>
        <v>1.6948771270364768E-3</v>
      </c>
      <c r="Q55" s="126">
        <f>+H55*Parámetros!$B$101</f>
        <v>2.0781519979009215E-3</v>
      </c>
      <c r="R55" s="126">
        <f>+I55*Parámetros!$B$102</f>
        <v>2.9443624053576757E-3</v>
      </c>
      <c r="S55" s="126">
        <f>+J55*Parámetros!$B$103</f>
        <v>2.548739715689355E-3</v>
      </c>
      <c r="T55" s="126">
        <f>+K55*Parámetros!$B$104</f>
        <v>2.0551661297600536E-3</v>
      </c>
      <c r="U55" s="126">
        <f>L55*Parámetros!$B$105</f>
        <v>2.4262163038066883E-3</v>
      </c>
      <c r="V55" s="126">
        <f t="shared" si="1"/>
        <v>1.4359580174611716E-2</v>
      </c>
      <c r="W55" s="126">
        <f t="shared" si="5"/>
        <v>1.6183236779861183E-2</v>
      </c>
      <c r="X55" s="50">
        <f t="shared" si="3"/>
        <v>0.18628330828956852</v>
      </c>
      <c r="Y55" s="51">
        <f>+M55*Parámetros!$C$97</f>
        <v>4.6492100902091983E-7</v>
      </c>
      <c r="Z55" s="51">
        <f>N55*Parámetros!$C$98</f>
        <v>2.2937858309822935E-6</v>
      </c>
      <c r="AA55" s="51">
        <f>O55*Parámetros!$C$99</f>
        <v>2.7844617913024072E-5</v>
      </c>
      <c r="AB55" s="51">
        <f>P55*Parámetros!$C$100</f>
        <v>8.4743856351823842E-5</v>
      </c>
      <c r="AC55" s="51">
        <f>+Q55*Parámetros!$C$101</f>
        <v>1.3092357586775807E-4</v>
      </c>
      <c r="AD55" s="51">
        <f>+R55*Parámetros!$C$102</f>
        <v>3.5921221345363641E-4</v>
      </c>
      <c r="AE55" s="51">
        <f>S55*Parámetros!$C$103</f>
        <v>6.9835468209888333E-4</v>
      </c>
      <c r="AF55" s="51">
        <f>T55*Parámetros!$C$104</f>
        <v>8.8783176805634319E-4</v>
      </c>
      <c r="AG55" s="51">
        <f>+U55*Parámetros!$C$105</f>
        <v>1.720187359398942E-3</v>
      </c>
      <c r="AH55" s="51">
        <f t="shared" si="2"/>
        <v>3.9118567799804145E-3</v>
      </c>
      <c r="AI55" s="107">
        <f t="shared" si="6"/>
        <v>4.4086598458676863E-3</v>
      </c>
      <c r="AJ55" s="50">
        <f t="shared" si="4"/>
        <v>5.0747557635294219E-2</v>
      </c>
    </row>
    <row r="56" spans="1:36" x14ac:dyDescent="0.25">
      <c r="A56" s="12">
        <v>43958</v>
      </c>
      <c r="B56" s="44">
        <f t="shared" si="0"/>
        <v>48</v>
      </c>
      <c r="C56" s="48">
        <f>+'Modelo predictivo'!G55</f>
        <v>0.2158579567912966</v>
      </c>
      <c r="D56" s="50">
        <f>+$C56*'Estructura Poblacion'!C$19</f>
        <v>8.8055902281548495E-3</v>
      </c>
      <c r="E56" s="50">
        <f>+$C56*'Estructura Poblacion'!D$19</f>
        <v>1.4481412044104094E-2</v>
      </c>
      <c r="F56" s="50">
        <f>+$C56*'Estructura Poblacion'!E$19</f>
        <v>4.3948020316751192E-2</v>
      </c>
      <c r="G56" s="50">
        <f>+$C56*'Estructura Poblacion'!F$19</f>
        <v>5.0157692039937002E-2</v>
      </c>
      <c r="H56" s="50">
        <f>+$C56*'Estructura Poblacion'!G$19</f>
        <v>4.0163405795806226E-2</v>
      </c>
      <c r="I56" s="50">
        <f>+$C56*'Estructura Poblacion'!H$19</f>
        <v>2.7336341815885779E-2</v>
      </c>
      <c r="J56" s="50">
        <f>+$C56*'Estructura Poblacion'!I$19</f>
        <v>1.4540076869075146E-2</v>
      </c>
      <c r="K56" s="50">
        <f>+$C56*'Estructura Poblacion'!J$19</f>
        <v>8.0092152291728232E-3</v>
      </c>
      <c r="L56" s="50">
        <f>+$C56*'Estructura Poblacion'!K$19</f>
        <v>8.4162024524094946E-3</v>
      </c>
      <c r="M56" s="126">
        <f>+D56*Parámetros!$B$97</f>
        <v>8.8055902281548501E-6</v>
      </c>
      <c r="N56" s="126">
        <f>+E56*Parámetros!$B$98</f>
        <v>4.3444236132312284E-5</v>
      </c>
      <c r="O56" s="126">
        <f>F56*Parámetros!$B$99</f>
        <v>5.2737624380101429E-4</v>
      </c>
      <c r="P56" s="126">
        <f>+G56*Parámetros!$B$100</f>
        <v>1.605046145277984E-3</v>
      </c>
      <c r="Q56" s="126">
        <f>+H56*Parámetros!$B$101</f>
        <v>1.9680068839945052E-3</v>
      </c>
      <c r="R56" s="126">
        <f>+I56*Parámetros!$B$102</f>
        <v>2.7883068652203493E-3</v>
      </c>
      <c r="S56" s="126">
        <f>+J56*Parámetros!$B$103</f>
        <v>2.4136527602664744E-3</v>
      </c>
      <c r="T56" s="126">
        <f>+K56*Parámetros!$B$104</f>
        <v>1.9462393006889961E-3</v>
      </c>
      <c r="U56" s="126">
        <f>L56*Parámetros!$B$105</f>
        <v>2.2976232695077923E-3</v>
      </c>
      <c r="V56" s="126">
        <f t="shared" si="1"/>
        <v>1.3598501295117586E-2</v>
      </c>
      <c r="W56" s="126">
        <f t="shared" si="5"/>
        <v>1.519327108634558E-2</v>
      </c>
      <c r="X56" s="50">
        <f t="shared" si="3"/>
        <v>0.18468853849834052</v>
      </c>
      <c r="Y56" s="51">
        <f>+M56*Parámetros!$C$97</f>
        <v>4.4027951140774255E-7</v>
      </c>
      <c r="Z56" s="51">
        <f>N56*Parámetros!$C$98</f>
        <v>2.1722118066156142E-6</v>
      </c>
      <c r="AA56" s="51">
        <f>O56*Parámetros!$C$99</f>
        <v>2.6368812190050717E-5</v>
      </c>
      <c r="AB56" s="51">
        <f>P56*Parámetros!$C$100</f>
        <v>8.025230726389921E-5</v>
      </c>
      <c r="AC56" s="51">
        <f>+Q56*Parámetros!$C$101</f>
        <v>1.2398443369165382E-4</v>
      </c>
      <c r="AD56" s="51">
        <f>+R56*Parámetros!$C$102</f>
        <v>3.4017343755688258E-4</v>
      </c>
      <c r="AE56" s="51">
        <f>S56*Parámetros!$C$103</f>
        <v>6.6134085631301405E-4</v>
      </c>
      <c r="AF56" s="51">
        <f>T56*Parámetros!$C$104</f>
        <v>8.4077537789764632E-4</v>
      </c>
      <c r="AG56" s="51">
        <f>+U56*Parámetros!$C$105</f>
        <v>1.6290148980810247E-3</v>
      </c>
      <c r="AH56" s="51">
        <f t="shared" si="2"/>
        <v>3.7045226143121945E-3</v>
      </c>
      <c r="AI56" s="107">
        <f t="shared" si="6"/>
        <v>4.1389720163464627E-3</v>
      </c>
      <c r="AJ56" s="50">
        <f t="shared" si="4"/>
        <v>5.0313108233259948E-2</v>
      </c>
    </row>
    <row r="57" spans="1:36" x14ac:dyDescent="0.25">
      <c r="A57" s="12">
        <v>43959</v>
      </c>
      <c r="B57" s="44">
        <f t="shared" ref="B57:B120" si="7">+B56+1</f>
        <v>49</v>
      </c>
      <c r="C57" s="48">
        <f>+'Modelo predictivo'!G56</f>
        <v>0.29505792632699013</v>
      </c>
      <c r="D57" s="50">
        <f>+$C57*'Estructura Poblacion'!C$19</f>
        <v>1.203643002753251E-2</v>
      </c>
      <c r="E57" s="50">
        <f>+$C57*'Estructura Poblacion'!D$19</f>
        <v>1.9794755178523655E-2</v>
      </c>
      <c r="F57" s="50">
        <f>+$C57*'Estructura Poblacion'!E$19</f>
        <v>6.007289207029072E-2</v>
      </c>
      <c r="G57" s="50">
        <f>+$C57*'Estructura Poblacion'!F$19</f>
        <v>6.8560940827214881E-2</v>
      </c>
      <c r="H57" s="50">
        <f>+$C57*'Estructura Poblacion'!G$19</f>
        <v>5.489967293537272E-2</v>
      </c>
      <c r="I57" s="50">
        <f>+$C57*'Estructura Poblacion'!H$19</f>
        <v>3.7366259041168963E-2</v>
      </c>
      <c r="J57" s="50">
        <f>+$C57*'Estructura Poblacion'!I$19</f>
        <v>1.9874944585769039E-2</v>
      </c>
      <c r="K57" s="50">
        <f>+$C57*'Estructura Poblacion'!J$19</f>
        <v>1.0947858824176388E-2</v>
      </c>
      <c r="L57" s="50">
        <f>+$C57*'Estructura Poblacion'!K$19</f>
        <v>1.1504172836941259E-2</v>
      </c>
      <c r="M57" s="126">
        <f>+D57*Parámetros!$B$97</f>
        <v>1.203643002753251E-5</v>
      </c>
      <c r="N57" s="126">
        <f>+E57*Parámetros!$B$98</f>
        <v>5.9384265535570968E-5</v>
      </c>
      <c r="O57" s="126">
        <f>F57*Parámetros!$B$99</f>
        <v>7.2087470484348863E-4</v>
      </c>
      <c r="P57" s="126">
        <f>+G57*Parámetros!$B$100</f>
        <v>2.193950106470876E-3</v>
      </c>
      <c r="Q57" s="126">
        <f>+H57*Parámetros!$B$101</f>
        <v>2.6900839738332634E-3</v>
      </c>
      <c r="R57" s="126">
        <f>+I57*Parámetros!$B$102</f>
        <v>3.8113584221992338E-3</v>
      </c>
      <c r="S57" s="126">
        <f>+J57*Parámetros!$B$103</f>
        <v>3.2992408012376606E-3</v>
      </c>
      <c r="T57" s="126">
        <f>+K57*Parámetros!$B$104</f>
        <v>2.6603296942748623E-3</v>
      </c>
      <c r="U57" s="126">
        <f>L57*Parámetros!$B$105</f>
        <v>3.140639184484964E-3</v>
      </c>
      <c r="V57" s="126">
        <f t="shared" si="1"/>
        <v>1.8587897582907451E-2</v>
      </c>
      <c r="W57" s="126">
        <f t="shared" si="5"/>
        <v>1.4263863962573091E-2</v>
      </c>
      <c r="X57" s="50">
        <f t="shared" si="3"/>
        <v>0.18901257211867487</v>
      </c>
      <c r="Y57" s="51">
        <f>+M57*Parámetros!$C$97</f>
        <v>6.0182150137662554E-7</v>
      </c>
      <c r="Z57" s="51">
        <f>N57*Parámetros!$C$98</f>
        <v>2.9692132767785484E-6</v>
      </c>
      <c r="AA57" s="51">
        <f>O57*Parámetros!$C$99</f>
        <v>3.6043735242174435E-5</v>
      </c>
      <c r="AB57" s="51">
        <f>P57*Parámetros!$C$100</f>
        <v>1.0969750532354381E-4</v>
      </c>
      <c r="AC57" s="51">
        <f>+Q57*Parámetros!$C$101</f>
        <v>1.694752903514956E-4</v>
      </c>
      <c r="AD57" s="51">
        <f>+R57*Parámetros!$C$102</f>
        <v>4.6498572750830653E-4</v>
      </c>
      <c r="AE57" s="51">
        <f>S57*Parámetros!$C$103</f>
        <v>9.0399197953911902E-4</v>
      </c>
      <c r="AF57" s="51">
        <f>T57*Parámetros!$C$104</f>
        <v>1.1492624279267406E-3</v>
      </c>
      <c r="AG57" s="51">
        <f>+U57*Parámetros!$C$105</f>
        <v>2.2267131817998395E-3</v>
      </c>
      <c r="AH57" s="51">
        <f t="shared" si="2"/>
        <v>5.0637408824693742E-3</v>
      </c>
      <c r="AI57" s="107">
        <f t="shared" si="6"/>
        <v>3.8857816365246642E-3</v>
      </c>
      <c r="AJ57" s="50">
        <f t="shared" si="4"/>
        <v>5.1491067479204657E-2</v>
      </c>
    </row>
    <row r="58" spans="1:36" x14ac:dyDescent="0.25">
      <c r="A58" s="12">
        <v>43960</v>
      </c>
      <c r="B58" s="44">
        <f t="shared" si="7"/>
        <v>50</v>
      </c>
      <c r="C58" s="48">
        <f>+'Modelo predictivo'!G57</f>
        <v>0.2818302761297673</v>
      </c>
      <c r="D58" s="50">
        <f>+$C58*'Estructura Poblacion'!C$19</f>
        <v>1.1496828573643402E-2</v>
      </c>
      <c r="E58" s="50">
        <f>+$C58*'Estructura Poblacion'!D$19</f>
        <v>1.890734266091855E-2</v>
      </c>
      <c r="F58" s="50">
        <f>+$C58*'Estructura Poblacion'!E$19</f>
        <v>5.7379782915308361E-2</v>
      </c>
      <c r="G58" s="50">
        <f>+$C58*'Estructura Poblacion'!F$19</f>
        <v>6.5487306596322042E-2</v>
      </c>
      <c r="H58" s="50">
        <f>+$C58*'Estructura Poblacion'!G$19</f>
        <v>5.243848275969764E-2</v>
      </c>
      <c r="I58" s="50">
        <f>+$C58*'Estructura Poblacion'!H$19</f>
        <v>3.5691103894760053E-2</v>
      </c>
      <c r="J58" s="50">
        <f>+$C58*'Estructura Poblacion'!I$19</f>
        <v>1.8983937121768938E-2</v>
      </c>
      <c r="K58" s="50">
        <f>+$C58*'Estructura Poblacion'!J$19</f>
        <v>1.0457058767599371E-2</v>
      </c>
      <c r="L58" s="50">
        <f>+$C58*'Estructura Poblacion'!K$19</f>
        <v>1.0988432839748947E-2</v>
      </c>
      <c r="M58" s="126">
        <f>+D58*Parámetros!$B$97</f>
        <v>1.1496828573643402E-5</v>
      </c>
      <c r="N58" s="126">
        <f>+E58*Parámetros!$B$98</f>
        <v>5.6722027982755649E-5</v>
      </c>
      <c r="O58" s="126">
        <f>F58*Parámetros!$B$99</f>
        <v>6.8855739498370038E-4</v>
      </c>
      <c r="P58" s="126">
        <f>+G58*Parámetros!$B$100</f>
        <v>2.0955938110823052E-3</v>
      </c>
      <c r="Q58" s="126">
        <f>+H58*Parámetros!$B$101</f>
        <v>2.5694856552251843E-3</v>
      </c>
      <c r="R58" s="126">
        <f>+I58*Parámetros!$B$102</f>
        <v>3.6404925972655252E-3</v>
      </c>
      <c r="S58" s="126">
        <f>+J58*Parámetros!$B$103</f>
        <v>3.1513335622136438E-3</v>
      </c>
      <c r="T58" s="126">
        <f>+K58*Parámetros!$B$104</f>
        <v>2.541065280526647E-3</v>
      </c>
      <c r="U58" s="126">
        <f>L58*Parámetros!$B$105</f>
        <v>2.9998421652514626E-3</v>
      </c>
      <c r="V58" s="126">
        <f t="shared" si="1"/>
        <v>1.7754589323104867E-2</v>
      </c>
      <c r="W58" s="126">
        <f t="shared" si="5"/>
        <v>1.3391310880802233E-2</v>
      </c>
      <c r="X58" s="50">
        <f t="shared" si="3"/>
        <v>0.1933758505609775</v>
      </c>
      <c r="Y58" s="51">
        <f>+M58*Parámetros!$C$97</f>
        <v>5.7484142868217018E-7</v>
      </c>
      <c r="Z58" s="51">
        <f>N58*Parámetros!$C$98</f>
        <v>2.8361013991377825E-6</v>
      </c>
      <c r="AA58" s="51">
        <f>O58*Parámetros!$C$99</f>
        <v>3.4427869749185021E-5</v>
      </c>
      <c r="AB58" s="51">
        <f>P58*Parámetros!$C$100</f>
        <v>1.0477969055411527E-4</v>
      </c>
      <c r="AC58" s="51">
        <f>+Q58*Parámetros!$C$101</f>
        <v>1.6187759627918661E-4</v>
      </c>
      <c r="AD58" s="51">
        <f>+R58*Parámetros!$C$102</f>
        <v>4.4414009686639407E-4</v>
      </c>
      <c r="AE58" s="51">
        <f>S58*Parámetros!$C$103</f>
        <v>8.6346539604653845E-4</v>
      </c>
      <c r="AF58" s="51">
        <f>T58*Parámetros!$C$104</f>
        <v>1.0977402011875116E-3</v>
      </c>
      <c r="AG58" s="51">
        <f>+U58*Parámetros!$C$105</f>
        <v>2.1268880951632869E-3</v>
      </c>
      <c r="AH58" s="51">
        <f t="shared" si="2"/>
        <v>4.8367298886740386E-3</v>
      </c>
      <c r="AI58" s="107">
        <f t="shared" si="6"/>
        <v>3.6480795138085012E-3</v>
      </c>
      <c r="AJ58" s="50">
        <f t="shared" si="4"/>
        <v>5.2679717854070197E-2</v>
      </c>
    </row>
    <row r="59" spans="1:36" x14ac:dyDescent="0.25">
      <c r="A59" s="12">
        <v>43961</v>
      </c>
      <c r="B59" s="44">
        <f t="shared" si="7"/>
        <v>51</v>
      </c>
      <c r="C59" s="48">
        <f>+'Modelo predictivo'!G58</f>
        <v>0.26919563114643097</v>
      </c>
      <c r="D59" s="50">
        <f>+$C59*'Estructura Poblacion'!C$19</f>
        <v>1.0981417846815111E-2</v>
      </c>
      <c r="E59" s="50">
        <f>+$C59*'Estructura Poblacion'!D$19</f>
        <v>1.8059713494245906E-2</v>
      </c>
      <c r="F59" s="50">
        <f>+$C59*'Estructura Poblacion'!E$19</f>
        <v>5.4807407809583319E-2</v>
      </c>
      <c r="G59" s="50">
        <f>+$C59*'Estructura Poblacion'!F$19</f>
        <v>6.2551465631604505E-2</v>
      </c>
      <c r="H59" s="50">
        <f>+$C59*'Estructura Poblacion'!G$19</f>
        <v>5.0087629536147878E-2</v>
      </c>
      <c r="I59" s="50">
        <f>+$C59*'Estructura Poblacion'!H$19</f>
        <v>3.4091047176346909E-2</v>
      </c>
      <c r="J59" s="50">
        <f>+$C59*'Estructura Poblacion'!I$19</f>
        <v>1.8132874172772321E-2</v>
      </c>
      <c r="K59" s="50">
        <f>+$C59*'Estructura Poblacion'!J$19</f>
        <v>9.9882616358190068E-3</v>
      </c>
      <c r="L59" s="50">
        <f>+$C59*'Estructura Poblacion'!K$19</f>
        <v>1.0495813843096023E-2</v>
      </c>
      <c r="M59" s="126">
        <f>+D59*Parámetros!$B$97</f>
        <v>1.0981417846815112E-5</v>
      </c>
      <c r="N59" s="126">
        <f>+E59*Parámetros!$B$98</f>
        <v>5.4179140482737718E-5</v>
      </c>
      <c r="O59" s="126">
        <f>F59*Parámetros!$B$99</f>
        <v>6.5768889371499981E-4</v>
      </c>
      <c r="P59" s="126">
        <f>+G59*Parámetros!$B$100</f>
        <v>2.0016469002113444E-3</v>
      </c>
      <c r="Q59" s="126">
        <f>+H59*Parámetros!$B$101</f>
        <v>2.454293847271246E-3</v>
      </c>
      <c r="R59" s="126">
        <f>+I59*Parámetros!$B$102</f>
        <v>3.4772868119873845E-3</v>
      </c>
      <c r="S59" s="126">
        <f>+J59*Parámetros!$B$103</f>
        <v>3.0100571126802055E-3</v>
      </c>
      <c r="T59" s="126">
        <f>+K59*Parámetros!$B$104</f>
        <v>2.4271475775040187E-3</v>
      </c>
      <c r="U59" s="126">
        <f>L59*Parámetros!$B$105</f>
        <v>2.8653571791652146E-3</v>
      </c>
      <c r="V59" s="126">
        <f t="shared" si="1"/>
        <v>1.6958638880863963E-2</v>
      </c>
      <c r="W59" s="126">
        <f t="shared" si="5"/>
        <v>1.2572133929833165E-2</v>
      </c>
      <c r="X59" s="50">
        <f t="shared" si="3"/>
        <v>0.1977623555120083</v>
      </c>
      <c r="Y59" s="51">
        <f>+M59*Parámetros!$C$97</f>
        <v>5.4907089234075557E-7</v>
      </c>
      <c r="Z59" s="51">
        <f>N59*Parámetros!$C$98</f>
        <v>2.7089570241368862E-6</v>
      </c>
      <c r="AA59" s="51">
        <f>O59*Parámetros!$C$99</f>
        <v>3.2884444685749993E-5</v>
      </c>
      <c r="AB59" s="51">
        <f>P59*Parámetros!$C$100</f>
        <v>1.0008234501056723E-4</v>
      </c>
      <c r="AC59" s="51">
        <f>+Q59*Parámetros!$C$101</f>
        <v>1.5462051237808851E-4</v>
      </c>
      <c r="AD59" s="51">
        <f>+R59*Parámetros!$C$102</f>
        <v>4.242289910624609E-4</v>
      </c>
      <c r="AE59" s="51">
        <f>S59*Parámetros!$C$103</f>
        <v>8.2475564887437636E-4</v>
      </c>
      <c r="AF59" s="51">
        <f>T59*Parámetros!$C$104</f>
        <v>1.048527753481736E-3</v>
      </c>
      <c r="AG59" s="51">
        <f>+U59*Parámetros!$C$105</f>
        <v>2.031538240028137E-3</v>
      </c>
      <c r="AH59" s="51">
        <f t="shared" si="2"/>
        <v>4.6198959634375942E-3</v>
      </c>
      <c r="AI59" s="107">
        <f t="shared" si="6"/>
        <v>3.4249181907972815E-3</v>
      </c>
      <c r="AJ59" s="50">
        <f t="shared" si="4"/>
        <v>5.387469562671051E-2</v>
      </c>
    </row>
    <row r="60" spans="1:36" x14ac:dyDescent="0.25">
      <c r="A60" s="12">
        <v>43962</v>
      </c>
      <c r="B60" s="44">
        <f t="shared" si="7"/>
        <v>52</v>
      </c>
      <c r="C60" s="48">
        <f>+'Modelo predictivo'!G59</f>
        <v>0.2571274065412581</v>
      </c>
      <c r="D60" s="50">
        <f>+$C60*'Estructura Poblacion'!C$19</f>
        <v>1.0489113359947231E-2</v>
      </c>
      <c r="E60" s="50">
        <f>+$C60*'Estructura Poblacion'!D$19</f>
        <v>1.7250084163244334E-2</v>
      </c>
      <c r="F60" s="50">
        <f>+$C60*'Estructura Poblacion'!E$19</f>
        <v>5.2350354161808596E-2</v>
      </c>
      <c r="G60" s="50">
        <f>+$C60*'Estructura Poblacion'!F$19</f>
        <v>5.9747240565209088E-2</v>
      </c>
      <c r="H60" s="50">
        <f>+$C60*'Estructura Poblacion'!G$19</f>
        <v>4.7842166782504157E-2</v>
      </c>
      <c r="I60" s="50">
        <f>+$C60*'Estructura Poblacion'!H$19</f>
        <v>3.2562722171228589E-2</v>
      </c>
      <c r="J60" s="50">
        <f>+$C60*'Estructura Poblacion'!I$19</f>
        <v>1.731996499842053E-2</v>
      </c>
      <c r="K60" s="50">
        <f>+$C60*'Estructura Poblacion'!J$19</f>
        <v>9.5404810224303509E-3</v>
      </c>
      <c r="L60" s="50">
        <f>+$C60*'Estructura Poblacion'!K$19</f>
        <v>1.0025279316465222E-2</v>
      </c>
      <c r="M60" s="126">
        <f>+D60*Parámetros!$B$97</f>
        <v>1.0489113359947232E-5</v>
      </c>
      <c r="N60" s="126">
        <f>+E60*Parámetros!$B$98</f>
        <v>5.1750252489733003E-5</v>
      </c>
      <c r="O60" s="126">
        <f>F60*Parámetros!$B$99</f>
        <v>6.2820424994170312E-4</v>
      </c>
      <c r="P60" s="126">
        <f>+G60*Parámetros!$B$100</f>
        <v>1.9119116980866907E-3</v>
      </c>
      <c r="Q60" s="126">
        <f>+H60*Parámetros!$B$101</f>
        <v>2.3442661723427037E-3</v>
      </c>
      <c r="R60" s="126">
        <f>+I60*Parámetros!$B$102</f>
        <v>3.3213976614653159E-3</v>
      </c>
      <c r="S60" s="126">
        <f>+J60*Parámetros!$B$103</f>
        <v>2.8751141897378082E-3</v>
      </c>
      <c r="T60" s="126">
        <f>+K60*Parámetros!$B$104</f>
        <v>2.3183368884505751E-3</v>
      </c>
      <c r="U60" s="126">
        <f>L60*Parámetros!$B$105</f>
        <v>2.7369012533950059E-3</v>
      </c>
      <c r="V60" s="126">
        <f t="shared" si="1"/>
        <v>1.6198371479269485E-2</v>
      </c>
      <c r="W60" s="126">
        <f t="shared" si="5"/>
        <v>1.1803067968663648E-2</v>
      </c>
      <c r="X60" s="50">
        <f t="shared" si="3"/>
        <v>0.20215765902261412</v>
      </c>
      <c r="Y60" s="51">
        <f>+M60*Parámetros!$C$97</f>
        <v>5.2445566799736163E-7</v>
      </c>
      <c r="Z60" s="51">
        <f>N60*Parámetros!$C$98</f>
        <v>2.5875126244866503E-6</v>
      </c>
      <c r="AA60" s="51">
        <f>O60*Parámetros!$C$99</f>
        <v>3.141021249708516E-5</v>
      </c>
      <c r="AB60" s="51">
        <f>P60*Parámetros!$C$100</f>
        <v>9.5595584904334543E-5</v>
      </c>
      <c r="AC60" s="51">
        <f>+Q60*Parámetros!$C$101</f>
        <v>1.4768876885759035E-4</v>
      </c>
      <c r="AD60" s="51">
        <f>+R60*Parámetros!$C$102</f>
        <v>4.0521051469876856E-4</v>
      </c>
      <c r="AE60" s="51">
        <f>S60*Parámetros!$C$103</f>
        <v>7.8778128798815945E-4</v>
      </c>
      <c r="AF60" s="51">
        <f>T60*Parámetros!$C$104</f>
        <v>1.0015215358106485E-3</v>
      </c>
      <c r="AG60" s="51">
        <f>+U60*Parámetros!$C$105</f>
        <v>1.940462988657059E-3</v>
      </c>
      <c r="AH60" s="51">
        <f t="shared" si="2"/>
        <v>4.4127828617061297E-3</v>
      </c>
      <c r="AI60" s="107">
        <f t="shared" si="6"/>
        <v>3.2154081732431311E-3</v>
      </c>
      <c r="AJ60" s="50">
        <f t="shared" si="4"/>
        <v>5.5072070315173506E-2</v>
      </c>
    </row>
    <row r="61" spans="1:36" x14ac:dyDescent="0.25">
      <c r="A61" s="12">
        <v>43963</v>
      </c>
      <c r="B61" s="44">
        <f t="shared" si="7"/>
        <v>53</v>
      </c>
      <c r="C61" s="48">
        <f>+'Modelo predictivo'!G60</f>
        <v>0.24560020957142115</v>
      </c>
      <c r="D61" s="50">
        <f>+$C61*'Estructura Poblacion'!C$19</f>
        <v>1.0018879255518309E-2</v>
      </c>
      <c r="E61" s="50">
        <f>+$C61*'Estructura Poblacion'!D$19</f>
        <v>1.6476751127413022E-2</v>
      </c>
      <c r="F61" s="50">
        <f>+$C61*'Estructura Poblacion'!E$19</f>
        <v>5.0003452087147557E-2</v>
      </c>
      <c r="G61" s="50">
        <f>+$C61*'Estructura Poblacion'!F$19</f>
        <v>5.7068731029163627E-2</v>
      </c>
      <c r="H61" s="50">
        <f>+$C61*'Estructura Poblacion'!G$19</f>
        <v>4.5697369822180034E-2</v>
      </c>
      <c r="I61" s="50">
        <f>+$C61*'Estructura Poblacion'!H$19</f>
        <v>3.1102913131846394E-2</v>
      </c>
      <c r="J61" s="50">
        <f>+$C61*'Estructura Poblacion'!I$19</f>
        <v>1.654349915709669E-2</v>
      </c>
      <c r="K61" s="50">
        <f>+$C61*'Estructura Poblacion'!J$19</f>
        <v>9.1127747525625389E-3</v>
      </c>
      <c r="L61" s="50">
        <f>+$C61*'Estructura Poblacion'!K$19</f>
        <v>9.5758392084929755E-3</v>
      </c>
      <c r="M61" s="126">
        <f>+D61*Parámetros!$B$97</f>
        <v>1.0018879255518309E-5</v>
      </c>
      <c r="N61" s="126">
        <f>+E61*Parámetros!$B$98</f>
        <v>4.9430253382239065E-5</v>
      </c>
      <c r="O61" s="126">
        <f>F61*Parámetros!$B$99</f>
        <v>6.0004142504577066E-4</v>
      </c>
      <c r="P61" s="126">
        <f>+G61*Parámetros!$B$100</f>
        <v>1.8261993929332362E-3</v>
      </c>
      <c r="Q61" s="126">
        <f>+H61*Parámetros!$B$101</f>
        <v>2.2391711212868216E-3</v>
      </c>
      <c r="R61" s="126">
        <f>+I61*Parámetros!$B$102</f>
        <v>3.172497139448332E-3</v>
      </c>
      <c r="S61" s="126">
        <f>+J61*Parámetros!$B$103</f>
        <v>2.7462208600780506E-3</v>
      </c>
      <c r="T61" s="126">
        <f>+K61*Parámetros!$B$104</f>
        <v>2.2144042648726968E-3</v>
      </c>
      <c r="U61" s="126">
        <f>L61*Parámetros!$B$105</f>
        <v>2.6142041039185827E-3</v>
      </c>
      <c r="V61" s="126">
        <f t="shared" si="1"/>
        <v>1.5472187440221248E-2</v>
      </c>
      <c r="W61" s="126">
        <f t="shared" si="5"/>
        <v>1.9908840255743233E-2</v>
      </c>
      <c r="X61" s="50">
        <f t="shared" si="3"/>
        <v>0.19772100620709213</v>
      </c>
      <c r="Y61" s="51">
        <f>+M61*Parámetros!$C$97</f>
        <v>5.0094396277591549E-7</v>
      </c>
      <c r="Z61" s="51">
        <f>N61*Parámetros!$C$98</f>
        <v>2.4715126691119533E-6</v>
      </c>
      <c r="AA61" s="51">
        <f>O61*Parámetros!$C$99</f>
        <v>3.0002071252288536E-5</v>
      </c>
      <c r="AB61" s="51">
        <f>P61*Parámetros!$C$100</f>
        <v>9.1309969646661822E-5</v>
      </c>
      <c r="AC61" s="51">
        <f>+Q61*Parámetros!$C$101</f>
        <v>1.4106778064106975E-4</v>
      </c>
      <c r="AD61" s="51">
        <f>+R61*Parámetros!$C$102</f>
        <v>3.8704465101269651E-4</v>
      </c>
      <c r="AE61" s="51">
        <f>S61*Parámetros!$C$103</f>
        <v>7.5246451566138588E-4</v>
      </c>
      <c r="AF61" s="51">
        <f>T61*Parámetros!$C$104</f>
        <v>9.5662264242500497E-4</v>
      </c>
      <c r="AG61" s="51">
        <f>+U61*Parámetros!$C$105</f>
        <v>1.853470709678275E-3</v>
      </c>
      <c r="AH61" s="51">
        <f t="shared" si="2"/>
        <v>4.2149547969492704E-3</v>
      </c>
      <c r="AI61" s="107">
        <f t="shared" si="6"/>
        <v>5.4235939205013739E-3</v>
      </c>
      <c r="AJ61" s="50">
        <f t="shared" si="4"/>
        <v>5.3863431191621403E-2</v>
      </c>
    </row>
    <row r="62" spans="1:36" x14ac:dyDescent="0.25">
      <c r="A62" s="12">
        <v>43964</v>
      </c>
      <c r="B62" s="44">
        <f t="shared" si="7"/>
        <v>54</v>
      </c>
      <c r="C62" s="48">
        <f>+'Modelo predictivo'!G61</f>
        <v>0.23458978510461748</v>
      </c>
      <c r="D62" s="50">
        <f>+$C62*'Estructura Poblacion'!C$19</f>
        <v>9.5697260830621116E-3</v>
      </c>
      <c r="E62" s="50">
        <f>+$C62*'Estructura Poblacion'!D$19</f>
        <v>1.5738087165915276E-2</v>
      </c>
      <c r="F62" s="50">
        <f>+$C62*'Estructura Poblacion'!E$19</f>
        <v>4.7761763314789769E-2</v>
      </c>
      <c r="G62" s="50">
        <f>+$C62*'Estructura Poblacion'!F$19</f>
        <v>5.4510300995616712E-2</v>
      </c>
      <c r="H62" s="50">
        <f>+$C62*'Estructura Poblacion'!G$19</f>
        <v>4.3648725647011326E-2</v>
      </c>
      <c r="I62" s="50">
        <f>+$C62*'Estructura Poblacion'!H$19</f>
        <v>2.9708548378113708E-2</v>
      </c>
      <c r="J62" s="50">
        <f>+$C62*'Estructura Poblacion'!I$19</f>
        <v>1.5801842836022283E-2</v>
      </c>
      <c r="K62" s="50">
        <f>+$C62*'Estructura Poblacion'!J$19</f>
        <v>8.7042428613594604E-3</v>
      </c>
      <c r="L62" s="50">
        <f>+$C62*'Estructura Poblacion'!K$19</f>
        <v>9.1465478227268394E-3</v>
      </c>
      <c r="M62" s="126">
        <f>+D62*Parámetros!$B$97</f>
        <v>9.5697260830621111E-6</v>
      </c>
      <c r="N62" s="126">
        <f>+E62*Parámetros!$B$98</f>
        <v>4.7214261497745826E-5</v>
      </c>
      <c r="O62" s="126">
        <f>F62*Parámetros!$B$99</f>
        <v>5.7314115977747727E-4</v>
      </c>
      <c r="P62" s="126">
        <f>+G62*Parámetros!$B$100</f>
        <v>1.7443296318597349E-3</v>
      </c>
      <c r="Q62" s="126">
        <f>+H62*Parámetros!$B$101</f>
        <v>2.1387875567035548E-3</v>
      </c>
      <c r="R62" s="126">
        <f>+I62*Parámetros!$B$102</f>
        <v>3.030271934567598E-3</v>
      </c>
      <c r="S62" s="126">
        <f>+J62*Parámetros!$B$103</f>
        <v>2.6231059107796992E-3</v>
      </c>
      <c r="T62" s="126">
        <f>+K62*Parámetros!$B$104</f>
        <v>2.1151310153103486E-3</v>
      </c>
      <c r="U62" s="126">
        <f>L62*Parámetros!$B$105</f>
        <v>2.4970075556044274E-3</v>
      </c>
      <c r="V62" s="126">
        <f t="shared" si="1"/>
        <v>1.4778558752183648E-2</v>
      </c>
      <c r="W62" s="126">
        <f t="shared" si="5"/>
        <v>1.8853641853967307E-2</v>
      </c>
      <c r="X62" s="50">
        <f t="shared" si="3"/>
        <v>0.19364592310530845</v>
      </c>
      <c r="Y62" s="51">
        <f>+M62*Parámetros!$C$97</f>
        <v>4.7848630415310558E-7</v>
      </c>
      <c r="Z62" s="51">
        <f>N62*Parámetros!$C$98</f>
        <v>2.3607130748872915E-6</v>
      </c>
      <c r="AA62" s="51">
        <f>O62*Parámetros!$C$99</f>
        <v>2.8657057988873865E-5</v>
      </c>
      <c r="AB62" s="51">
        <f>P62*Parámetros!$C$100</f>
        <v>8.7216481592986749E-5</v>
      </c>
      <c r="AC62" s="51">
        <f>+Q62*Parámetros!$C$101</f>
        <v>1.3474361607232395E-4</v>
      </c>
      <c r="AD62" s="51">
        <f>+R62*Parámetros!$C$102</f>
        <v>3.6969317601724693E-4</v>
      </c>
      <c r="AE62" s="51">
        <f>S62*Parámetros!$C$103</f>
        <v>7.1873101955363759E-4</v>
      </c>
      <c r="AF62" s="51">
        <f>T62*Parámetros!$C$104</f>
        <v>9.1373659861407059E-4</v>
      </c>
      <c r="AG62" s="51">
        <f>+U62*Parámetros!$C$105</f>
        <v>1.7703783569235389E-3</v>
      </c>
      <c r="AH62" s="51">
        <f t="shared" si="2"/>
        <v>4.0259955061417189E-3</v>
      </c>
      <c r="AI62" s="107">
        <f t="shared" si="6"/>
        <v>5.1361353059723967E-3</v>
      </c>
      <c r="AJ62" s="50">
        <f t="shared" si="4"/>
        <v>5.2753291391790719E-2</v>
      </c>
    </row>
    <row r="63" spans="1:36" x14ac:dyDescent="0.25">
      <c r="A63" s="12">
        <v>43965</v>
      </c>
      <c r="B63" s="44">
        <f t="shared" si="7"/>
        <v>55</v>
      </c>
      <c r="C63" s="48">
        <f>+'Modelo predictivo'!G62</f>
        <v>0.2240729657933116</v>
      </c>
      <c r="D63" s="50">
        <f>+$C63*'Estructura Poblacion'!C$19</f>
        <v>9.1407087666032037E-3</v>
      </c>
      <c r="E63" s="50">
        <f>+$C63*'Estructura Poblacion'!D$19</f>
        <v>1.5032538034883417E-2</v>
      </c>
      <c r="F63" s="50">
        <f>+$C63*'Estructura Poblacion'!E$19</f>
        <v>4.5620571043579E-2</v>
      </c>
      <c r="G63" s="50">
        <f>+$C63*'Estructura Poblacion'!F$19</f>
        <v>5.2066567199108307E-2</v>
      </c>
      <c r="H63" s="50">
        <f>+$C63*'Estructura Poblacion'!G$19</f>
        <v>4.1691923646473811E-2</v>
      </c>
      <c r="I63" s="50">
        <f>+$C63*'Estructura Poblacion'!H$19</f>
        <v>2.8376693987461211E-2</v>
      </c>
      <c r="J63" s="50">
        <f>+$C63*'Estructura Poblacion'!I$19</f>
        <v>1.5093435495020679E-2</v>
      </c>
      <c r="K63" s="50">
        <f>+$C63*'Estructura Poblacion'!J$19</f>
        <v>8.3140257452398551E-3</v>
      </c>
      <c r="L63" s="50">
        <f>+$C63*'Estructura Poblacion'!K$19</f>
        <v>8.7365018749421194E-3</v>
      </c>
      <c r="M63" s="126">
        <f>+D63*Parámetros!$B$97</f>
        <v>9.1407087666032037E-6</v>
      </c>
      <c r="N63" s="126">
        <f>+E63*Parámetros!$B$98</f>
        <v>4.5097614104650255E-5</v>
      </c>
      <c r="O63" s="126">
        <f>F63*Parámetros!$B$99</f>
        <v>5.47446852522948E-4</v>
      </c>
      <c r="P63" s="126">
        <f>+G63*Parámetros!$B$100</f>
        <v>1.666130150371466E-3</v>
      </c>
      <c r="Q63" s="126">
        <f>+H63*Parámetros!$B$101</f>
        <v>2.0429042586772167E-3</v>
      </c>
      <c r="R63" s="126">
        <f>+I63*Parámetros!$B$102</f>
        <v>2.8944227867210436E-3</v>
      </c>
      <c r="S63" s="126">
        <f>+J63*Parámetros!$B$103</f>
        <v>2.5055102921734329E-3</v>
      </c>
      <c r="T63" s="126">
        <f>+K63*Parámetros!$B$104</f>
        <v>2.0203082560932848E-3</v>
      </c>
      <c r="U63" s="126">
        <f>L63*Parámetros!$B$105</f>
        <v>2.385065011859199E-3</v>
      </c>
      <c r="V63" s="126">
        <f t="shared" si="1"/>
        <v>1.4116025931289845E-2</v>
      </c>
      <c r="W63" s="126">
        <f t="shared" si="5"/>
        <v>1.7854370669207056E-2</v>
      </c>
      <c r="X63" s="50">
        <f t="shared" si="3"/>
        <v>0.18990757836739125</v>
      </c>
      <c r="Y63" s="51">
        <f>+M63*Parámetros!$C$97</f>
        <v>4.570354383301602E-7</v>
      </c>
      <c r="Z63" s="51">
        <f>N63*Parámetros!$C$98</f>
        <v>2.2548807052325127E-6</v>
      </c>
      <c r="AA63" s="51">
        <f>O63*Parámetros!$C$99</f>
        <v>2.7372342626147402E-5</v>
      </c>
      <c r="AB63" s="51">
        <f>P63*Parámetros!$C$100</f>
        <v>8.3306507518573301E-5</v>
      </c>
      <c r="AC63" s="51">
        <f>+Q63*Parámetros!$C$101</f>
        <v>1.2870296829666465E-4</v>
      </c>
      <c r="AD63" s="51">
        <f>+R63*Parámetros!$C$102</f>
        <v>3.5311957997996731E-4</v>
      </c>
      <c r="AE63" s="51">
        <f>S63*Parámetros!$C$103</f>
        <v>6.8650982005552064E-4</v>
      </c>
      <c r="AF63" s="51">
        <f>T63*Parámetros!$C$104</f>
        <v>8.7277316663229897E-4</v>
      </c>
      <c r="AG63" s="51">
        <f>+U63*Parámetros!$C$105</f>
        <v>1.6910110934081719E-3</v>
      </c>
      <c r="AH63" s="51">
        <f t="shared" si="2"/>
        <v>3.845507394660907E-3</v>
      </c>
      <c r="AI63" s="107">
        <f t="shared" si="6"/>
        <v>4.8639124615988041E-3</v>
      </c>
      <c r="AJ63" s="50">
        <f t="shared" si="4"/>
        <v>5.1734886324852819E-2</v>
      </c>
    </row>
    <row r="64" spans="1:36" x14ac:dyDescent="0.25">
      <c r="A64" s="12">
        <v>43966</v>
      </c>
      <c r="B64" s="44">
        <f t="shared" si="7"/>
        <v>56</v>
      </c>
      <c r="C64" s="48">
        <f>+'Modelo predictivo'!G63</f>
        <v>0.21402762341313064</v>
      </c>
      <c r="D64" s="50">
        <f>+$C64*'Estructura Poblacion'!C$19</f>
        <v>8.730924619582324E-3</v>
      </c>
      <c r="E64" s="50">
        <f>+$C64*'Estructura Poblacion'!D$19</f>
        <v>1.4358619202824097E-2</v>
      </c>
      <c r="F64" s="50">
        <f>+$C64*'Estructura Poblacion'!E$19</f>
        <v>4.3575370034659257E-2</v>
      </c>
      <c r="G64" s="50">
        <f>+$C64*'Estructura Poblacion'!F$19</f>
        <v>4.9732387829348058E-2</v>
      </c>
      <c r="H64" s="50">
        <f>+$C64*'Estructura Poblacion'!G$19</f>
        <v>3.9822846553507991E-2</v>
      </c>
      <c r="I64" s="50">
        <f>+$C64*'Estructura Poblacion'!H$19</f>
        <v>2.710454763231095E-2</v>
      </c>
      <c r="J64" s="50">
        <f>+$C64*'Estructura Poblacion'!I$19</f>
        <v>1.4416786588697397E-2</v>
      </c>
      <c r="K64" s="50">
        <f>+$C64*'Estructura Poblacion'!J$19</f>
        <v>7.9413023563522766E-3</v>
      </c>
      <c r="L64" s="50">
        <f>+$C64*'Estructura Poblacion'!K$19</f>
        <v>8.3448385958482963E-3</v>
      </c>
      <c r="M64" s="126">
        <f>+D64*Parámetros!$B$97</f>
        <v>8.7309246195823243E-6</v>
      </c>
      <c r="N64" s="126">
        <f>+E64*Parámetros!$B$98</f>
        <v>4.3075857608472292E-5</v>
      </c>
      <c r="O64" s="126">
        <f>F64*Parámetros!$B$99</f>
        <v>5.2290444041591113E-4</v>
      </c>
      <c r="P64" s="126">
        <f>+G64*Parámetros!$B$100</f>
        <v>1.591436410539138E-3</v>
      </c>
      <c r="Q64" s="126">
        <f>+H64*Parámetros!$B$101</f>
        <v>1.9513194811218916E-3</v>
      </c>
      <c r="R64" s="126">
        <f>+I64*Parámetros!$B$102</f>
        <v>2.7646638584957169E-3</v>
      </c>
      <c r="S64" s="126">
        <f>+J64*Parámetros!$B$103</f>
        <v>2.393186573723768E-3</v>
      </c>
      <c r="T64" s="126">
        <f>+K64*Parámetros!$B$104</f>
        <v>1.9297364725936032E-3</v>
      </c>
      <c r="U64" s="126">
        <f>L64*Parámetros!$B$105</f>
        <v>2.2781409366665851E-3</v>
      </c>
      <c r="V64" s="126">
        <f t="shared" si="1"/>
        <v>1.3483194955784667E-2</v>
      </c>
      <c r="W64" s="126">
        <f t="shared" si="5"/>
        <v>1.6908062425088209E-2</v>
      </c>
      <c r="X64" s="50">
        <f t="shared" si="3"/>
        <v>0.18648271089808771</v>
      </c>
      <c r="Y64" s="51">
        <f>+M64*Parámetros!$C$97</f>
        <v>4.3654623097911626E-7</v>
      </c>
      <c r="Z64" s="51">
        <f>N64*Parámetros!$C$98</f>
        <v>2.1537928804236148E-6</v>
      </c>
      <c r="AA64" s="51">
        <f>O64*Parámetros!$C$99</f>
        <v>2.6145222020795559E-5</v>
      </c>
      <c r="AB64" s="51">
        <f>P64*Parámetros!$C$100</f>
        <v>7.95718205269569E-5</v>
      </c>
      <c r="AC64" s="51">
        <f>+Q64*Parámetros!$C$101</f>
        <v>1.2293312731067918E-4</v>
      </c>
      <c r="AD64" s="51">
        <f>+R64*Parámetros!$C$102</f>
        <v>3.3728899073647744E-4</v>
      </c>
      <c r="AE64" s="51">
        <f>S64*Parámetros!$C$103</f>
        <v>6.5573312120031251E-4</v>
      </c>
      <c r="AF64" s="51">
        <f>T64*Parámetros!$C$104</f>
        <v>8.3364615616043653E-4</v>
      </c>
      <c r="AG64" s="51">
        <f>+U64*Parámetros!$C$105</f>
        <v>1.6152019240966088E-3</v>
      </c>
      <c r="AH64" s="51">
        <f t="shared" si="2"/>
        <v>3.6731107011636695E-3</v>
      </c>
      <c r="AI64" s="107">
        <f t="shared" si="6"/>
        <v>4.6061178550926458E-3</v>
      </c>
      <c r="AJ64" s="50">
        <f t="shared" si="4"/>
        <v>5.0801879170923839E-2</v>
      </c>
    </row>
    <row r="65" spans="1:36" x14ac:dyDescent="0.25">
      <c r="A65" s="12">
        <v>43967</v>
      </c>
      <c r="B65" s="44">
        <f t="shared" si="7"/>
        <v>57</v>
      </c>
      <c r="C65" s="48">
        <f>+'Modelo predictivo'!G64</f>
        <v>0.33083196659572423</v>
      </c>
      <c r="D65" s="50">
        <f>+$C65*'Estructura Poblacion'!C$19</f>
        <v>1.3495776461152994E-2</v>
      </c>
      <c r="E65" s="50">
        <f>+$C65*'Estructura Poblacion'!D$19</f>
        <v>2.219475296093016E-2</v>
      </c>
      <c r="F65" s="50">
        <f>+$C65*'Estructura Poblacion'!E$19</f>
        <v>6.7356377339553644E-2</v>
      </c>
      <c r="G65" s="50">
        <f>+$C65*'Estructura Poblacion'!F$19</f>
        <v>7.6873552145769797E-2</v>
      </c>
      <c r="H65" s="50">
        <f>+$C65*'Estructura Poblacion'!G$19</f>
        <v>6.1555935774262951E-2</v>
      </c>
      <c r="I65" s="50">
        <f>+$C65*'Estructura Poblacion'!H$19</f>
        <v>4.1896698444275592E-2</v>
      </c>
      <c r="J65" s="50">
        <f>+$C65*'Estructura Poblacion'!I$19</f>
        <v>2.2284664862736642E-2</v>
      </c>
      <c r="K65" s="50">
        <f>+$C65*'Estructura Poblacion'!J$19</f>
        <v>1.2275222394129997E-2</v>
      </c>
      <c r="L65" s="50">
        <f>+$C65*'Estructura Poblacion'!K$19</f>
        <v>1.2898986212912468E-2</v>
      </c>
      <c r="M65" s="126">
        <f>+D65*Parámetros!$B$97</f>
        <v>1.3495776461152993E-5</v>
      </c>
      <c r="N65" s="126">
        <f>+E65*Parámetros!$B$98</f>
        <v>6.6584258882790488E-5</v>
      </c>
      <c r="O65" s="126">
        <f>F65*Parámetros!$B$99</f>
        <v>8.0827652807464372E-4</v>
      </c>
      <c r="P65" s="126">
        <f>+G65*Parámetros!$B$100</f>
        <v>2.4599536686646336E-3</v>
      </c>
      <c r="Q65" s="126">
        <f>+H65*Parámetros!$B$101</f>
        <v>3.0162408529388848E-3</v>
      </c>
      <c r="R65" s="126">
        <f>+I65*Parámetros!$B$102</f>
        <v>4.2734632413161102E-3</v>
      </c>
      <c r="S65" s="126">
        <f>+J65*Parámetros!$B$103</f>
        <v>3.6992543672142828E-3</v>
      </c>
      <c r="T65" s="126">
        <f>+K65*Parámetros!$B$104</f>
        <v>2.9828790417735893E-3</v>
      </c>
      <c r="U65" s="126">
        <f>L65*Parámetros!$B$105</f>
        <v>3.5214232361251039E-3</v>
      </c>
      <c r="V65" s="126">
        <f t="shared" si="1"/>
        <v>2.0841570971451191E-2</v>
      </c>
      <c r="W65" s="126">
        <f t="shared" si="5"/>
        <v>1.6011910010041909E-2</v>
      </c>
      <c r="X65" s="50">
        <f t="shared" si="3"/>
        <v>0.19131237185949701</v>
      </c>
      <c r="Y65" s="51">
        <f>+M65*Parámetros!$C$97</f>
        <v>6.7478882305764969E-7</v>
      </c>
      <c r="Z65" s="51">
        <f>N65*Parámetros!$C$98</f>
        <v>3.3292129441395247E-6</v>
      </c>
      <c r="AA65" s="51">
        <f>O65*Parámetros!$C$99</f>
        <v>4.041382640373219E-5</v>
      </c>
      <c r="AB65" s="51">
        <f>P65*Parámetros!$C$100</f>
        <v>1.2299768343323168E-4</v>
      </c>
      <c r="AC65" s="51">
        <f>+Q65*Parámetros!$C$101</f>
        <v>1.9002317373514974E-4</v>
      </c>
      <c r="AD65" s="51">
        <f>+R65*Parámetros!$C$102</f>
        <v>5.2136251544056549E-4</v>
      </c>
      <c r="AE65" s="51">
        <f>S65*Parámetros!$C$103</f>
        <v>1.0135956966167135E-3</v>
      </c>
      <c r="AF65" s="51">
        <f>T65*Parámetros!$C$104</f>
        <v>1.2886037460461905E-3</v>
      </c>
      <c r="AG65" s="51">
        <f>+U65*Parámetros!$C$105</f>
        <v>2.4966890744126985E-3</v>
      </c>
      <c r="AH65" s="51">
        <f t="shared" si="2"/>
        <v>5.6776897178554787E-3</v>
      </c>
      <c r="AI65" s="107">
        <f t="shared" si="6"/>
        <v>4.3619867692205978E-3</v>
      </c>
      <c r="AJ65" s="50">
        <f t="shared" si="4"/>
        <v>5.211758211955872E-2</v>
      </c>
    </row>
    <row r="66" spans="1:36" x14ac:dyDescent="0.25">
      <c r="A66" s="12">
        <v>43968</v>
      </c>
      <c r="B66" s="44">
        <f t="shared" si="7"/>
        <v>58</v>
      </c>
      <c r="C66" s="48">
        <f>+'Modelo predictivo'!G65</f>
        <v>0.32144117914140224</v>
      </c>
      <c r="D66" s="50">
        <f>+$C66*'Estructura Poblacion'!C$19</f>
        <v>1.3112693866137014E-2</v>
      </c>
      <c r="E66" s="50">
        <f>+$C66*'Estructura Poblacion'!D$19</f>
        <v>2.1564746707900883E-2</v>
      </c>
      <c r="F66" s="50">
        <f>+$C66*'Estructura Poblacion'!E$19</f>
        <v>6.5444441713146034E-2</v>
      </c>
      <c r="G66" s="50">
        <f>+$C66*'Estructura Poblacion'!F$19</f>
        <v>7.4691468000491826E-2</v>
      </c>
      <c r="H66" s="50">
        <f>+$C66*'Estructura Poblacion'!G$19</f>
        <v>5.9808647822145601E-2</v>
      </c>
      <c r="I66" s="50">
        <f>+$C66*'Estructura Poblacion'!H$19</f>
        <v>4.0707445198355736E-2</v>
      </c>
      <c r="J66" s="50">
        <f>+$C66*'Estructura Poblacion'!I$19</f>
        <v>2.1652106427195599E-2</v>
      </c>
      <c r="K66" s="50">
        <f>+$C66*'Estructura Poblacion'!J$19</f>
        <v>1.1926785676711233E-2</v>
      </c>
      <c r="L66" s="50">
        <f>+$C66*'Estructura Poblacion'!K$19</f>
        <v>1.2532843729318333E-2</v>
      </c>
      <c r="M66" s="126">
        <f>+D66*Parámetros!$B$97</f>
        <v>1.3112693866137015E-5</v>
      </c>
      <c r="N66" s="126">
        <f>+E66*Parámetros!$B$98</f>
        <v>6.4694240123702647E-5</v>
      </c>
      <c r="O66" s="126">
        <f>F66*Parámetros!$B$99</f>
        <v>7.8533330055775244E-4</v>
      </c>
      <c r="P66" s="126">
        <f>+G66*Parámetros!$B$100</f>
        <v>2.3901269760157385E-3</v>
      </c>
      <c r="Q66" s="126">
        <f>+H66*Parámetros!$B$101</f>
        <v>2.9306237432851347E-3</v>
      </c>
      <c r="R66" s="126">
        <f>+I66*Parámetros!$B$102</f>
        <v>4.1521594102322847E-3</v>
      </c>
      <c r="S66" s="126">
        <f>+J66*Parámetros!$B$103</f>
        <v>3.5942496669144697E-3</v>
      </c>
      <c r="T66" s="126">
        <f>+K66*Parámetros!$B$104</f>
        <v>2.8982089194408297E-3</v>
      </c>
      <c r="U66" s="126">
        <f>L66*Parámetros!$B$105</f>
        <v>3.4214663381039053E-3</v>
      </c>
      <c r="V66" s="126">
        <f t="shared" si="1"/>
        <v>2.0249975288539952E-2</v>
      </c>
      <c r="W66" s="126">
        <f t="shared" si="5"/>
        <v>1.5163255072691234E-2</v>
      </c>
      <c r="X66" s="50">
        <f t="shared" si="3"/>
        <v>0.19639909207534573</v>
      </c>
      <c r="Y66" s="51">
        <f>+M66*Parámetros!$C$97</f>
        <v>6.5563469330685079E-7</v>
      </c>
      <c r="Z66" s="51">
        <f>N66*Parámetros!$C$98</f>
        <v>3.2347120061851325E-6</v>
      </c>
      <c r="AA66" s="51">
        <f>O66*Parámetros!$C$99</f>
        <v>3.9266665027887624E-5</v>
      </c>
      <c r="AB66" s="51">
        <f>P66*Parámetros!$C$100</f>
        <v>1.1950634880078694E-4</v>
      </c>
      <c r="AC66" s="51">
        <f>+Q66*Parámetros!$C$101</f>
        <v>1.8462929582696349E-4</v>
      </c>
      <c r="AD66" s="51">
        <f>+R66*Parámetros!$C$102</f>
        <v>5.0656344804833869E-4</v>
      </c>
      <c r="AE66" s="51">
        <f>S66*Parámetros!$C$103</f>
        <v>9.8482440873456467E-4</v>
      </c>
      <c r="AF66" s="51">
        <f>T66*Parámetros!$C$104</f>
        <v>1.2520262531984384E-3</v>
      </c>
      <c r="AG66" s="51">
        <f>+U66*Parámetros!$C$105</f>
        <v>2.4258196337156685E-3</v>
      </c>
      <c r="AH66" s="51">
        <f t="shared" si="2"/>
        <v>5.5165264000521406E-3</v>
      </c>
      <c r="AI66" s="107">
        <f t="shared" si="6"/>
        <v>4.1307950122074881E-3</v>
      </c>
      <c r="AJ66" s="50">
        <f t="shared" si="4"/>
        <v>5.3503313507403366E-2</v>
      </c>
    </row>
    <row r="67" spans="1:36" x14ac:dyDescent="0.25">
      <c r="A67" s="12">
        <v>43969</v>
      </c>
      <c r="B67" s="44">
        <f t="shared" si="7"/>
        <v>59</v>
      </c>
      <c r="C67" s="48">
        <f>+'Modelo predictivo'!G66</f>
        <v>0.3123169515747577</v>
      </c>
      <c r="D67" s="50">
        <f>+$C67*'Estructura Poblacion'!C$19</f>
        <v>1.2740485167905023E-2</v>
      </c>
      <c r="E67" s="50">
        <f>+$C67*'Estructura Poblacion'!D$19</f>
        <v>2.0952623342420755E-2</v>
      </c>
      <c r="F67" s="50">
        <f>+$C67*'Estructura Poblacion'!E$19</f>
        <v>6.3586776865232841E-2</v>
      </c>
      <c r="G67" s="50">
        <f>+$C67*'Estructura Poblacion'!F$19</f>
        <v>7.2571322868049279E-2</v>
      </c>
      <c r="H67" s="50">
        <f>+$C67*'Estructura Poblacion'!G$19</f>
        <v>5.8110957082458205E-2</v>
      </c>
      <c r="I67" s="50">
        <f>+$C67*'Estructura Poblacion'!H$19</f>
        <v>3.9551949207958313E-2</v>
      </c>
      <c r="J67" s="50">
        <f>+$C67*'Estructura Poblacion'!I$19</f>
        <v>2.1037503323552698E-2</v>
      </c>
      <c r="K67" s="50">
        <f>+$C67*'Estructura Poblacion'!J$19</f>
        <v>1.1588239424038861E-2</v>
      </c>
      <c r="L67" s="50">
        <f>+$C67*'Estructura Poblacion'!K$19</f>
        <v>1.2177094293141736E-2</v>
      </c>
      <c r="M67" s="126">
        <f>+D67*Parámetros!$B$97</f>
        <v>1.2740485167905022E-5</v>
      </c>
      <c r="N67" s="126">
        <f>+E67*Parámetros!$B$98</f>
        <v>6.2857870027262268E-5</v>
      </c>
      <c r="O67" s="126">
        <f>F67*Parámetros!$B$99</f>
        <v>7.6304132238279407E-4</v>
      </c>
      <c r="P67" s="126">
        <f>+G67*Parámetros!$B$100</f>
        <v>2.3222823317775769E-3</v>
      </c>
      <c r="Q67" s="126">
        <f>+H67*Parámetros!$B$101</f>
        <v>2.847436897040452E-3</v>
      </c>
      <c r="R67" s="126">
        <f>+I67*Parámetros!$B$102</f>
        <v>4.0342988192117474E-3</v>
      </c>
      <c r="S67" s="126">
        <f>+J67*Parámetros!$B$103</f>
        <v>3.492225551709748E-3</v>
      </c>
      <c r="T67" s="126">
        <f>+K67*Parámetros!$B$104</f>
        <v>2.8159421800414432E-3</v>
      </c>
      <c r="U67" s="126">
        <f>L67*Parámetros!$B$105</f>
        <v>3.3243467420276942E-3</v>
      </c>
      <c r="V67" s="126">
        <f t="shared" si="1"/>
        <v>1.9675172199386623E-2</v>
      </c>
      <c r="W67" s="126">
        <f t="shared" si="5"/>
        <v>1.4359580174611716E-2</v>
      </c>
      <c r="X67" s="50">
        <f t="shared" si="3"/>
        <v>0.20171468410012064</v>
      </c>
      <c r="Y67" s="51">
        <f>+M67*Parámetros!$C$97</f>
        <v>6.370242583952511E-7</v>
      </c>
      <c r="Z67" s="51">
        <f>N67*Parámetros!$C$98</f>
        <v>3.1428935013631138E-6</v>
      </c>
      <c r="AA67" s="51">
        <f>O67*Parámetros!$C$99</f>
        <v>3.8152066119139708E-5</v>
      </c>
      <c r="AB67" s="51">
        <f>P67*Parámetros!$C$100</f>
        <v>1.1611411658887886E-4</v>
      </c>
      <c r="AC67" s="51">
        <f>+Q67*Parámetros!$C$101</f>
        <v>1.7938852451354848E-4</v>
      </c>
      <c r="AD67" s="51">
        <f>+R67*Parámetros!$C$102</f>
        <v>4.9218445594383315E-4</v>
      </c>
      <c r="AE67" s="51">
        <f>S67*Parámetros!$C$103</f>
        <v>9.5686980116847103E-4</v>
      </c>
      <c r="AF67" s="51">
        <f>T67*Parámetros!$C$104</f>
        <v>1.2164870217779035E-3</v>
      </c>
      <c r="AG67" s="51">
        <f>+U67*Parámetros!$C$105</f>
        <v>2.356961840097635E-3</v>
      </c>
      <c r="AH67" s="51">
        <f t="shared" si="2"/>
        <v>5.3599377439691679E-3</v>
      </c>
      <c r="AI67" s="107">
        <f t="shared" si="6"/>
        <v>3.9118567799804145E-3</v>
      </c>
      <c r="AJ67" s="50">
        <f t="shared" si="4"/>
        <v>5.495139447139212E-2</v>
      </c>
    </row>
    <row r="68" spans="1:36" x14ac:dyDescent="0.25">
      <c r="A68" s="12">
        <v>43970</v>
      </c>
      <c r="B68" s="44">
        <f t="shared" si="7"/>
        <v>60</v>
      </c>
      <c r="C68" s="48">
        <f>+'Modelo predictivo'!G67</f>
        <v>0.30345171806402504</v>
      </c>
      <c r="D68" s="50">
        <f>+$C68*'Estructura Poblacion'!C$19</f>
        <v>1.2378841730096081E-2</v>
      </c>
      <c r="E68" s="50">
        <f>+$C68*'Estructura Poblacion'!D$19</f>
        <v>2.0357875290301253E-2</v>
      </c>
      <c r="F68" s="50">
        <f>+$C68*'Estructura Poblacion'!E$19</f>
        <v>6.1781842415588636E-2</v>
      </c>
      <c r="G68" s="50">
        <f>+$C68*'Estructura Poblacion'!F$19</f>
        <v>7.0511358718924208E-2</v>
      </c>
      <c r="H68" s="50">
        <f>+$C68*'Estructura Poblacion'!G$19</f>
        <v>5.6461455825896276E-2</v>
      </c>
      <c r="I68" s="50">
        <f>+$C68*'Estructura Poblacion'!H$19</f>
        <v>3.8429252332988148E-2</v>
      </c>
      <c r="J68" s="50">
        <f>+$C68*'Estructura Poblacion'!I$19</f>
        <v>2.0440345921414485E-2</v>
      </c>
      <c r="K68" s="50">
        <f>+$C68*'Estructura Poblacion'!J$19</f>
        <v>1.125930291273396E-2</v>
      </c>
      <c r="L68" s="50">
        <f>+$C68*'Estructura Poblacion'!K$19</f>
        <v>1.1831442916082006E-2</v>
      </c>
      <c r="M68" s="126">
        <f>+D68*Parámetros!$B$97</f>
        <v>1.2378841730096081E-5</v>
      </c>
      <c r="N68" s="126">
        <f>+E68*Parámetros!$B$98</f>
        <v>6.1073625870903758E-5</v>
      </c>
      <c r="O68" s="126">
        <f>F68*Parámetros!$B$99</f>
        <v>7.4138210898706369E-4</v>
      </c>
      <c r="P68" s="126">
        <f>+G68*Parámetros!$B$100</f>
        <v>2.2563634790055747E-3</v>
      </c>
      <c r="Q68" s="126">
        <f>+H68*Parámetros!$B$101</f>
        <v>2.7666113354689178E-3</v>
      </c>
      <c r="R68" s="126">
        <f>+I68*Parámetros!$B$102</f>
        <v>3.9197837379647904E-3</v>
      </c>
      <c r="S68" s="126">
        <f>+J68*Parámetros!$B$103</f>
        <v>3.3930974229548047E-3</v>
      </c>
      <c r="T68" s="126">
        <f>+K68*Parámetros!$B$104</f>
        <v>2.7360106077943523E-3</v>
      </c>
      <c r="U68" s="126">
        <f>L68*Parámetros!$B$105</f>
        <v>3.2299839160903881E-3</v>
      </c>
      <c r="V68" s="126">
        <f t="shared" si="1"/>
        <v>1.911668507586689E-2</v>
      </c>
      <c r="W68" s="126">
        <f t="shared" si="5"/>
        <v>1.3598501295117586E-2</v>
      </c>
      <c r="X68" s="50">
        <f t="shared" si="3"/>
        <v>0.20723286788086995</v>
      </c>
      <c r="Y68" s="51">
        <f>+M68*Parámetros!$C$97</f>
        <v>6.1894208650480411E-7</v>
      </c>
      <c r="Z68" s="51">
        <f>N68*Parámetros!$C$98</f>
        <v>3.053681293545188E-6</v>
      </c>
      <c r="AA68" s="51">
        <f>O68*Parámetros!$C$99</f>
        <v>3.7069105449353188E-5</v>
      </c>
      <c r="AB68" s="51">
        <f>P68*Parámetros!$C$100</f>
        <v>1.1281817395027874E-4</v>
      </c>
      <c r="AC68" s="51">
        <f>+Q68*Parámetros!$C$101</f>
        <v>1.7429651413454182E-4</v>
      </c>
      <c r="AD68" s="51">
        <f>+R68*Parámetros!$C$102</f>
        <v>4.7821361603170445E-4</v>
      </c>
      <c r="AE68" s="51">
        <f>S68*Parámetros!$C$103</f>
        <v>9.2970869388961657E-4</v>
      </c>
      <c r="AF68" s="51">
        <f>T68*Parámetros!$C$104</f>
        <v>1.1819565825671602E-3</v>
      </c>
      <c r="AG68" s="51">
        <f>+U68*Parámetros!$C$105</f>
        <v>2.2900585965080849E-3</v>
      </c>
      <c r="AH68" s="51">
        <f t="shared" si="2"/>
        <v>5.2077939059107896E-3</v>
      </c>
      <c r="AI68" s="107">
        <f t="shared" si="6"/>
        <v>3.7045226143121945E-3</v>
      </c>
      <c r="AJ68" s="50">
        <f t="shared" si="4"/>
        <v>5.645466576299072E-2</v>
      </c>
    </row>
    <row r="69" spans="1:36" x14ac:dyDescent="0.25">
      <c r="A69" s="12">
        <v>43971</v>
      </c>
      <c r="B69" s="44">
        <f t="shared" si="7"/>
        <v>61</v>
      </c>
      <c r="C69" s="48">
        <f>+'Modelo predictivo'!G68</f>
        <v>0.29483812674880028</v>
      </c>
      <c r="D69" s="50">
        <f>+$C69*'Estructura Poblacion'!C$19</f>
        <v>1.2027463644978762E-2</v>
      </c>
      <c r="E69" s="50">
        <f>+$C69*'Estructura Poblacion'!D$19</f>
        <v>1.9780009332198586E-2</v>
      </c>
      <c r="F69" s="50">
        <f>+$C69*'Estructura Poblacion'!E$19</f>
        <v>6.0028141547903258E-2</v>
      </c>
      <c r="G69" s="50">
        <f>+$C69*'Estructura Poblacion'!F$19</f>
        <v>6.8509867242913261E-2</v>
      </c>
      <c r="H69" s="50">
        <f>+$C69*'Estructura Poblacion'!G$19</f>
        <v>5.4858776135533555E-2</v>
      </c>
      <c r="I69" s="50">
        <f>+$C69*'Estructura Poblacion'!H$19</f>
        <v>3.7338423530772678E-2</v>
      </c>
      <c r="J69" s="50">
        <f>+$C69*'Estructura Poblacion'!I$19</f>
        <v>1.9860139003384319E-2</v>
      </c>
      <c r="K69" s="50">
        <f>+$C69*'Estructura Poblacion'!J$19</f>
        <v>1.0939703358632416E-2</v>
      </c>
      <c r="L69" s="50">
        <f>+$C69*'Estructura Poblacion'!K$19</f>
        <v>1.149560295248345E-2</v>
      </c>
      <c r="M69" s="126">
        <f>+D69*Parámetros!$B$97</f>
        <v>1.2027463644978762E-5</v>
      </c>
      <c r="N69" s="126">
        <f>+E69*Parámetros!$B$98</f>
        <v>5.9340027996595755E-5</v>
      </c>
      <c r="O69" s="126">
        <f>F69*Parámetros!$B$99</f>
        <v>7.2033769857483907E-4</v>
      </c>
      <c r="P69" s="126">
        <f>+G69*Parámetros!$B$100</f>
        <v>2.1923157517732242E-3</v>
      </c>
      <c r="Q69" s="126">
        <f>+H69*Parámetros!$B$101</f>
        <v>2.6880800306411444E-3</v>
      </c>
      <c r="R69" s="126">
        <f>+I69*Parámetros!$B$102</f>
        <v>3.8085192001388129E-3</v>
      </c>
      <c r="S69" s="126">
        <f>+J69*Parámetros!$B$103</f>
        <v>3.296783074561797E-3</v>
      </c>
      <c r="T69" s="126">
        <f>+K69*Parámetros!$B$104</f>
        <v>2.658347916147677E-3</v>
      </c>
      <c r="U69" s="126">
        <f>L69*Parámetros!$B$105</f>
        <v>3.1382996060279823E-3</v>
      </c>
      <c r="V69" s="126">
        <f t="shared" si="1"/>
        <v>1.8574050769507053E-2</v>
      </c>
      <c r="W69" s="126">
        <f t="shared" si="5"/>
        <v>1.8587897582907451E-2</v>
      </c>
      <c r="X69" s="50">
        <f t="shared" si="3"/>
        <v>0.20721902106746953</v>
      </c>
      <c r="Y69" s="51">
        <f>+M69*Parámetros!$C$97</f>
        <v>6.0137318224893811E-7</v>
      </c>
      <c r="Z69" s="51">
        <f>N69*Parámetros!$C$98</f>
        <v>2.967001399829788E-6</v>
      </c>
      <c r="AA69" s="51">
        <f>O69*Parámetros!$C$99</f>
        <v>3.6016884928741954E-5</v>
      </c>
      <c r="AB69" s="51">
        <f>P69*Parámetros!$C$100</f>
        <v>1.0961578758866121E-4</v>
      </c>
      <c r="AC69" s="51">
        <f>+Q69*Parámetros!$C$101</f>
        <v>1.6934904193039211E-4</v>
      </c>
      <c r="AD69" s="51">
        <f>+R69*Parámetros!$C$102</f>
        <v>4.6463934241693517E-4</v>
      </c>
      <c r="AE69" s="51">
        <f>S69*Parámetros!$C$103</f>
        <v>9.0331856242993245E-4</v>
      </c>
      <c r="AF69" s="51">
        <f>T69*Parámetros!$C$104</f>
        <v>1.1484062997757965E-3</v>
      </c>
      <c r="AG69" s="51">
        <f>+U69*Parámetros!$C$105</f>
        <v>2.2250544206738393E-3</v>
      </c>
      <c r="AH69" s="51">
        <f t="shared" si="2"/>
        <v>5.0599687143263773E-3</v>
      </c>
      <c r="AI69" s="107">
        <f t="shared" si="6"/>
        <v>5.0637408824693742E-3</v>
      </c>
      <c r="AJ69" s="50">
        <f t="shared" si="4"/>
        <v>5.6450893594847729E-2</v>
      </c>
    </row>
    <row r="70" spans="1:36" x14ac:dyDescent="0.25">
      <c r="A70" s="12">
        <v>43972</v>
      </c>
      <c r="B70" s="44">
        <f t="shared" si="7"/>
        <v>62</v>
      </c>
      <c r="C70" s="48">
        <f>+'Modelo predictivo'!G69</f>
        <v>0.28646903461776674</v>
      </c>
      <c r="D70" s="50">
        <f>+$C70*'Estructura Poblacion'!C$19</f>
        <v>1.1686059524495918E-2</v>
      </c>
      <c r="E70" s="50">
        <f>+$C70*'Estructura Poblacion'!D$19</f>
        <v>1.9218546259972137E-2</v>
      </c>
      <c r="F70" s="50">
        <f>+$C70*'Estructura Poblacion'!E$19</f>
        <v>5.8324219966902478E-2</v>
      </c>
      <c r="G70" s="50">
        <f>+$C70*'Estructura Poblacion'!F$19</f>
        <v>6.656518865889377E-2</v>
      </c>
      <c r="H70" s="50">
        <f>+$C70*'Estructura Poblacion'!G$19</f>
        <v>5.3301588953750957E-2</v>
      </c>
      <c r="I70" s="50">
        <f>+$C70*'Estructura Poblacion'!H$19</f>
        <v>3.6278558207374988E-2</v>
      </c>
      <c r="J70" s="50">
        <f>+$C70*'Estructura Poblacion'!I$19</f>
        <v>1.9296401420028739E-2</v>
      </c>
      <c r="K70" s="50">
        <f>+$C70*'Estructura Poblacion'!J$19</f>
        <v>1.0629175726727549E-2</v>
      </c>
      <c r="L70" s="50">
        <f>+$C70*'Estructura Poblacion'!K$19</f>
        <v>1.1169295899620225E-2</v>
      </c>
      <c r="M70" s="126">
        <f>+D70*Parámetros!$B$97</f>
        <v>1.1686059524495917E-5</v>
      </c>
      <c r="N70" s="126">
        <f>+E70*Parámetros!$B$98</f>
        <v>5.7655638779916409E-5</v>
      </c>
      <c r="O70" s="126">
        <f>F70*Parámetros!$B$99</f>
        <v>6.9989063960282979E-4</v>
      </c>
      <c r="P70" s="126">
        <f>+G70*Parámetros!$B$100</f>
        <v>2.1300860370846008E-3</v>
      </c>
      <c r="Q70" s="126">
        <f>+H70*Parámetros!$B$101</f>
        <v>2.6117778587337972E-3</v>
      </c>
      <c r="R70" s="126">
        <f>+I70*Parámetros!$B$102</f>
        <v>3.7004129371522483E-3</v>
      </c>
      <c r="S70" s="126">
        <f>+J70*Parámetros!$B$103</f>
        <v>3.2032026357247706E-3</v>
      </c>
      <c r="T70" s="126">
        <f>+K70*Parámetros!$B$104</f>
        <v>2.5828897015947945E-3</v>
      </c>
      <c r="U70" s="126">
        <f>L70*Parámetros!$B$105</f>
        <v>3.0492177805963214E-3</v>
      </c>
      <c r="V70" s="126">
        <f t="shared" si="1"/>
        <v>1.8046819288793772E-2</v>
      </c>
      <c r="W70" s="126">
        <f t="shared" si="5"/>
        <v>1.7754589323104867E-2</v>
      </c>
      <c r="X70" s="50">
        <f t="shared" si="3"/>
        <v>0.20751125103315843</v>
      </c>
      <c r="Y70" s="51">
        <f>+M70*Parámetros!$C$97</f>
        <v>5.8430297622479593E-7</v>
      </c>
      <c r="Z70" s="51">
        <f>N70*Parámetros!$C$98</f>
        <v>2.8827819389958207E-6</v>
      </c>
      <c r="AA70" s="51">
        <f>O70*Parámetros!$C$99</f>
        <v>3.4994531980141488E-5</v>
      </c>
      <c r="AB70" s="51">
        <f>P70*Parámetros!$C$100</f>
        <v>1.0650430185423004E-4</v>
      </c>
      <c r="AC70" s="51">
        <f>+Q70*Parámetros!$C$101</f>
        <v>1.6454200510022924E-4</v>
      </c>
      <c r="AD70" s="51">
        <f>+R70*Parámetros!$C$102</f>
        <v>4.514503783325743E-4</v>
      </c>
      <c r="AE70" s="51">
        <f>S70*Parámetros!$C$103</f>
        <v>8.7767752218858718E-4</v>
      </c>
      <c r="AF70" s="51">
        <f>T70*Parámetros!$C$104</f>
        <v>1.1158083510889511E-3</v>
      </c>
      <c r="AG70" s="51">
        <f>+U70*Parámetros!$C$105</f>
        <v>2.1618954064427918E-3</v>
      </c>
      <c r="AH70" s="51">
        <f t="shared" si="2"/>
        <v>4.9163395819027261E-3</v>
      </c>
      <c r="AI70" s="107">
        <f t="shared" si="6"/>
        <v>4.8367298886740386E-3</v>
      </c>
      <c r="AJ70" s="50">
        <f t="shared" si="4"/>
        <v>5.653050328807642E-2</v>
      </c>
    </row>
    <row r="71" spans="1:36" x14ac:dyDescent="0.25">
      <c r="A71" s="12">
        <v>43973</v>
      </c>
      <c r="B71" s="44">
        <f t="shared" si="7"/>
        <v>63</v>
      </c>
      <c r="C71" s="48">
        <f>+'Modelo predictivo'!G70</f>
        <v>0.27833750168792903</v>
      </c>
      <c r="D71" s="50">
        <f>+$C71*'Estructura Poblacion'!C$19</f>
        <v>1.1354346262815562E-2</v>
      </c>
      <c r="E71" s="50">
        <f>+$C71*'Estructura Poblacion'!D$19</f>
        <v>1.867302048618269E-2</v>
      </c>
      <c r="F71" s="50">
        <f>+$C71*'Estructura Poblacion'!E$19</f>
        <v>5.6668664713257787E-2</v>
      </c>
      <c r="G71" s="50">
        <f>+$C71*'Estructura Poblacion'!F$19</f>
        <v>6.4675710362285282E-2</v>
      </c>
      <c r="H71" s="50">
        <f>+$C71*'Estructura Poblacion'!G$19</f>
        <v>5.1788602999201232E-2</v>
      </c>
      <c r="I71" s="50">
        <f>+$C71*'Estructura Poblacion'!H$19</f>
        <v>3.5248777480449578E-2</v>
      </c>
      <c r="J71" s="50">
        <f>+$C71*'Estructura Poblacion'!I$19</f>
        <v>1.874866569779372E-2</v>
      </c>
      <c r="K71" s="50">
        <f>+$C71*'Estructura Poblacion'!J$19</f>
        <v>1.0327462515195833E-2</v>
      </c>
      <c r="L71" s="50">
        <f>+$C71*'Estructura Poblacion'!K$19</f>
        <v>1.0852251170747354E-2</v>
      </c>
      <c r="M71" s="126">
        <f>+D71*Parámetros!$B$97</f>
        <v>1.1354346262815563E-5</v>
      </c>
      <c r="N71" s="126">
        <f>+E71*Parámetros!$B$98</f>
        <v>5.6019061458548069E-5</v>
      </c>
      <c r="O71" s="126">
        <f>F71*Parámetros!$B$99</f>
        <v>6.8002397655909344E-4</v>
      </c>
      <c r="P71" s="126">
        <f>+G71*Parámetros!$B$100</f>
        <v>2.0696227315931291E-3</v>
      </c>
      <c r="Q71" s="126">
        <f>+H71*Parámetros!$B$101</f>
        <v>2.5376415469608605E-3</v>
      </c>
      <c r="R71" s="126">
        <f>+I71*Parámetros!$B$102</f>
        <v>3.5953753030058566E-3</v>
      </c>
      <c r="S71" s="126">
        <f>+J71*Parámetros!$B$103</f>
        <v>3.1122785058337577E-3</v>
      </c>
      <c r="T71" s="126">
        <f>+K71*Parámetros!$B$104</f>
        <v>2.5095733911925872E-3</v>
      </c>
      <c r="U71" s="126">
        <f>L71*Parámetros!$B$105</f>
        <v>2.9626645696140277E-3</v>
      </c>
      <c r="V71" s="126">
        <f t="shared" si="1"/>
        <v>1.7534553432480674E-2</v>
      </c>
      <c r="W71" s="126">
        <f t="shared" si="5"/>
        <v>1.6958638880863963E-2</v>
      </c>
      <c r="X71" s="50">
        <f t="shared" si="3"/>
        <v>0.20808716558477514</v>
      </c>
      <c r="Y71" s="51">
        <f>+M71*Parámetros!$C$97</f>
        <v>5.6771731314077814E-7</v>
      </c>
      <c r="Z71" s="51">
        <f>N71*Parámetros!$C$98</f>
        <v>2.8009530729274036E-6</v>
      </c>
      <c r="AA71" s="51">
        <f>O71*Parámetros!$C$99</f>
        <v>3.4001198827954672E-5</v>
      </c>
      <c r="AB71" s="51">
        <f>P71*Parámetros!$C$100</f>
        <v>1.0348113657965646E-4</v>
      </c>
      <c r="AC71" s="51">
        <f>+Q71*Parámetros!$C$101</f>
        <v>1.598714174585342E-4</v>
      </c>
      <c r="AD71" s="51">
        <f>+R71*Parámetros!$C$102</f>
        <v>4.386357869667145E-4</v>
      </c>
      <c r="AE71" s="51">
        <f>S71*Parámetros!$C$103</f>
        <v>8.5276431059844963E-4</v>
      </c>
      <c r="AF71" s="51">
        <f>T71*Parámetros!$C$104</f>
        <v>1.0841357049951976E-3</v>
      </c>
      <c r="AG71" s="51">
        <f>+U71*Parámetros!$C$105</f>
        <v>2.1005291798563454E-3</v>
      </c>
      <c r="AH71" s="51">
        <f t="shared" si="2"/>
        <v>4.7767874056689206E-3</v>
      </c>
      <c r="AI71" s="107">
        <f t="shared" si="6"/>
        <v>4.6198959634375942E-3</v>
      </c>
      <c r="AJ71" s="50">
        <f t="shared" si="4"/>
        <v>5.6687394730307747E-2</v>
      </c>
    </row>
    <row r="72" spans="1:36" x14ac:dyDescent="0.25">
      <c r="A72" s="12">
        <v>43974</v>
      </c>
      <c r="B72" s="44">
        <f t="shared" si="7"/>
        <v>64</v>
      </c>
      <c r="C72" s="48">
        <f>+'Modelo predictivo'!G71</f>
        <v>0.27043678471818566</v>
      </c>
      <c r="D72" s="50">
        <f>+$C72*'Estructura Poblacion'!C$19</f>
        <v>1.1032048779885832E-2</v>
      </c>
      <c r="E72" s="50">
        <f>+$C72*'Estructura Poblacion'!D$19</f>
        <v>1.8142979622350553E-2</v>
      </c>
      <c r="F72" s="50">
        <f>+$C72*'Estructura Poblacion'!E$19</f>
        <v>5.5060102883689031E-2</v>
      </c>
      <c r="G72" s="50">
        <f>+$C72*'Estructura Poblacion'!F$19</f>
        <v>6.2839865464308045E-2</v>
      </c>
      <c r="H72" s="50">
        <f>+$C72*'Estructura Poblacion'!G$19</f>
        <v>5.0318563597130835E-2</v>
      </c>
      <c r="I72" s="50">
        <f>+$C72*'Estructura Poblacion'!H$19</f>
        <v>3.4248227383126585E-2</v>
      </c>
      <c r="J72" s="50">
        <f>+$C72*'Estructura Poblacion'!I$19</f>
        <v>1.8216477615554321E-2</v>
      </c>
      <c r="K72" s="50">
        <f>+$C72*'Estructura Poblacion'!J$19</f>
        <v>1.0034313522144659E-2</v>
      </c>
      <c r="L72" s="50">
        <f>+$C72*'Estructura Poblacion'!K$19</f>
        <v>1.0544205849995811E-2</v>
      </c>
      <c r="M72" s="126">
        <f>+D72*Parámetros!$B$97</f>
        <v>1.1032048779885832E-5</v>
      </c>
      <c r="N72" s="126">
        <f>+E72*Parámetros!$B$98</f>
        <v>5.4428938867051663E-5</v>
      </c>
      <c r="O72" s="126">
        <f>F72*Parámetros!$B$99</f>
        <v>6.6072123460426838E-4</v>
      </c>
      <c r="P72" s="126">
        <f>+G72*Parámetros!$B$100</f>
        <v>2.0108756948578575E-3</v>
      </c>
      <c r="Q72" s="126">
        <f>+H72*Parámetros!$B$101</f>
        <v>2.4656096162594108E-3</v>
      </c>
      <c r="R72" s="126">
        <f>+I72*Parámetros!$B$102</f>
        <v>3.4933191930789113E-3</v>
      </c>
      <c r="S72" s="126">
        <f>+J72*Parámetros!$B$103</f>
        <v>3.0239352841820175E-3</v>
      </c>
      <c r="T72" s="126">
        <f>+K72*Parámetros!$B$104</f>
        <v>2.438338185881152E-3</v>
      </c>
      <c r="U72" s="126">
        <f>L72*Parámetros!$B$105</f>
        <v>2.8785681970488566E-3</v>
      </c>
      <c r="V72" s="126">
        <f t="shared" si="1"/>
        <v>1.7036828393559411E-2</v>
      </c>
      <c r="W72" s="126">
        <f t="shared" si="5"/>
        <v>1.6198371479269485E-2</v>
      </c>
      <c r="X72" s="50">
        <f t="shared" si="3"/>
        <v>0.20892562249906507</v>
      </c>
      <c r="Y72" s="51">
        <f>+M72*Parámetros!$C$97</f>
        <v>5.5160243899429163E-7</v>
      </c>
      <c r="Z72" s="51">
        <f>N72*Parámetros!$C$98</f>
        <v>2.7214469433525834E-6</v>
      </c>
      <c r="AA72" s="51">
        <f>O72*Parámetros!$C$99</f>
        <v>3.3036061730213423E-5</v>
      </c>
      <c r="AB72" s="51">
        <f>P72*Parámetros!$C$100</f>
        <v>1.0054378474289288E-4</v>
      </c>
      <c r="AC72" s="51">
        <f>+Q72*Parámetros!$C$101</f>
        <v>1.5533340582434289E-4</v>
      </c>
      <c r="AD72" s="51">
        <f>+R72*Parámetros!$C$102</f>
        <v>4.2618494155562716E-4</v>
      </c>
      <c r="AE72" s="51">
        <f>S72*Parámetros!$C$103</f>
        <v>8.2855826786587289E-4</v>
      </c>
      <c r="AF72" s="51">
        <f>T72*Parámetros!$C$104</f>
        <v>1.0533620963006577E-3</v>
      </c>
      <c r="AG72" s="51">
        <f>+U72*Parámetros!$C$105</f>
        <v>2.0409048517076394E-3</v>
      </c>
      <c r="AH72" s="51">
        <f t="shared" si="2"/>
        <v>4.6411964591095926E-3</v>
      </c>
      <c r="AI72" s="107">
        <f t="shared" si="6"/>
        <v>4.4127828617061297E-3</v>
      </c>
      <c r="AJ72" s="50">
        <f t="shared" si="4"/>
        <v>5.6915808327711211E-2</v>
      </c>
    </row>
    <row r="73" spans="1:36" x14ac:dyDescent="0.25">
      <c r="A73" s="12">
        <v>43975</v>
      </c>
      <c r="B73" s="44">
        <f t="shared" si="7"/>
        <v>65</v>
      </c>
      <c r="C73" s="48">
        <f>+'Modelo predictivo'!G72</f>
        <v>0.70062811346724629</v>
      </c>
      <c r="D73" s="50">
        <f>+$C73*'Estructura Poblacion'!C$19</f>
        <v>2.8581036164827177E-2</v>
      </c>
      <c r="E73" s="50">
        <f>+$C73*'Estructura Poblacion'!D$19</f>
        <v>4.7003522833361691E-2</v>
      </c>
      <c r="F73" s="50">
        <f>+$C73*'Estructura Poblacion'!E$19</f>
        <v>0.14264574270438524</v>
      </c>
      <c r="G73" s="50">
        <f>+$C73*'Estructura Poblacion'!F$19</f>
        <v>0.16280099039290594</v>
      </c>
      <c r="H73" s="50">
        <f>+$C73*'Estructura Poblacion'!G$19</f>
        <v>0.13036170475912598</v>
      </c>
      <c r="I73" s="50">
        <f>+$C73*'Estructura Poblacion'!H$19</f>
        <v>8.8727836954732478E-2</v>
      </c>
      <c r="J73" s="50">
        <f>+$C73*'Estructura Poblacion'!I$19</f>
        <v>4.719393613226127E-2</v>
      </c>
      <c r="K73" s="50">
        <f>+$C73*'Estructura Poblacion'!J$19</f>
        <v>2.5996175632265361E-2</v>
      </c>
      <c r="L73" s="50">
        <f>+$C73*'Estructura Poblacion'!K$19</f>
        <v>2.7317167893381209E-2</v>
      </c>
      <c r="M73" s="126">
        <f>+D73*Parámetros!$B$97</f>
        <v>2.8581036164827178E-5</v>
      </c>
      <c r="N73" s="126">
        <f>+E73*Parámetros!$B$98</f>
        <v>1.4101056850008507E-4</v>
      </c>
      <c r="O73" s="126">
        <f>F73*Parámetros!$B$99</f>
        <v>1.7117489124526229E-3</v>
      </c>
      <c r="P73" s="126">
        <f>+G73*Parámetros!$B$100</f>
        <v>5.2096316925729904E-3</v>
      </c>
      <c r="Q73" s="126">
        <f>+H73*Parámetros!$B$101</f>
        <v>6.3877235331971736E-3</v>
      </c>
      <c r="R73" s="126">
        <f>+I73*Parámetros!$B$102</f>
        <v>9.0502393693827118E-3</v>
      </c>
      <c r="S73" s="126">
        <f>+J73*Parámetros!$B$103</f>
        <v>7.8341933979553715E-3</v>
      </c>
      <c r="T73" s="126">
        <f>+K73*Parámetros!$B$104</f>
        <v>6.3170706786404825E-3</v>
      </c>
      <c r="U73" s="126">
        <f>L73*Parámetros!$B$105</f>
        <v>7.4575868348930709E-3</v>
      </c>
      <c r="V73" s="126">
        <f t="shared" si="1"/>
        <v>4.413778602375934E-2</v>
      </c>
      <c r="W73" s="126">
        <f t="shared" si="5"/>
        <v>1.5472187440221248E-2</v>
      </c>
      <c r="X73" s="50">
        <f t="shared" si="3"/>
        <v>0.23759122108260314</v>
      </c>
      <c r="Y73" s="51">
        <f>+M73*Parámetros!$C$97</f>
        <v>1.429051808241359E-6</v>
      </c>
      <c r="Z73" s="51">
        <f>N73*Parámetros!$C$98</f>
        <v>7.0505284250042536E-6</v>
      </c>
      <c r="AA73" s="51">
        <f>O73*Parámetros!$C$99</f>
        <v>8.5587445622631154E-5</v>
      </c>
      <c r="AB73" s="51">
        <f>P73*Parámetros!$C$100</f>
        <v>2.6048158462864954E-4</v>
      </c>
      <c r="AC73" s="51">
        <f>+Q73*Parámetros!$C$101</f>
        <v>4.0242658259142194E-4</v>
      </c>
      <c r="AD73" s="51">
        <f>+R73*Parámetros!$C$102</f>
        <v>1.1041292030646908E-3</v>
      </c>
      <c r="AE73" s="51">
        <f>S73*Parámetros!$C$103</f>
        <v>2.1465689910397721E-3</v>
      </c>
      <c r="AF73" s="51">
        <f>T73*Parámetros!$C$104</f>
        <v>2.7289745331726886E-3</v>
      </c>
      <c r="AG73" s="51">
        <f>+U73*Parámetros!$C$105</f>
        <v>5.287429065939187E-3</v>
      </c>
      <c r="AH73" s="51">
        <f t="shared" si="2"/>
        <v>1.2024076986292286E-2</v>
      </c>
      <c r="AI73" s="107">
        <f t="shared" si="6"/>
        <v>4.2149547969492704E-3</v>
      </c>
      <c r="AJ73" s="50">
        <f t="shared" si="4"/>
        <v>6.4724930517054219E-2</v>
      </c>
    </row>
    <row r="74" spans="1:36" x14ac:dyDescent="0.25">
      <c r="A74" s="12">
        <v>43976</v>
      </c>
      <c r="B74" s="44">
        <f t="shared" si="7"/>
        <v>66</v>
      </c>
      <c r="C74" s="48">
        <f>+'Modelo predictivo'!G73</f>
        <v>0.7309950131457299</v>
      </c>
      <c r="D74" s="50">
        <f>+$C74*'Estructura Poblacion'!C$19</f>
        <v>2.9819806692645848E-2</v>
      </c>
      <c r="E74" s="50">
        <f>+$C74*'Estructura Poblacion'!D$19</f>
        <v>4.904076803517407E-2</v>
      </c>
      <c r="F74" s="50">
        <f>+$C74*'Estructura Poblacion'!E$19</f>
        <v>0.14882835067429701</v>
      </c>
      <c r="G74" s="50">
        <f>+$C74*'Estructura Poblacion'!F$19</f>
        <v>0.16985717504749195</v>
      </c>
      <c r="H74" s="50">
        <f>+$C74*'Estructura Poblacion'!G$19</f>
        <v>0.13601189311760603</v>
      </c>
      <c r="I74" s="50">
        <f>+$C74*'Estructura Poblacion'!H$19</f>
        <v>9.2573513814827771E-2</v>
      </c>
      <c r="J74" s="50">
        <f>+$C74*'Estructura Poblacion'!I$19</f>
        <v>4.9239434302280304E-2</v>
      </c>
      <c r="K74" s="50">
        <f>+$C74*'Estructura Poblacion'!J$19</f>
        <v>2.7122912116678707E-2</v>
      </c>
      <c r="L74" s="50">
        <f>+$C74*'Estructura Poblacion'!K$19</f>
        <v>2.8501159344728216E-2</v>
      </c>
      <c r="M74" s="126">
        <f>+D74*Parámetros!$B$97</f>
        <v>2.981980669264585E-5</v>
      </c>
      <c r="N74" s="126">
        <f>+E74*Parámetros!$B$98</f>
        <v>1.4712230410552222E-4</v>
      </c>
      <c r="O74" s="126">
        <f>F74*Parámetros!$B$99</f>
        <v>1.7859402080915641E-3</v>
      </c>
      <c r="P74" s="126">
        <f>+G74*Parámetros!$B$100</f>
        <v>5.4354296015197423E-3</v>
      </c>
      <c r="Q74" s="126">
        <f>+H74*Parámetros!$B$101</f>
        <v>6.6645827627626955E-3</v>
      </c>
      <c r="R74" s="126">
        <f>+I74*Parámetros!$B$102</f>
        <v>9.442498409112432E-3</v>
      </c>
      <c r="S74" s="126">
        <f>+J74*Parámetros!$B$103</f>
        <v>8.1737460941785304E-3</v>
      </c>
      <c r="T74" s="126">
        <f>+K74*Parámetros!$B$104</f>
        <v>6.5908676443529254E-3</v>
      </c>
      <c r="U74" s="126">
        <f>L74*Parámetros!$B$105</f>
        <v>7.7808165011108033E-3</v>
      </c>
      <c r="V74" s="126">
        <f t="shared" ref="V74:V137" si="8">+SUM(M74:U74)</f>
        <v>4.6050823331926859E-2</v>
      </c>
      <c r="W74" s="126">
        <f t="shared" si="5"/>
        <v>1.4778558752183648E-2</v>
      </c>
      <c r="X74" s="50">
        <f t="shared" si="3"/>
        <v>0.26886348566234636</v>
      </c>
      <c r="Y74" s="51">
        <f>+M74*Parámetros!$C$97</f>
        <v>1.4909903346322926E-6</v>
      </c>
      <c r="Z74" s="51">
        <f>N74*Parámetros!$C$98</f>
        <v>7.3561152052761113E-6</v>
      </c>
      <c r="AA74" s="51">
        <f>O74*Parámetros!$C$99</f>
        <v>8.9297010404578209E-5</v>
      </c>
      <c r="AB74" s="51">
        <f>P74*Parámetros!$C$100</f>
        <v>2.7177148007598713E-4</v>
      </c>
      <c r="AC74" s="51">
        <f>+Q74*Parámetros!$C$101</f>
        <v>4.1986871405404983E-4</v>
      </c>
      <c r="AD74" s="51">
        <f>+R74*Parámetros!$C$102</f>
        <v>1.1519848059117167E-3</v>
      </c>
      <c r="AE74" s="51">
        <f>S74*Parámetros!$C$103</f>
        <v>2.2396064298049177E-3</v>
      </c>
      <c r="AF74" s="51">
        <f>T74*Parámetros!$C$104</f>
        <v>2.8472548223604636E-3</v>
      </c>
      <c r="AG74" s="51">
        <f>+U74*Parámetros!$C$105</f>
        <v>5.5165988992875595E-3</v>
      </c>
      <c r="AH74" s="51">
        <f t="shared" ref="AH74:AH137" si="9">+SUM(Y74:AG74)</f>
        <v>1.254522926743918E-2</v>
      </c>
      <c r="AI74" s="107">
        <f t="shared" si="6"/>
        <v>4.0259955061417189E-3</v>
      </c>
      <c r="AJ74" s="50">
        <f t="shared" si="4"/>
        <v>7.3244164278351676E-2</v>
      </c>
    </row>
    <row r="75" spans="1:36" x14ac:dyDescent="0.25">
      <c r="A75" s="13">
        <v>43977</v>
      </c>
      <c r="B75" s="44">
        <f t="shared" si="7"/>
        <v>67</v>
      </c>
      <c r="C75" s="48">
        <f>+'Modelo predictivo'!G74</f>
        <v>0.76267804414965212</v>
      </c>
      <c r="D75" s="50">
        <f>+$C75*'Estructura Poblacion'!C$19</f>
        <v>3.1112266754593925E-2</v>
      </c>
      <c r="E75" s="50">
        <f>+$C75*'Estructura Poblacion'!D$19</f>
        <v>5.1166309449510401E-2</v>
      </c>
      <c r="F75" s="50">
        <f>+$C75*'Estructura Poblacion'!E$19</f>
        <v>0.15527891895982418</v>
      </c>
      <c r="G75" s="50">
        <f>+$C75*'Estructura Poblacion'!F$19</f>
        <v>0.17721918169116171</v>
      </c>
      <c r="H75" s="50">
        <f>+$C75*'Estructura Poblacion'!G$19</f>
        <v>0.14190696620162471</v>
      </c>
      <c r="I75" s="50">
        <f>+$C75*'Estructura Poblacion'!H$19</f>
        <v>9.658586609574886E-2</v>
      </c>
      <c r="J75" s="50">
        <f>+$C75*'Estructura Poblacion'!I$19</f>
        <v>5.137358637658964E-2</v>
      </c>
      <c r="K75" s="50">
        <f>+$C75*'Estructura Poblacion'!J$19</f>
        <v>2.8298482469493243E-2</v>
      </c>
      <c r="L75" s="50">
        <f>+$C75*'Estructura Poblacion'!K$19</f>
        <v>2.9736466151105471E-2</v>
      </c>
      <c r="M75" s="126">
        <f>+D75*Parámetros!$B$97</f>
        <v>3.1112266754593928E-5</v>
      </c>
      <c r="N75" s="126">
        <f>+E75*Parámetros!$B$98</f>
        <v>1.534989283485312E-4</v>
      </c>
      <c r="O75" s="126">
        <f>F75*Parámetros!$B$99</f>
        <v>1.8633470275178901E-3</v>
      </c>
      <c r="P75" s="126">
        <f>+G75*Parámetros!$B$100</f>
        <v>5.6710138141171746E-3</v>
      </c>
      <c r="Q75" s="126">
        <f>+H75*Parámetros!$B$101</f>
        <v>6.9534413438796109E-3</v>
      </c>
      <c r="R75" s="126">
        <f>+I75*Parámetros!$B$102</f>
        <v>9.8517583417663829E-3</v>
      </c>
      <c r="S75" s="126">
        <f>+J75*Parámetros!$B$103</f>
        <v>8.52801533851388E-3</v>
      </c>
      <c r="T75" s="126">
        <f>+K75*Parámetros!$B$104</f>
        <v>6.8765312400868575E-3</v>
      </c>
      <c r="U75" s="126">
        <f>L75*Parámetros!$B$105</f>
        <v>8.1180552592517944E-3</v>
      </c>
      <c r="V75" s="126">
        <f t="shared" si="8"/>
        <v>4.8046773560236712E-2</v>
      </c>
      <c r="W75" s="126">
        <f t="shared" si="5"/>
        <v>1.4116025931289845E-2</v>
      </c>
      <c r="X75" s="50">
        <f t="shared" ref="X75:X138" si="10">+X74+V75-W75</f>
        <v>0.30279423329129324</v>
      </c>
      <c r="Y75" s="51">
        <f>+M75*Parámetros!$C$97</f>
        <v>1.5556133377296964E-6</v>
      </c>
      <c r="Z75" s="51">
        <f>N75*Parámetros!$C$98</f>
        <v>7.67494641742656E-6</v>
      </c>
      <c r="AA75" s="51">
        <f>O75*Parámetros!$C$99</f>
        <v>9.316735137589451E-5</v>
      </c>
      <c r="AB75" s="51">
        <f>P75*Parámetros!$C$100</f>
        <v>2.8355069070585875E-4</v>
      </c>
      <c r="AC75" s="51">
        <f>+Q75*Parámetros!$C$101</f>
        <v>4.3806680466441548E-4</v>
      </c>
      <c r="AD75" s="51">
        <f>+R75*Parámetros!$C$102</f>
        <v>1.2019145176954988E-3</v>
      </c>
      <c r="AE75" s="51">
        <f>S75*Parámetros!$C$103</f>
        <v>2.3366762027528035E-3</v>
      </c>
      <c r="AF75" s="51">
        <f>T75*Parámetros!$C$104</f>
        <v>2.9706614957175225E-3</v>
      </c>
      <c r="AG75" s="51">
        <f>+U75*Parámetros!$C$105</f>
        <v>5.7557011788095221E-3</v>
      </c>
      <c r="AH75" s="51">
        <f t="shared" si="9"/>
        <v>1.3088968801476673E-2</v>
      </c>
      <c r="AI75" s="107">
        <f t="shared" si="6"/>
        <v>3.845507394660907E-3</v>
      </c>
      <c r="AJ75" s="50">
        <f t="shared" ref="AJ75:AJ138" si="11">+AJ74+AH75-AI75</f>
        <v>8.2487625685167432E-2</v>
      </c>
    </row>
    <row r="76" spans="1:36" x14ac:dyDescent="0.25">
      <c r="A76" s="14">
        <v>43978</v>
      </c>
      <c r="B76" s="44">
        <f t="shared" si="7"/>
        <v>68</v>
      </c>
      <c r="C76" s="48">
        <f>+'Modelo predictivo'!G75</f>
        <v>0.79573424463160336</v>
      </c>
      <c r="D76" s="50">
        <f>+$C76*'Estructura Poblacion'!C$19</f>
        <v>3.2460743133554688E-2</v>
      </c>
      <c r="E76" s="50">
        <f>+$C76*'Estructura Poblacion'!D$19</f>
        <v>5.3383973634363605E-2</v>
      </c>
      <c r="F76" s="50">
        <f>+$C76*'Estructura Poblacion'!E$19</f>
        <v>0.1620090603545192</v>
      </c>
      <c r="G76" s="50">
        <f>+$C76*'Estructura Poblacion'!F$19</f>
        <v>0.18490026395669618</v>
      </c>
      <c r="H76" s="50">
        <f>+$C76*'Estructura Poblacion'!G$19</f>
        <v>0.14805753676089195</v>
      </c>
      <c r="I76" s="50">
        <f>+$C76*'Estructura Poblacion'!H$19</f>
        <v>0.10077211713296567</v>
      </c>
      <c r="J76" s="50">
        <f>+$C76*'Estructura Poblacion'!I$19</f>
        <v>5.3600234414733716E-2</v>
      </c>
      <c r="K76" s="50">
        <f>+$C76*'Estructura Poblacion'!J$19</f>
        <v>2.9525003040030341E-2</v>
      </c>
      <c r="L76" s="50">
        <f>+$C76*'Estructura Poblacion'!K$19</f>
        <v>3.1025312203848038E-2</v>
      </c>
      <c r="M76" s="126">
        <f>+D76*Parámetros!$B$97</f>
        <v>3.246074313355469E-5</v>
      </c>
      <c r="N76" s="126">
        <f>+E76*Parámetros!$B$98</f>
        <v>1.6015192090309082E-4</v>
      </c>
      <c r="O76" s="126">
        <f>F76*Parámetros!$B$99</f>
        <v>1.9441087242542305E-3</v>
      </c>
      <c r="P76" s="126">
        <f>+G76*Parámetros!$B$100</f>
        <v>5.9168084466142776E-3</v>
      </c>
      <c r="Q76" s="126">
        <f>+H76*Parámetros!$B$101</f>
        <v>7.2548193012837055E-3</v>
      </c>
      <c r="R76" s="126">
        <f>+I76*Parámetros!$B$102</f>
        <v>1.0278755947562498E-2</v>
      </c>
      <c r="S76" s="126">
        <f>+J76*Parámetros!$B$103</f>
        <v>8.8976389128457966E-3</v>
      </c>
      <c r="T76" s="126">
        <f>+K76*Parámetros!$B$104</f>
        <v>7.1745757387273726E-3</v>
      </c>
      <c r="U76" s="126">
        <f>L76*Parámetros!$B$105</f>
        <v>8.4699102316505154E-3</v>
      </c>
      <c r="V76" s="126">
        <f t="shared" si="8"/>
        <v>5.0129229966975046E-2</v>
      </c>
      <c r="W76" s="126">
        <f t="shared" si="5"/>
        <v>1.3483194955784667E-2</v>
      </c>
      <c r="X76" s="50">
        <f t="shared" si="10"/>
        <v>0.33944026830248364</v>
      </c>
      <c r="Y76" s="51">
        <f>+M76*Parámetros!$C$97</f>
        <v>1.6230371566777346E-6</v>
      </c>
      <c r="Z76" s="51">
        <f>N76*Parámetros!$C$98</f>
        <v>8.0075960451545422E-6</v>
      </c>
      <c r="AA76" s="51">
        <f>O76*Parámetros!$C$99</f>
        <v>9.720543621271153E-5</v>
      </c>
      <c r="AB76" s="51">
        <f>P76*Parámetros!$C$100</f>
        <v>2.9584042233071393E-4</v>
      </c>
      <c r="AC76" s="51">
        <f>+Q76*Parámetros!$C$101</f>
        <v>4.5705361598087342E-4</v>
      </c>
      <c r="AD76" s="51">
        <f>+R76*Parámetros!$C$102</f>
        <v>1.2540082256026247E-3</v>
      </c>
      <c r="AE76" s="51">
        <f>S76*Parámetros!$C$103</f>
        <v>2.4379530621197487E-3</v>
      </c>
      <c r="AF76" s="51">
        <f>T76*Parámetros!$C$104</f>
        <v>3.0994167191302248E-3</v>
      </c>
      <c r="AG76" s="51">
        <f>+U76*Parámetros!$C$105</f>
        <v>6.0051663542402154E-3</v>
      </c>
      <c r="AH76" s="51">
        <f t="shared" si="9"/>
        <v>1.3656274468818945E-2</v>
      </c>
      <c r="AI76" s="107">
        <f t="shared" si="6"/>
        <v>3.6731107011636695E-3</v>
      </c>
      <c r="AJ76" s="50">
        <f t="shared" si="11"/>
        <v>9.2470789452822708E-2</v>
      </c>
    </row>
    <row r="77" spans="1:36" x14ac:dyDescent="0.25">
      <c r="A77" s="15">
        <v>43979</v>
      </c>
      <c r="B77" s="44">
        <f t="shared" si="7"/>
        <v>69</v>
      </c>
      <c r="C77" s="48">
        <f>+'Modelo predictivo'!G76</f>
        <v>0.83022312493994832</v>
      </c>
      <c r="D77" s="50">
        <f>+$C77*'Estructura Poblacion'!C$19</f>
        <v>3.3867663461799966E-2</v>
      </c>
      <c r="E77" s="50">
        <f>+$C77*'Estructura Poblacion'!D$19</f>
        <v>5.569775300163439E-2</v>
      </c>
      <c r="F77" s="50">
        <f>+$C77*'Estructura Poblacion'!E$19</f>
        <v>0.16903089098343885</v>
      </c>
      <c r="G77" s="50">
        <f>+$C77*'Estructura Poblacion'!F$19</f>
        <v>0.19291424992701997</v>
      </c>
      <c r="H77" s="50">
        <f>+$C77*'Estructura Poblacion'!G$19</f>
        <v>0.15447467753187744</v>
      </c>
      <c r="I77" s="50">
        <f>+$C77*'Estructura Poblacion'!H$19</f>
        <v>0.10513980334185369</v>
      </c>
      <c r="J77" s="50">
        <f>+$C77*'Estructura Poblacion'!I$19</f>
        <v>5.5923387002046111E-2</v>
      </c>
      <c r="K77" s="50">
        <f>+$C77*'Estructura Poblacion'!J$19</f>
        <v>3.0804681906210791E-2</v>
      </c>
      <c r="L77" s="50">
        <f>+$C77*'Estructura Poblacion'!K$19</f>
        <v>3.2370017784067139E-2</v>
      </c>
      <c r="M77" s="126">
        <f>+D77*Parámetros!$B$97</f>
        <v>3.3867663461799964E-5</v>
      </c>
      <c r="N77" s="126">
        <f>+E77*Parámetros!$B$98</f>
        <v>1.6709325900490319E-4</v>
      </c>
      <c r="O77" s="126">
        <f>F77*Parámetros!$B$99</f>
        <v>2.0283706918012663E-3</v>
      </c>
      <c r="P77" s="126">
        <f>+G77*Parámetros!$B$100</f>
        <v>6.1732559976646392E-3</v>
      </c>
      <c r="Q77" s="126">
        <f>+H77*Parámetros!$B$101</f>
        <v>7.5692591990619944E-3</v>
      </c>
      <c r="R77" s="126">
        <f>+I77*Parámetros!$B$102</f>
        <v>1.0724259940869075E-2</v>
      </c>
      <c r="S77" s="126">
        <f>+J77*Parámetros!$B$103</f>
        <v>9.2832822423396556E-3</v>
      </c>
      <c r="T77" s="126">
        <f>+K77*Parámetros!$B$104</f>
        <v>7.4855377032092222E-3</v>
      </c>
      <c r="U77" s="126">
        <f>L77*Parámetros!$B$105</f>
        <v>8.8370148550503298E-3</v>
      </c>
      <c r="V77" s="126">
        <f t="shared" si="8"/>
        <v>5.2301941552462886E-2</v>
      </c>
      <c r="W77" s="126">
        <f t="shared" si="5"/>
        <v>2.0841570971451191E-2</v>
      </c>
      <c r="X77" s="50">
        <f t="shared" si="10"/>
        <v>0.37090063888349534</v>
      </c>
      <c r="Y77" s="51">
        <f>+M77*Parámetros!$C$97</f>
        <v>1.6933831730899983E-6</v>
      </c>
      <c r="Z77" s="51">
        <f>N77*Parámetros!$C$98</f>
        <v>8.3546629502451596E-6</v>
      </c>
      <c r="AA77" s="51">
        <f>O77*Parámetros!$C$99</f>
        <v>1.0141853459006332E-4</v>
      </c>
      <c r="AB77" s="51">
        <f>P77*Parámetros!$C$100</f>
        <v>3.0866279988323199E-4</v>
      </c>
      <c r="AC77" s="51">
        <f>+Q77*Parámetros!$C$101</f>
        <v>4.7686332954090564E-4</v>
      </c>
      <c r="AD77" s="51">
        <f>+R77*Parámetros!$C$102</f>
        <v>1.3083597127860271E-3</v>
      </c>
      <c r="AE77" s="51">
        <f>S77*Parámetros!$C$103</f>
        <v>2.5436193344010659E-3</v>
      </c>
      <c r="AF77" s="51">
        <f>T77*Parámetros!$C$104</f>
        <v>3.233752287786384E-3</v>
      </c>
      <c r="AG77" s="51">
        <f>+U77*Parámetros!$C$105</f>
        <v>6.2654435322306839E-3</v>
      </c>
      <c r="AH77" s="51">
        <f t="shared" si="9"/>
        <v>1.4248167577341698E-2</v>
      </c>
      <c r="AI77" s="107">
        <f t="shared" si="6"/>
        <v>5.6776897178554787E-3</v>
      </c>
      <c r="AJ77" s="50">
        <f t="shared" si="11"/>
        <v>0.10104126731230892</v>
      </c>
    </row>
    <row r="78" spans="1:36" x14ac:dyDescent="0.25">
      <c r="A78" s="12">
        <v>43980</v>
      </c>
      <c r="B78" s="44">
        <f t="shared" si="7"/>
        <v>70</v>
      </c>
      <c r="C78" s="48">
        <f>+'Modelo predictivo'!G77</f>
        <v>0.86620677402243018</v>
      </c>
      <c r="D78" s="50">
        <f>+$C78*'Estructura Poblacion'!C$19</f>
        <v>3.5335560561559926E-2</v>
      </c>
      <c r="E78" s="50">
        <f>+$C78*'Estructura Poblacion'!D$19</f>
        <v>5.8111812955503453E-2</v>
      </c>
      <c r="F78" s="50">
        <f>+$C78*'Estructura Poblacion'!E$19</f>
        <v>0.17635705196659296</v>
      </c>
      <c r="G78" s="50">
        <f>+$C78*'Estructura Poblacion'!F$19</f>
        <v>0.20127556685960504</v>
      </c>
      <c r="H78" s="50">
        <f>+$C78*'Estructura Poblacion'!G$19</f>
        <v>0.16116994103569598</v>
      </c>
      <c r="I78" s="50">
        <f>+$C78*'Estructura Poblacion'!H$19</f>
        <v>0.10969678769269078</v>
      </c>
      <c r="J78" s="50">
        <f>+$C78*'Estructura Poblacion'!I$19</f>
        <v>5.8347226416939561E-2</v>
      </c>
      <c r="K78" s="50">
        <f>+$C78*'Estructura Poblacion'!J$19</f>
        <v>3.2139822822564751E-2</v>
      </c>
      <c r="L78" s="50">
        <f>+$C78*'Estructura Poblacion'!K$19</f>
        <v>3.3773003711277755E-2</v>
      </c>
      <c r="M78" s="126">
        <f>+D78*Parámetros!$B$97</f>
        <v>3.5335560561559925E-5</v>
      </c>
      <c r="N78" s="126">
        <f>+E78*Parámetros!$B$98</f>
        <v>1.7433543886651037E-4</v>
      </c>
      <c r="O78" s="126">
        <f>F78*Parámetros!$B$99</f>
        <v>2.1162846235991154E-3</v>
      </c>
      <c r="P78" s="126">
        <f>+G78*Parámetros!$B$100</f>
        <v>6.4408181395073615E-3</v>
      </c>
      <c r="Q78" s="126">
        <f>+H78*Parámetros!$B$101</f>
        <v>7.8973271107491035E-3</v>
      </c>
      <c r="R78" s="126">
        <f>+I78*Parámetros!$B$102</f>
        <v>1.1189072344654459E-2</v>
      </c>
      <c r="S78" s="126">
        <f>+J78*Parámetros!$B$103</f>
        <v>9.6856395852119685E-3</v>
      </c>
      <c r="T78" s="126">
        <f>+K78*Parámetros!$B$104</f>
        <v>7.8099769458832343E-3</v>
      </c>
      <c r="U78" s="126">
        <f>L78*Parámetros!$B$105</f>
        <v>9.2200300131788284E-3</v>
      </c>
      <c r="V78" s="126">
        <f t="shared" si="8"/>
        <v>5.4568819762212145E-2</v>
      </c>
      <c r="W78" s="126">
        <f t="shared" si="5"/>
        <v>2.0249975288539952E-2</v>
      </c>
      <c r="X78" s="50">
        <f t="shared" si="10"/>
        <v>0.40521948335716756</v>
      </c>
      <c r="Y78" s="51">
        <f>+M78*Parámetros!$C$97</f>
        <v>1.7667780280779964E-6</v>
      </c>
      <c r="Z78" s="51">
        <f>N78*Parámetros!$C$98</f>
        <v>8.7167719433255195E-6</v>
      </c>
      <c r="AA78" s="51">
        <f>O78*Parámetros!$C$99</f>
        <v>1.0581423117995578E-4</v>
      </c>
      <c r="AB78" s="51">
        <f>P78*Parámetros!$C$100</f>
        <v>3.2204090697536807E-4</v>
      </c>
      <c r="AC78" s="51">
        <f>+Q78*Parámetros!$C$101</f>
        <v>4.975316079771935E-4</v>
      </c>
      <c r="AD78" s="51">
        <f>+R78*Parámetros!$C$102</f>
        <v>1.3650668260478439E-3</v>
      </c>
      <c r="AE78" s="51">
        <f>S78*Parámetros!$C$103</f>
        <v>2.6538652463480796E-3</v>
      </c>
      <c r="AF78" s="51">
        <f>T78*Parámetros!$C$104</f>
        <v>3.3739100406215573E-3</v>
      </c>
      <c r="AG78" s="51">
        <f>+U78*Parámetros!$C$105</f>
        <v>6.5370012793437892E-3</v>
      </c>
      <c r="AH78" s="51">
        <f t="shared" si="9"/>
        <v>1.486571368846519E-2</v>
      </c>
      <c r="AI78" s="107">
        <f t="shared" si="6"/>
        <v>5.5165264000521406E-3</v>
      </c>
      <c r="AJ78" s="50">
        <f t="shared" si="11"/>
        <v>0.11039045460072197</v>
      </c>
    </row>
    <row r="79" spans="1:36" x14ac:dyDescent="0.25">
      <c r="A79" s="12">
        <v>43981</v>
      </c>
      <c r="B79" s="44">
        <f t="shared" si="7"/>
        <v>71</v>
      </c>
      <c r="C79" s="48">
        <f>+'Modelo predictivo'!G78</f>
        <v>0.90374997118487954</v>
      </c>
      <c r="D79" s="50">
        <f>+$C79*'Estructura Poblacion'!C$19</f>
        <v>3.6867077004046164E-2</v>
      </c>
      <c r="E79" s="50">
        <f>+$C79*'Estructura Poblacion'!D$19</f>
        <v>6.0630499390065269E-2</v>
      </c>
      <c r="F79" s="50">
        <f>+$C79*'Estructura Poblacion'!E$19</f>
        <v>0.18400073217267579</v>
      </c>
      <c r="G79" s="50">
        <f>+$C79*'Estructura Poblacion'!F$19</f>
        <v>0.20999926715520933</v>
      </c>
      <c r="H79" s="50">
        <f>+$C79*'Estructura Poblacion'!G$19</f>
        <v>0.16815538037238581</v>
      </c>
      <c r="I79" s="50">
        <f>+$C79*'Estructura Poblacion'!H$19</f>
        <v>0.11445127386382686</v>
      </c>
      <c r="J79" s="50">
        <f>+$C79*'Estructura Poblacion'!I$19</f>
        <v>6.0876116158913009E-2</v>
      </c>
      <c r="K79" s="50">
        <f>+$C79*'Estructura Poblacion'!J$19</f>
        <v>3.3532829366938056E-2</v>
      </c>
      <c r="L79" s="50">
        <f>+$C79*'Estructura Poblacion'!K$19</f>
        <v>3.5236795700819279E-2</v>
      </c>
      <c r="M79" s="126">
        <f>+D79*Parámetros!$B$97</f>
        <v>3.6867077004046163E-5</v>
      </c>
      <c r="N79" s="126">
        <f>+E79*Parámetros!$B$98</f>
        <v>1.8189149817019582E-4</v>
      </c>
      <c r="O79" s="126">
        <f>F79*Parámetros!$B$99</f>
        <v>2.2080087860721093E-3</v>
      </c>
      <c r="P79" s="126">
        <f>+G79*Parámetros!$B$100</f>
        <v>6.7199765489666993E-3</v>
      </c>
      <c r="Q79" s="126">
        <f>+H79*Parámetros!$B$101</f>
        <v>8.2396136382469048E-3</v>
      </c>
      <c r="R79" s="126">
        <f>+I79*Parámetros!$B$102</f>
        <v>1.167402993411034E-2</v>
      </c>
      <c r="S79" s="126">
        <f>+J79*Parámetros!$B$103</f>
        <v>1.010543528237956E-2</v>
      </c>
      <c r="T79" s="126">
        <f>+K79*Parámetros!$B$104</f>
        <v>8.1484775361659479E-3</v>
      </c>
      <c r="U79" s="126">
        <f>L79*Parámetros!$B$105</f>
        <v>9.6196452263236643E-3</v>
      </c>
      <c r="V79" s="126">
        <f t="shared" si="8"/>
        <v>5.6933945527439467E-2</v>
      </c>
      <c r="W79" s="126">
        <f t="shared" si="5"/>
        <v>1.9675172199386623E-2</v>
      </c>
      <c r="X79" s="50">
        <f t="shared" si="10"/>
        <v>0.44247825668522039</v>
      </c>
      <c r="Y79" s="51">
        <f>+M79*Parámetros!$C$97</f>
        <v>1.8433538502023082E-6</v>
      </c>
      <c r="Z79" s="51">
        <f>N79*Parámetros!$C$98</f>
        <v>9.094574908509792E-6</v>
      </c>
      <c r="AA79" s="51">
        <f>O79*Parámetros!$C$99</f>
        <v>1.1040043930360547E-4</v>
      </c>
      <c r="AB79" s="51">
        <f>P79*Parámetros!$C$100</f>
        <v>3.3599882744833501E-4</v>
      </c>
      <c r="AC79" s="51">
        <f>+Q79*Parámetros!$C$101</f>
        <v>5.1909565920955501E-4</v>
      </c>
      <c r="AD79" s="51">
        <f>+R79*Parámetros!$C$102</f>
        <v>1.4242316519614614E-3</v>
      </c>
      <c r="AE79" s="51">
        <f>S79*Parámetros!$C$103</f>
        <v>2.7688892673719996E-3</v>
      </c>
      <c r="AF79" s="51">
        <f>T79*Parámetros!$C$104</f>
        <v>3.5201422956236896E-3</v>
      </c>
      <c r="AG79" s="51">
        <f>+U79*Parámetros!$C$105</f>
        <v>6.8203284654634773E-3</v>
      </c>
      <c r="AH79" s="51">
        <f t="shared" si="9"/>
        <v>1.5510024535140835E-2</v>
      </c>
      <c r="AI79" s="107">
        <f t="shared" si="6"/>
        <v>5.3599377439691679E-3</v>
      </c>
      <c r="AJ79" s="50">
        <f t="shared" si="11"/>
        <v>0.12054054139189363</v>
      </c>
    </row>
    <row r="80" spans="1:36" ht="15.75" thickBot="1" x14ac:dyDescent="0.3">
      <c r="A80" s="16">
        <v>43982</v>
      </c>
      <c r="B80" s="44">
        <f t="shared" si="7"/>
        <v>72</v>
      </c>
      <c r="C80" s="48">
        <f>+'Modelo predictivo'!G79</f>
        <v>0.9429203022737056</v>
      </c>
      <c r="D80" s="50">
        <f>+$C80*'Estructura Poblacion'!C$19</f>
        <v>3.846496984893602E-2</v>
      </c>
      <c r="E80" s="50">
        <f>+$C80*'Estructura Poblacion'!D$19</f>
        <v>6.3258346483743219E-2</v>
      </c>
      <c r="F80" s="50">
        <f>+$C80*'Estructura Poblacion'!E$19</f>
        <v>0.19197569187346644</v>
      </c>
      <c r="G80" s="50">
        <f>+$C80*'Estructura Poblacion'!F$19</f>
        <v>0.21910105535454491</v>
      </c>
      <c r="H80" s="50">
        <f>+$C80*'Estructura Poblacion'!G$19</f>
        <v>0.17544357083829332</v>
      </c>
      <c r="I80" s="50">
        <f>+$C80*'Estructura Poblacion'!H$19</f>
        <v>0.11941182095508303</v>
      </c>
      <c r="J80" s="50">
        <f>+$C80*'Estructura Poblacion'!I$19</f>
        <v>6.3514608774542264E-2</v>
      </c>
      <c r="K80" s="50">
        <f>+$C80*'Estructura Poblacion'!J$19</f>
        <v>3.4986209251339044E-2</v>
      </c>
      <c r="L80" s="50">
        <f>+$C80*'Estructura Poblacion'!K$19</f>
        <v>3.6764028893757392E-2</v>
      </c>
      <c r="M80" s="126">
        <f>+D80*Parámetros!$B$97</f>
        <v>3.8464969848936021E-5</v>
      </c>
      <c r="N80" s="126">
        <f>+E80*Parámetros!$B$98</f>
        <v>1.8977503945122966E-4</v>
      </c>
      <c r="O80" s="126">
        <f>F80*Parámetros!$B$99</f>
        <v>2.3037083024815973E-3</v>
      </c>
      <c r="P80" s="126">
        <f>+G80*Parámetros!$B$100</f>
        <v>7.0112337713454376E-3</v>
      </c>
      <c r="Q80" s="126">
        <f>+H80*Parámetros!$B$101</f>
        <v>8.5967349710763721E-3</v>
      </c>
      <c r="R80" s="126">
        <f>+I80*Parámetros!$B$102</f>
        <v>1.2180005737418467E-2</v>
      </c>
      <c r="S80" s="126">
        <f>+J80*Parámetros!$B$103</f>
        <v>1.0543425056574017E-2</v>
      </c>
      <c r="T80" s="126">
        <f>+K80*Parámetros!$B$104</f>
        <v>8.5016488480753882E-3</v>
      </c>
      <c r="U80" s="126">
        <f>L80*Parámetros!$B$105</f>
        <v>1.0036579887995769E-2</v>
      </c>
      <c r="V80" s="126">
        <f t="shared" si="8"/>
        <v>5.9401576584267216E-2</v>
      </c>
      <c r="W80" s="126">
        <f t="shared" si="5"/>
        <v>1.911668507586689E-2</v>
      </c>
      <c r="X80" s="50">
        <f t="shared" si="10"/>
        <v>0.48276314819362071</v>
      </c>
      <c r="Y80" s="51">
        <f>+M80*Parámetros!$C$97</f>
        <v>1.9232484924468012E-6</v>
      </c>
      <c r="Z80" s="51">
        <f>N80*Parámetros!$C$98</f>
        <v>9.4887519725614841E-6</v>
      </c>
      <c r="AA80" s="51">
        <f>O80*Parámetros!$C$99</f>
        <v>1.1518541512407988E-4</v>
      </c>
      <c r="AB80" s="51">
        <f>P80*Parámetros!$C$100</f>
        <v>3.5056168856727188E-4</v>
      </c>
      <c r="AC80" s="51">
        <f>+Q80*Parámetros!$C$101</f>
        <v>5.4159430317781147E-4</v>
      </c>
      <c r="AD80" s="51">
        <f>+R80*Parámetros!$C$102</f>
        <v>1.4859606999650531E-3</v>
      </c>
      <c r="AE80" s="51">
        <f>S80*Parámetros!$C$103</f>
        <v>2.8888984655012807E-3</v>
      </c>
      <c r="AF80" s="51">
        <f>T80*Parámetros!$C$104</f>
        <v>3.6727123023685675E-3</v>
      </c>
      <c r="AG80" s="51">
        <f>+U80*Parámetros!$C$105</f>
        <v>7.115935140589E-3</v>
      </c>
      <c r="AH80" s="51">
        <f t="shared" si="9"/>
        <v>1.6182260015758072E-2</v>
      </c>
      <c r="AI80" s="107">
        <f t="shared" si="6"/>
        <v>5.2077939059107896E-3</v>
      </c>
      <c r="AJ80" s="50">
        <f t="shared" si="11"/>
        <v>0.13151500750174092</v>
      </c>
    </row>
    <row r="81" spans="1:36" x14ac:dyDescent="0.25">
      <c r="A81" s="17">
        <v>43983</v>
      </c>
      <c r="B81" s="44">
        <f t="shared" si="7"/>
        <v>73</v>
      </c>
      <c r="C81" s="48">
        <f>+'Modelo predictivo'!G80</f>
        <v>0.62520639621652663</v>
      </c>
      <c r="D81" s="50">
        <f>+$C81*'Estructura Poblacion'!C$19</f>
        <v>2.5504324301684162E-2</v>
      </c>
      <c r="E81" s="50">
        <f>+$C81*'Estructura Poblacion'!D$19</f>
        <v>4.1943653923189446E-2</v>
      </c>
      <c r="F81" s="50">
        <f>+$C81*'Estructura Poblacion'!E$19</f>
        <v>0.12729011156930659</v>
      </c>
      <c r="G81" s="50">
        <f>+$C81*'Estructura Poblacion'!F$19</f>
        <v>0.14527567271076741</v>
      </c>
      <c r="H81" s="50">
        <f>+$C81*'Estructura Poblacion'!G$19</f>
        <v>0.11632843454390754</v>
      </c>
      <c r="I81" s="50">
        <f>+$C81*'Estructura Poblacion'!H$19</f>
        <v>7.9176399177063803E-2</v>
      </c>
      <c r="J81" s="50">
        <f>+$C81*'Estructura Poblacion'!I$19</f>
        <v>4.2113569474832913E-2</v>
      </c>
      <c r="K81" s="50">
        <f>+$C81*'Estructura Poblacion'!J$19</f>
        <v>2.3197720688124118E-2</v>
      </c>
      <c r="L81" s="50">
        <f>+$C81*'Estructura Poblacion'!K$19</f>
        <v>2.4376509827650661E-2</v>
      </c>
      <c r="M81" s="126">
        <f>+D81*Parámetros!$B$97</f>
        <v>2.5504324301684162E-5</v>
      </c>
      <c r="N81" s="126">
        <f>+E81*Parámetros!$B$98</f>
        <v>1.2583096176956834E-4</v>
      </c>
      <c r="O81" s="126">
        <f>F81*Parámetros!$B$99</f>
        <v>1.5274813388316791E-3</v>
      </c>
      <c r="P81" s="126">
        <f>+G81*Parámetros!$B$100</f>
        <v>4.6488215267445569E-3</v>
      </c>
      <c r="Q81" s="126">
        <f>+H81*Parámetros!$B$101</f>
        <v>5.7000932926514697E-3</v>
      </c>
      <c r="R81" s="126">
        <f>+I81*Parámetros!$B$102</f>
        <v>8.0759927160605066E-3</v>
      </c>
      <c r="S81" s="126">
        <f>+J81*Parámetros!$B$103</f>
        <v>6.9908525328222643E-3</v>
      </c>
      <c r="T81" s="126">
        <f>+K81*Parámetros!$B$104</f>
        <v>5.6370461272141608E-3</v>
      </c>
      <c r="U81" s="126">
        <f>L81*Parámetros!$B$105</f>
        <v>6.6547871829486308E-3</v>
      </c>
      <c r="V81" s="126">
        <f t="shared" si="8"/>
        <v>3.9386410003344523E-2</v>
      </c>
      <c r="W81" s="126">
        <f t="shared" si="5"/>
        <v>1.8574050769507053E-2</v>
      </c>
      <c r="X81" s="50">
        <f t="shared" si="10"/>
        <v>0.50357550742745816</v>
      </c>
      <c r="Y81" s="51">
        <f>+M81*Parámetros!$C$97</f>
        <v>1.2752162150842081E-6</v>
      </c>
      <c r="Z81" s="51">
        <f>N81*Parámetros!$C$98</f>
        <v>6.2915480884784175E-6</v>
      </c>
      <c r="AA81" s="51">
        <f>O81*Parámetros!$C$99</f>
        <v>7.637406694158396E-5</v>
      </c>
      <c r="AB81" s="51">
        <f>P81*Parámetros!$C$100</f>
        <v>2.3244107633722786E-4</v>
      </c>
      <c r="AC81" s="51">
        <f>+Q81*Parámetros!$C$101</f>
        <v>3.5910587743704259E-4</v>
      </c>
      <c r="AD81" s="51">
        <f>+R81*Parámetros!$C$102</f>
        <v>9.8527111135938181E-4</v>
      </c>
      <c r="AE81" s="51">
        <f>S81*Parámetros!$C$103</f>
        <v>1.9154935939933006E-3</v>
      </c>
      <c r="AF81" s="51">
        <f>T81*Parámetros!$C$104</f>
        <v>2.4352039269565176E-3</v>
      </c>
      <c r="AG81" s="51">
        <f>+U81*Parámetros!$C$105</f>
        <v>4.7182441127105786E-3</v>
      </c>
      <c r="AH81" s="51">
        <f t="shared" si="9"/>
        <v>1.0729700530039195E-2</v>
      </c>
      <c r="AI81" s="107">
        <f t="shared" si="6"/>
        <v>5.0599687143263773E-3</v>
      </c>
      <c r="AJ81" s="50">
        <f t="shared" si="11"/>
        <v>0.13718473931745373</v>
      </c>
    </row>
    <row r="82" spans="1:36" x14ac:dyDescent="0.25">
      <c r="A82" s="18">
        <v>43984</v>
      </c>
      <c r="B82" s="44">
        <f t="shared" si="7"/>
        <v>74</v>
      </c>
      <c r="C82" s="48">
        <f>+'Modelo predictivo'!G81</f>
        <v>0.62614988582208753</v>
      </c>
      <c r="D82" s="50">
        <f>+$C82*'Estructura Poblacion'!C$19</f>
        <v>2.5542812495376856E-2</v>
      </c>
      <c r="E82" s="50">
        <f>+$C82*'Estructura Poblacion'!D$19</f>
        <v>4.2006950462916574E-2</v>
      </c>
      <c r="F82" s="50">
        <f>+$C82*'Estructura Poblacion'!E$19</f>
        <v>0.12748220316958947</v>
      </c>
      <c r="G82" s="50">
        <f>+$C82*'Estructura Poblacion'!F$19</f>
        <v>0.14549490605190554</v>
      </c>
      <c r="H82" s="50">
        <f>+$C82*'Estructura Poblacion'!G$19</f>
        <v>0.11650398404162146</v>
      </c>
      <c r="I82" s="50">
        <f>+$C82*'Estructura Poblacion'!H$19</f>
        <v>7.9295883094824979E-2</v>
      </c>
      <c r="J82" s="50">
        <f>+$C82*'Estructura Poblacion'!I$19</f>
        <v>4.2177122431573309E-2</v>
      </c>
      <c r="K82" s="50">
        <f>+$C82*'Estructura Poblacion'!J$19</f>
        <v>2.3232728020861595E-2</v>
      </c>
      <c r="L82" s="50">
        <f>+$C82*'Estructura Poblacion'!K$19</f>
        <v>2.441329605341774E-2</v>
      </c>
      <c r="M82" s="126">
        <f>+D82*Parámetros!$B$97</f>
        <v>2.5542812495376857E-5</v>
      </c>
      <c r="N82" s="126">
        <f>+E82*Parámetros!$B$98</f>
        <v>1.2602085138874972E-4</v>
      </c>
      <c r="O82" s="126">
        <f>F82*Parámetros!$B$99</f>
        <v>1.5297864380350737E-3</v>
      </c>
      <c r="P82" s="126">
        <f>+G82*Parámetros!$B$100</f>
        <v>4.6558369936609773E-3</v>
      </c>
      <c r="Q82" s="126">
        <f>+H82*Parámetros!$B$101</f>
        <v>5.7086952180394517E-3</v>
      </c>
      <c r="R82" s="126">
        <f>+I82*Parámetros!$B$102</f>
        <v>8.0881800756721477E-3</v>
      </c>
      <c r="S82" s="126">
        <f>+J82*Parámetros!$B$103</f>
        <v>7.0014023236411697E-3</v>
      </c>
      <c r="T82" s="126">
        <f>+K82*Parámetros!$B$104</f>
        <v>5.6455529090693674E-3</v>
      </c>
      <c r="U82" s="126">
        <f>L82*Parámetros!$B$105</f>
        <v>6.6648298225830439E-3</v>
      </c>
      <c r="V82" s="126">
        <f t="shared" si="8"/>
        <v>3.9445847444585361E-2</v>
      </c>
      <c r="W82" s="126">
        <f t="shared" si="5"/>
        <v>1.8046819288793772E-2</v>
      </c>
      <c r="X82" s="50">
        <f t="shared" si="10"/>
        <v>0.52497453558324969</v>
      </c>
      <c r="Y82" s="51">
        <f>+M82*Parámetros!$C$97</f>
        <v>1.2771406247688429E-6</v>
      </c>
      <c r="Z82" s="51">
        <f>N82*Parámetros!$C$98</f>
        <v>6.3010425694374866E-6</v>
      </c>
      <c r="AA82" s="51">
        <f>O82*Parámetros!$C$99</f>
        <v>7.6489321901753685E-5</v>
      </c>
      <c r="AB82" s="51">
        <f>P82*Parámetros!$C$100</f>
        <v>2.3279184968304887E-4</v>
      </c>
      <c r="AC82" s="51">
        <f>+Q82*Parámetros!$C$101</f>
        <v>3.5964779873648547E-4</v>
      </c>
      <c r="AD82" s="51">
        <f>+R82*Parámetros!$C$102</f>
        <v>9.8675796923200195E-4</v>
      </c>
      <c r="AE82" s="51">
        <f>S82*Parámetros!$C$103</f>
        <v>1.9183842366776807E-3</v>
      </c>
      <c r="AF82" s="51">
        <f>T82*Parámetros!$C$104</f>
        <v>2.4388788567179668E-3</v>
      </c>
      <c r="AG82" s="51">
        <f>+U82*Parámetros!$C$105</f>
        <v>4.7253643442113783E-3</v>
      </c>
      <c r="AH82" s="51">
        <f t="shared" si="9"/>
        <v>1.0745892560354523E-2</v>
      </c>
      <c r="AI82" s="107">
        <f t="shared" si="6"/>
        <v>4.9163395819027261E-3</v>
      </c>
      <c r="AJ82" s="50">
        <f t="shared" si="11"/>
        <v>0.14301429229590551</v>
      </c>
    </row>
    <row r="83" spans="1:36" x14ac:dyDescent="0.25">
      <c r="A83" s="18">
        <v>43985</v>
      </c>
      <c r="B83" s="44">
        <f t="shared" si="7"/>
        <v>75</v>
      </c>
      <c r="C83" s="48">
        <f>+'Modelo predictivo'!G82</f>
        <v>0.62709478382021189</v>
      </c>
      <c r="D83" s="50">
        <f>+$C83*'Estructura Poblacion'!C$19</f>
        <v>2.5581358142257649E-2</v>
      </c>
      <c r="E83" s="50">
        <f>+$C83*'Estructura Poblacion'!D$19</f>
        <v>4.2070341488449708E-2</v>
      </c>
      <c r="F83" s="50">
        <f>+$C83*'Estructura Poblacion'!E$19</f>
        <v>0.12767458151429409</v>
      </c>
      <c r="G83" s="50">
        <f>+$C83*'Estructura Poblacion'!F$19</f>
        <v>0.14571446665325458</v>
      </c>
      <c r="H83" s="50">
        <f>+$C83*'Estructura Poblacion'!G$19</f>
        <v>0.11667979559056059</v>
      </c>
      <c r="I83" s="50">
        <f>+$C83*'Estructura Poblacion'!H$19</f>
        <v>7.941554537200872E-2</v>
      </c>
      <c r="J83" s="50">
        <f>+$C83*'Estructura Poblacion'!I$19</f>
        <v>4.2240770256885801E-2</v>
      </c>
      <c r="K83" s="50">
        <f>+$C83*'Estructura Poblacion'!J$19</f>
        <v>2.3267787610737677E-2</v>
      </c>
      <c r="L83" s="50">
        <f>+$C83*'Estructura Poblacion'!K$19</f>
        <v>2.4450137191763081E-2</v>
      </c>
      <c r="M83" s="126">
        <f>+D83*Parámetros!$B$97</f>
        <v>2.5581358142257649E-5</v>
      </c>
      <c r="N83" s="126">
        <f>+E83*Parámetros!$B$98</f>
        <v>1.2621102446534914E-4</v>
      </c>
      <c r="O83" s="126">
        <f>F83*Parámetros!$B$99</f>
        <v>1.5320949781715291E-3</v>
      </c>
      <c r="P83" s="126">
        <f>+G83*Parámetros!$B$100</f>
        <v>4.6628629329041466E-3</v>
      </c>
      <c r="Q83" s="126">
        <f>+H83*Parámetros!$B$101</f>
        <v>5.7173099839374691E-3</v>
      </c>
      <c r="R83" s="126">
        <f>+I83*Parámetros!$B$102</f>
        <v>8.1003856279448887E-3</v>
      </c>
      <c r="S83" s="126">
        <f>+J83*Parámetros!$B$103</f>
        <v>7.011967862643043E-3</v>
      </c>
      <c r="T83" s="126">
        <f>+K83*Parámetros!$B$104</f>
        <v>5.6540723894092553E-3</v>
      </c>
      <c r="U83" s="126">
        <f>L83*Parámetros!$B$105</f>
        <v>6.6748874533513218E-3</v>
      </c>
      <c r="V83" s="126">
        <f t="shared" si="8"/>
        <v>3.9505373610969258E-2</v>
      </c>
      <c r="W83" s="126">
        <f t="shared" si="5"/>
        <v>1.7534553432480674E-2</v>
      </c>
      <c r="X83" s="50">
        <f t="shared" si="10"/>
        <v>0.54694535576173831</v>
      </c>
      <c r="Y83" s="51">
        <f>+M83*Parámetros!$C$97</f>
        <v>1.2790679071128825E-6</v>
      </c>
      <c r="Z83" s="51">
        <f>N83*Parámetros!$C$98</f>
        <v>6.3105512232674574E-6</v>
      </c>
      <c r="AA83" s="51">
        <f>O83*Parámetros!$C$99</f>
        <v>7.6604748908576457E-5</v>
      </c>
      <c r="AB83" s="51">
        <f>P83*Parámetros!$C$100</f>
        <v>2.3314314664520734E-4</v>
      </c>
      <c r="AC83" s="51">
        <f>+Q83*Parámetros!$C$101</f>
        <v>3.6019052898806058E-4</v>
      </c>
      <c r="AD83" s="51">
        <f>+R83*Parámetros!$C$102</f>
        <v>9.8824704660927637E-4</v>
      </c>
      <c r="AE83" s="51">
        <f>S83*Parámetros!$C$103</f>
        <v>1.9212791943641939E-3</v>
      </c>
      <c r="AF83" s="51">
        <f>T83*Parámetros!$C$104</f>
        <v>2.4425592722247982E-3</v>
      </c>
      <c r="AG83" s="51">
        <f>+U83*Parámetros!$C$105</f>
        <v>4.7324952044260869E-3</v>
      </c>
      <c r="AH83" s="51">
        <f t="shared" si="9"/>
        <v>1.0762108761296581E-2</v>
      </c>
      <c r="AI83" s="107">
        <f t="shared" si="6"/>
        <v>4.7767874056689206E-3</v>
      </c>
      <c r="AJ83" s="50">
        <f t="shared" si="11"/>
        <v>0.14899961365153316</v>
      </c>
    </row>
    <row r="84" spans="1:36" x14ac:dyDescent="0.25">
      <c r="A84" s="18">
        <v>43986</v>
      </c>
      <c r="B84" s="44">
        <f t="shared" si="7"/>
        <v>76</v>
      </c>
      <c r="C84" s="48">
        <f>+'Modelo predictivo'!G83</f>
        <v>0.62804109253920615</v>
      </c>
      <c r="D84" s="50">
        <f>+$C84*'Estructura Poblacion'!C$19</f>
        <v>2.5619961337306187E-2</v>
      </c>
      <c r="E84" s="50">
        <f>+$C84*'Estructura Poblacion'!D$19</f>
        <v>4.213382715598956E-2</v>
      </c>
      <c r="F84" s="50">
        <f>+$C84*'Estructura Poblacion'!E$19</f>
        <v>0.12786724707745648</v>
      </c>
      <c r="G84" s="50">
        <f>+$C84*'Estructura Poblacion'!F$19</f>
        <v>0.14593435505582997</v>
      </c>
      <c r="H84" s="50">
        <f>+$C84*'Estructura Poblacion'!G$19</f>
        <v>0.11685586962393905</v>
      </c>
      <c r="I84" s="50">
        <f>+$C84*'Estructura Poblacion'!H$19</f>
        <v>7.9535386303472691E-2</v>
      </c>
      <c r="J84" s="50">
        <f>+$C84*'Estructura Poblacion'!I$19</f>
        <v>4.2304513107603858E-2</v>
      </c>
      <c r="K84" s="50">
        <f>+$C84*'Estructura Poblacion'!J$19</f>
        <v>2.3302899544142087E-2</v>
      </c>
      <c r="L84" s="50">
        <f>+$C84*'Estructura Poblacion'!K$19</f>
        <v>2.4487033333466288E-2</v>
      </c>
      <c r="M84" s="126">
        <f>+D84*Parámetros!$B$97</f>
        <v>2.5619961337306187E-5</v>
      </c>
      <c r="N84" s="126">
        <f>+E84*Parámetros!$B$98</f>
        <v>1.2640148146796868E-4</v>
      </c>
      <c r="O84" s="126">
        <f>F84*Parámetros!$B$99</f>
        <v>1.5344069649294778E-3</v>
      </c>
      <c r="P84" s="126">
        <f>+G84*Parámetros!$B$100</f>
        <v>4.669899361786559E-3</v>
      </c>
      <c r="Q84" s="126">
        <f>+H84*Parámetros!$B$101</f>
        <v>5.725937611573014E-3</v>
      </c>
      <c r="R84" s="126">
        <f>+I84*Parámetros!$B$102</f>
        <v>8.1126094029542132E-3</v>
      </c>
      <c r="S84" s="126">
        <f>+J84*Parámetros!$B$103</f>
        <v>7.0225491758622409E-3</v>
      </c>
      <c r="T84" s="126">
        <f>+K84*Parámetros!$B$104</f>
        <v>5.6626045892265268E-3</v>
      </c>
      <c r="U84" s="126">
        <f>L84*Parámetros!$B$105</f>
        <v>6.6849601000362972E-3</v>
      </c>
      <c r="V84" s="126">
        <f t="shared" si="8"/>
        <v>3.9564988649173599E-2</v>
      </c>
      <c r="W84" s="126">
        <f t="shared" si="5"/>
        <v>1.7036828393559411E-2</v>
      </c>
      <c r="X84" s="50">
        <f t="shared" si="10"/>
        <v>0.56947351601735252</v>
      </c>
      <c r="Y84" s="51">
        <f>+M84*Parámetros!$C$97</f>
        <v>1.2809980668653095E-6</v>
      </c>
      <c r="Z84" s="51">
        <f>N84*Parámetros!$C$98</f>
        <v>6.3200740733984343E-6</v>
      </c>
      <c r="AA84" s="51">
        <f>O84*Parámetros!$C$99</f>
        <v>7.6720348246473892E-5</v>
      </c>
      <c r="AB84" s="51">
        <f>P84*Parámetros!$C$100</f>
        <v>2.3349496808932796E-4</v>
      </c>
      <c r="AC84" s="51">
        <f>+Q84*Parámetros!$C$101</f>
        <v>3.607340695290999E-4</v>
      </c>
      <c r="AD84" s="51">
        <f>+R84*Parámetros!$C$102</f>
        <v>9.897383471604139E-4</v>
      </c>
      <c r="AE84" s="51">
        <f>S84*Parámetros!$C$103</f>
        <v>1.9241784741862542E-3</v>
      </c>
      <c r="AF84" s="51">
        <f>T84*Parámetros!$C$104</f>
        <v>2.4462451825458596E-3</v>
      </c>
      <c r="AG84" s="51">
        <f>+U84*Parámetros!$C$105</f>
        <v>4.7396367109257343E-3</v>
      </c>
      <c r="AH84" s="51">
        <f t="shared" si="9"/>
        <v>1.0778349172823429E-2</v>
      </c>
      <c r="AI84" s="107">
        <f t="shared" si="6"/>
        <v>4.6411964591095926E-3</v>
      </c>
      <c r="AJ84" s="50">
        <f t="shared" si="11"/>
        <v>0.15513676636524698</v>
      </c>
    </row>
    <row r="85" spans="1:36" x14ac:dyDescent="0.25">
      <c r="A85" s="18">
        <v>43987</v>
      </c>
      <c r="B85" s="44">
        <f t="shared" si="7"/>
        <v>77</v>
      </c>
      <c r="C85" s="48">
        <f>+'Modelo predictivo'!G84</f>
        <v>0.62898881384171546</v>
      </c>
      <c r="D85" s="50">
        <f>+$C85*'Estructura Poblacion'!C$19</f>
        <v>2.5658622156506189E-2</v>
      </c>
      <c r="E85" s="50">
        <f>+$C85*'Estructura Poblacion'!D$19</f>
        <v>4.2197407590496692E-2</v>
      </c>
      <c r="F85" s="50">
        <f>+$C85*'Estructura Poblacion'!E$19</f>
        <v>0.12806020023830553</v>
      </c>
      <c r="G85" s="50">
        <f>+$C85*'Estructura Poblacion'!F$19</f>
        <v>0.14615457169244395</v>
      </c>
      <c r="H85" s="50">
        <f>+$C85*'Estructura Poblacion'!G$19</f>
        <v>0.11703220648832813</v>
      </c>
      <c r="I85" s="50">
        <f>+$C85*'Estructura Poblacion'!H$19</f>
        <v>7.9655406125103079E-2</v>
      </c>
      <c r="J85" s="50">
        <f>+$C85*'Estructura Poblacion'!I$19</f>
        <v>4.236835110919427E-2</v>
      </c>
      <c r="K85" s="50">
        <f>+$C85*'Estructura Poblacion'!J$19</f>
        <v>2.3338063890186594E-2</v>
      </c>
      <c r="L85" s="50">
        <f>+$C85*'Estructura Poblacion'!K$19</f>
        <v>2.452398455115103E-2</v>
      </c>
      <c r="M85" s="126">
        <f>+D85*Parámetros!$B$97</f>
        <v>2.5658622156506188E-5</v>
      </c>
      <c r="N85" s="126">
        <f>+E85*Parámetros!$B$98</f>
        <v>1.2659222277149008E-4</v>
      </c>
      <c r="O85" s="126">
        <f>F85*Parámetros!$B$99</f>
        <v>1.5367224028596663E-3</v>
      </c>
      <c r="P85" s="126">
        <f>+G85*Parámetros!$B$100</f>
        <v>4.676946294158206E-3</v>
      </c>
      <c r="Q85" s="126">
        <f>+H85*Parámetros!$B$101</f>
        <v>5.7345781179280785E-3</v>
      </c>
      <c r="R85" s="126">
        <f>+I85*Parámetros!$B$102</f>
        <v>8.1248514247605139E-3</v>
      </c>
      <c r="S85" s="126">
        <f>+J85*Parámetros!$B$103</f>
        <v>7.0331462841262491E-3</v>
      </c>
      <c r="T85" s="126">
        <f>+K85*Parámetros!$B$104</f>
        <v>5.6711495253153419E-3</v>
      </c>
      <c r="U85" s="126">
        <f>L85*Parámetros!$B$105</f>
        <v>6.6950477824642314E-3</v>
      </c>
      <c r="V85" s="126">
        <f t="shared" si="8"/>
        <v>3.9624692676540285E-2</v>
      </c>
      <c r="W85" s="126">
        <f t="shared" si="5"/>
        <v>4.413778602375934E-2</v>
      </c>
      <c r="X85" s="50">
        <f t="shared" si="10"/>
        <v>0.56496042267013347</v>
      </c>
      <c r="Y85" s="51">
        <f>+M85*Parámetros!$C$97</f>
        <v>1.2829311078253094E-6</v>
      </c>
      <c r="Z85" s="51">
        <f>N85*Parámetros!$C$98</f>
        <v>6.3296111385745042E-6</v>
      </c>
      <c r="AA85" s="51">
        <f>O85*Parámetros!$C$99</f>
        <v>7.6836120142983325E-5</v>
      </c>
      <c r="AB85" s="51">
        <f>P85*Parámetros!$C$100</f>
        <v>2.3384731470791031E-4</v>
      </c>
      <c r="AC85" s="51">
        <f>+Q85*Parámetros!$C$101</f>
        <v>3.6127842142946894E-4</v>
      </c>
      <c r="AD85" s="51">
        <f>+R85*Parámetros!$C$102</f>
        <v>9.9123187382078263E-4</v>
      </c>
      <c r="AE85" s="51">
        <f>S85*Parámetros!$C$103</f>
        <v>1.9270820818505924E-3</v>
      </c>
      <c r="AF85" s="51">
        <f>T85*Parámetros!$C$104</f>
        <v>2.4499365949362277E-3</v>
      </c>
      <c r="AG85" s="51">
        <f>+U85*Parámetros!$C$105</f>
        <v>4.7467888777671394E-3</v>
      </c>
      <c r="AH85" s="51">
        <f t="shared" si="9"/>
        <v>1.0794613826901504E-2</v>
      </c>
      <c r="AI85" s="107">
        <f t="shared" si="6"/>
        <v>1.2024076986292286E-2</v>
      </c>
      <c r="AJ85" s="50">
        <f t="shared" si="11"/>
        <v>0.15390730320585619</v>
      </c>
    </row>
    <row r="86" spans="1:36" x14ac:dyDescent="0.25">
      <c r="A86" s="18">
        <v>43988</v>
      </c>
      <c r="B86" s="44">
        <f t="shared" si="7"/>
        <v>78</v>
      </c>
      <c r="C86" s="48">
        <f>+'Modelo predictivo'!G85</f>
        <v>0.62993794959038496</v>
      </c>
      <c r="D86" s="50">
        <f>+$C86*'Estructura Poblacion'!C$19</f>
        <v>2.5697340675841372E-2</v>
      </c>
      <c r="E86" s="50">
        <f>+$C86*'Estructura Poblacion'!D$19</f>
        <v>4.2261082916931668E-2</v>
      </c>
      <c r="F86" s="50">
        <f>+$C86*'Estructura Poblacion'!E$19</f>
        <v>0.12825344137607009</v>
      </c>
      <c r="G86" s="50">
        <f>+$C86*'Estructura Poblacion'!F$19</f>
        <v>0.14637511699590891</v>
      </c>
      <c r="H86" s="50">
        <f>+$C86*'Estructura Poblacion'!G$19</f>
        <v>0.11720880653029915</v>
      </c>
      <c r="I86" s="50">
        <f>+$C86*'Estructura Poblacion'!H$19</f>
        <v>7.9775605072786027E-2</v>
      </c>
      <c r="J86" s="50">
        <f>+$C86*'Estructura Poblacion'!I$19</f>
        <v>4.2432284387123813E-2</v>
      </c>
      <c r="K86" s="50">
        <f>+$C86*'Estructura Poblacion'!J$19</f>
        <v>2.3373280717982968E-2</v>
      </c>
      <c r="L86" s="50">
        <f>+$C86*'Estructura Poblacion'!K$19</f>
        <v>2.4560990917440996E-2</v>
      </c>
      <c r="M86" s="126">
        <f>+D86*Parámetros!$B$97</f>
        <v>2.5697340675841373E-5</v>
      </c>
      <c r="N86" s="126">
        <f>+E86*Parámetros!$B$98</f>
        <v>1.26783248750795E-4</v>
      </c>
      <c r="O86" s="126">
        <f>F86*Parámetros!$B$99</f>
        <v>1.5390412965128411E-3</v>
      </c>
      <c r="P86" s="126">
        <f>+G86*Parámetros!$B$100</f>
        <v>4.6840037438690852E-3</v>
      </c>
      <c r="Q86" s="126">
        <f>+H86*Parámetros!$B$101</f>
        <v>5.7432315199846583E-3</v>
      </c>
      <c r="R86" s="126">
        <f>+I86*Parámetros!$B$102</f>
        <v>8.1371117174241746E-3</v>
      </c>
      <c r="S86" s="126">
        <f>+J86*Parámetros!$B$103</f>
        <v>7.0437592082625532E-3</v>
      </c>
      <c r="T86" s="126">
        <f>+K86*Parámetros!$B$104</f>
        <v>5.6797072144698611E-3</v>
      </c>
      <c r="U86" s="126">
        <f>L86*Parámetros!$B$105</f>
        <v>6.7051505204613927E-3</v>
      </c>
      <c r="V86" s="126">
        <f t="shared" si="8"/>
        <v>3.9684485810411202E-2</v>
      </c>
      <c r="W86" s="126">
        <f t="shared" ref="W86:W149" si="12">+V74</f>
        <v>4.6050823331926859E-2</v>
      </c>
      <c r="X86" s="50">
        <f t="shared" si="10"/>
        <v>0.55859408514861775</v>
      </c>
      <c r="Y86" s="51">
        <f>+M86*Parámetros!$C$97</f>
        <v>1.2848670337920687E-6</v>
      </c>
      <c r="Z86" s="51">
        <f>N86*Parámetros!$C$98</f>
        <v>6.33916243753975E-6</v>
      </c>
      <c r="AA86" s="51">
        <f>O86*Parámetros!$C$99</f>
        <v>7.6952064825642065E-5</v>
      </c>
      <c r="AB86" s="51">
        <f>P86*Parámetros!$C$100</f>
        <v>2.3420018719345426E-4</v>
      </c>
      <c r="AC86" s="51">
        <f>+Q86*Parámetros!$C$101</f>
        <v>3.6182358575903345E-4</v>
      </c>
      <c r="AD86" s="51">
        <f>+R86*Parámetros!$C$102</f>
        <v>9.9272762952574934E-4</v>
      </c>
      <c r="AE86" s="51">
        <f>S86*Parámetros!$C$103</f>
        <v>1.9299900230639398E-3</v>
      </c>
      <c r="AF86" s="51">
        <f>T86*Parámetros!$C$104</f>
        <v>2.45363351665098E-3</v>
      </c>
      <c r="AG86" s="51">
        <f>+U86*Parámetros!$C$105</f>
        <v>4.7539517190071275E-3</v>
      </c>
      <c r="AH86" s="51">
        <f t="shared" si="9"/>
        <v>1.0810902755497259E-2</v>
      </c>
      <c r="AI86" s="107">
        <f t="shared" ref="AI86:AI149" si="13">+AH74</f>
        <v>1.254522926743918E-2</v>
      </c>
      <c r="AJ86" s="50">
        <f t="shared" si="11"/>
        <v>0.15217297669391427</v>
      </c>
    </row>
    <row r="87" spans="1:36" x14ac:dyDescent="0.25">
      <c r="A87" s="18">
        <v>43989</v>
      </c>
      <c r="B87" s="44">
        <f t="shared" si="7"/>
        <v>79</v>
      </c>
      <c r="C87" s="48">
        <f>+'Modelo predictivo'!G86</f>
        <v>0.63088850234635174</v>
      </c>
      <c r="D87" s="50">
        <f>+$C87*'Estructura Poblacion'!C$19</f>
        <v>2.5736116999789345E-2</v>
      </c>
      <c r="E87" s="50">
        <f>+$C87*'Estructura Poblacion'!D$19</f>
        <v>4.2324853307115259E-2</v>
      </c>
      <c r="F87" s="50">
        <f>+$C87*'Estructura Poblacion'!E$19</f>
        <v>0.12844697101218983</v>
      </c>
      <c r="G87" s="50">
        <f>+$C87*'Estructura Poblacion'!F$19</f>
        <v>0.14659599156134173</v>
      </c>
      <c r="H87" s="50">
        <f>+$C87*'Estructura Poblacion'!G$19</f>
        <v>0.11738567022638763</v>
      </c>
      <c r="I87" s="50">
        <f>+$C87*'Estructura Poblacion'!H$19</f>
        <v>7.9895983470865017E-2</v>
      </c>
      <c r="J87" s="50">
        <f>+$C87*'Estructura Poblacion'!I$19</f>
        <v>4.2496313113909327E-2</v>
      </c>
      <c r="K87" s="50">
        <f>+$C87*'Estructura Poblacion'!J$19</f>
        <v>2.3408550122559896E-2</v>
      </c>
      <c r="L87" s="50">
        <f>+$C87*'Estructura Poblacion'!K$19</f>
        <v>2.4598052532193732E-2</v>
      </c>
      <c r="M87" s="126">
        <f>+D87*Parámetros!$B$97</f>
        <v>2.5736116999789345E-5</v>
      </c>
      <c r="N87" s="126">
        <f>+E87*Parámetros!$B$98</f>
        <v>1.2697455992134577E-4</v>
      </c>
      <c r="O87" s="126">
        <f>F87*Parámetros!$B$99</f>
        <v>1.541363652146278E-3</v>
      </c>
      <c r="P87" s="126">
        <f>+G87*Parámetros!$B$100</f>
        <v>4.6910717299629354E-3</v>
      </c>
      <c r="Q87" s="126">
        <f>+H87*Parámetros!$B$101</f>
        <v>5.7518978410929936E-3</v>
      </c>
      <c r="R87" s="126">
        <f>+I87*Parámetros!$B$102</f>
        <v>8.1493903140282316E-3</v>
      </c>
      <c r="S87" s="126">
        <f>+J87*Parámetros!$B$103</f>
        <v>7.0543879769089483E-3</v>
      </c>
      <c r="T87" s="126">
        <f>+K87*Parámetros!$B$104</f>
        <v>5.6882776797820547E-3</v>
      </c>
      <c r="U87" s="126">
        <f>L87*Parámetros!$B$105</f>
        <v>6.7152683412888894E-3</v>
      </c>
      <c r="V87" s="126">
        <f t="shared" si="8"/>
        <v>3.9744368212131467E-2</v>
      </c>
      <c r="W87" s="126">
        <f t="shared" si="12"/>
        <v>4.8046773560236712E-2</v>
      </c>
      <c r="X87" s="50">
        <f t="shared" si="10"/>
        <v>0.55029167980051252</v>
      </c>
      <c r="Y87" s="51">
        <f>+M87*Parámetros!$C$97</f>
        <v>1.2868058499894673E-6</v>
      </c>
      <c r="Z87" s="51">
        <f>N87*Parámetros!$C$98</f>
        <v>6.3487279960672894E-6</v>
      </c>
      <c r="AA87" s="51">
        <f>O87*Parámetros!$C$99</f>
        <v>7.7068182607313901E-5</v>
      </c>
      <c r="AB87" s="51">
        <f>P87*Parámetros!$C$100</f>
        <v>2.3455358649814679E-4</v>
      </c>
      <c r="AC87" s="51">
        <f>+Q87*Parámetros!$C$101</f>
        <v>3.6236956398885863E-4</v>
      </c>
      <c r="AD87" s="51">
        <f>+R87*Parámetros!$C$102</f>
        <v>9.942256183114442E-4</v>
      </c>
      <c r="AE87" s="51">
        <f>S87*Parámetros!$C$103</f>
        <v>1.932902305673052E-3</v>
      </c>
      <c r="AF87" s="51">
        <f>T87*Parámetros!$C$104</f>
        <v>2.4573359576658474E-3</v>
      </c>
      <c r="AG87" s="51">
        <f>+U87*Parámetros!$C$105</f>
        <v>4.7611252539738226E-3</v>
      </c>
      <c r="AH87" s="51">
        <f t="shared" si="9"/>
        <v>1.0827216002564543E-2</v>
      </c>
      <c r="AI87" s="107">
        <f t="shared" si="13"/>
        <v>1.3088968801476673E-2</v>
      </c>
      <c r="AJ87" s="50">
        <f t="shared" si="11"/>
        <v>0.14991122389500214</v>
      </c>
    </row>
    <row r="88" spans="1:36" x14ac:dyDescent="0.25">
      <c r="A88" s="18">
        <v>43990</v>
      </c>
      <c r="B88" s="44">
        <f t="shared" si="7"/>
        <v>80</v>
      </c>
      <c r="C88" s="48">
        <f>+'Modelo predictivo'!G87</f>
        <v>0.63184047373943031</v>
      </c>
      <c r="D88" s="50">
        <f>+$C88*'Estructura Poblacion'!C$19</f>
        <v>2.577495119483586E-2</v>
      </c>
      <c r="E88" s="50">
        <f>+$C88*'Estructura Poblacion'!D$19</f>
        <v>4.2388718870387962E-2</v>
      </c>
      <c r="F88" s="50">
        <f>+$C88*'Estructura Poblacion'!E$19</f>
        <v>0.12864078947849003</v>
      </c>
      <c r="G88" s="50">
        <f>+$C88*'Estructura Poblacion'!F$19</f>
        <v>0.14681719576745322</v>
      </c>
      <c r="H88" s="50">
        <f>+$C88*'Estructura Poblacion'!G$19</f>
        <v>0.11756279787984346</v>
      </c>
      <c r="I88" s="50">
        <f>+$C88*'Estructura Poblacion'!H$19</f>
        <v>8.0016541525740434E-2</v>
      </c>
      <c r="J88" s="50">
        <f>+$C88*'Estructura Poblacion'!I$19</f>
        <v>4.2560437399334232E-2</v>
      </c>
      <c r="K88" s="50">
        <f>+$C88*'Estructura Poblacion'!J$19</f>
        <v>2.344387216439018E-2</v>
      </c>
      <c r="L88" s="50">
        <f>+$C88*'Estructura Poblacion'!K$19</f>
        <v>2.4635169458954963E-2</v>
      </c>
      <c r="M88" s="126">
        <f>+D88*Parámetros!$B$97</f>
        <v>2.5774951194835859E-5</v>
      </c>
      <c r="N88" s="126">
        <f>+E88*Parámetros!$B$98</f>
        <v>1.2716615661116388E-4</v>
      </c>
      <c r="O88" s="126">
        <f>F88*Parámetros!$B$99</f>
        <v>1.5436894737418804E-3</v>
      </c>
      <c r="P88" s="126">
        <f>+G88*Parámetros!$B$100</f>
        <v>4.6981502645585035E-3</v>
      </c>
      <c r="Q88" s="126">
        <f>+H88*Parámetros!$B$101</f>
        <v>5.7605770961123293E-3</v>
      </c>
      <c r="R88" s="126">
        <f>+I88*Parámetros!$B$102</f>
        <v>8.1616872356255234E-3</v>
      </c>
      <c r="S88" s="126">
        <f>+J88*Parámetros!$B$103</f>
        <v>7.0650326082894828E-3</v>
      </c>
      <c r="T88" s="126">
        <f>+K88*Parámetros!$B$104</f>
        <v>5.6968609359468137E-3</v>
      </c>
      <c r="U88" s="126">
        <f>L88*Parámetros!$B$105</f>
        <v>6.7254012622947057E-3</v>
      </c>
      <c r="V88" s="126">
        <f t="shared" si="8"/>
        <v>3.9804339984375242E-2</v>
      </c>
      <c r="W88" s="126">
        <f t="shared" si="12"/>
        <v>5.0129229966975046E-2</v>
      </c>
      <c r="X88" s="50">
        <f t="shared" si="10"/>
        <v>0.5399667898179128</v>
      </c>
      <c r="Y88" s="51">
        <f>+M88*Parámetros!$C$97</f>
        <v>1.288747559741793E-6</v>
      </c>
      <c r="Z88" s="51">
        <f>N88*Parámetros!$C$98</f>
        <v>6.3583078305581943E-6</v>
      </c>
      <c r="AA88" s="51">
        <f>O88*Parámetros!$C$99</f>
        <v>7.7184473687094023E-5</v>
      </c>
      <c r="AB88" s="51">
        <f>P88*Parámetros!$C$100</f>
        <v>2.3490751322792518E-4</v>
      </c>
      <c r="AC88" s="51">
        <f>+Q88*Parámetros!$C$101</f>
        <v>3.6291635705507677E-4</v>
      </c>
      <c r="AD88" s="51">
        <f>+R88*Parámetros!$C$102</f>
        <v>9.9572584274631375E-4</v>
      </c>
      <c r="AE88" s="51">
        <f>S88*Parámetros!$C$103</f>
        <v>1.9358189346713184E-3</v>
      </c>
      <c r="AF88" s="51">
        <f>T88*Parámetros!$C$104</f>
        <v>2.4610439243290235E-3</v>
      </c>
      <c r="AG88" s="51">
        <f>+U88*Parámetros!$C$105</f>
        <v>4.768309494966946E-3</v>
      </c>
      <c r="AH88" s="51">
        <f t="shared" si="9"/>
        <v>1.0843553596073998E-2</v>
      </c>
      <c r="AI88" s="107">
        <f t="shared" si="13"/>
        <v>1.3656274468818945E-2</v>
      </c>
      <c r="AJ88" s="50">
        <f t="shared" si="11"/>
        <v>0.14709850302225719</v>
      </c>
    </row>
    <row r="89" spans="1:36" x14ac:dyDescent="0.25">
      <c r="A89" s="18">
        <v>43991</v>
      </c>
      <c r="B89" s="44">
        <f t="shared" si="7"/>
        <v>81</v>
      </c>
      <c r="C89" s="48">
        <f>+'Modelo predictivo'!G88</f>
        <v>0.79165354347787797</v>
      </c>
      <c r="D89" s="50">
        <f>+$C89*'Estructura Poblacion'!C$19</f>
        <v>3.2294277265270732E-2</v>
      </c>
      <c r="E89" s="50">
        <f>+$C89*'Estructura Poblacion'!D$19</f>
        <v>5.3110208813671428E-2</v>
      </c>
      <c r="F89" s="50">
        <f>+$C89*'Estructura Poblacion'!E$19</f>
        <v>0.16117824207069792</v>
      </c>
      <c r="G89" s="50">
        <f>+$C89*'Estructura Poblacion'!F$19</f>
        <v>0.18395205451925825</v>
      </c>
      <c r="H89" s="50">
        <f>+$C89*'Estructura Poblacion'!G$19</f>
        <v>0.14729826497492324</v>
      </c>
      <c r="I89" s="50">
        <f>+$C89*'Estructura Poblacion'!H$19</f>
        <v>0.10025533543427402</v>
      </c>
      <c r="J89" s="50">
        <f>+$C89*'Estructura Poblacion'!I$19</f>
        <v>5.3325360560941719E-2</v>
      </c>
      <c r="K89" s="50">
        <f>+$C89*'Estructura Poblacion'!J$19</f>
        <v>2.9373592296076528E-2</v>
      </c>
      <c r="L89" s="50">
        <f>+$C89*'Estructura Poblacion'!K$19</f>
        <v>3.0866207542764177E-2</v>
      </c>
      <c r="M89" s="126">
        <f>+D89*Parámetros!$B$97</f>
        <v>3.2294277265270733E-5</v>
      </c>
      <c r="N89" s="126">
        <f>+E89*Parámetros!$B$98</f>
        <v>1.5933062644101428E-4</v>
      </c>
      <c r="O89" s="126">
        <f>F89*Parámetros!$B$99</f>
        <v>1.934138904848375E-3</v>
      </c>
      <c r="P89" s="126">
        <f>+G89*Parámetros!$B$100</f>
        <v>5.8864657446162641E-3</v>
      </c>
      <c r="Q89" s="126">
        <f>+H89*Parámetros!$B$101</f>
        <v>7.2176149837712388E-3</v>
      </c>
      <c r="R89" s="126">
        <f>+I89*Parámetros!$B$102</f>
        <v>1.0226044214295949E-2</v>
      </c>
      <c r="S89" s="126">
        <f>+J89*Parámetros!$B$103</f>
        <v>8.8520098531163251E-3</v>
      </c>
      <c r="T89" s="126">
        <f>+K89*Parámetros!$B$104</f>
        <v>7.1377829279465959E-3</v>
      </c>
      <c r="U89" s="126">
        <f>L89*Parámetros!$B$105</f>
        <v>8.4264746591746209E-3</v>
      </c>
      <c r="V89" s="126">
        <f t="shared" si="8"/>
        <v>4.9872156191475656E-2</v>
      </c>
      <c r="W89" s="126">
        <f t="shared" si="12"/>
        <v>5.2301941552462886E-2</v>
      </c>
      <c r="X89" s="50">
        <f t="shared" si="10"/>
        <v>0.53753700445692554</v>
      </c>
      <c r="Y89" s="51">
        <f>+M89*Parámetros!$C$97</f>
        <v>1.6147138632635367E-6</v>
      </c>
      <c r="Z89" s="51">
        <f>N89*Parámetros!$C$98</f>
        <v>7.9665313220507142E-6</v>
      </c>
      <c r="AA89" s="51">
        <f>O89*Parámetros!$C$99</f>
        <v>9.6706945242418753E-5</v>
      </c>
      <c r="AB89" s="51">
        <f>P89*Parámetros!$C$100</f>
        <v>2.9432328723081322E-4</v>
      </c>
      <c r="AC89" s="51">
        <f>+Q89*Parámetros!$C$101</f>
        <v>4.5470974397758806E-4</v>
      </c>
      <c r="AD89" s="51">
        <f>+R89*Parámetros!$C$102</f>
        <v>1.2475773941441057E-3</v>
      </c>
      <c r="AE89" s="51">
        <f>S89*Parámetros!$C$103</f>
        <v>2.4254506997538733E-3</v>
      </c>
      <c r="AF89" s="51">
        <f>T89*Parámetros!$C$104</f>
        <v>3.0835222248729293E-3</v>
      </c>
      <c r="AG89" s="51">
        <f>+U89*Parámetros!$C$105</f>
        <v>5.9743705333548062E-3</v>
      </c>
      <c r="AH89" s="51">
        <f t="shared" si="9"/>
        <v>1.3586242073761849E-2</v>
      </c>
      <c r="AI89" s="107">
        <f t="shared" si="13"/>
        <v>1.4248167577341698E-2</v>
      </c>
      <c r="AJ89" s="50">
        <f t="shared" si="11"/>
        <v>0.14643657751867734</v>
      </c>
    </row>
    <row r="90" spans="1:36" x14ac:dyDescent="0.25">
      <c r="A90" s="18">
        <v>43992</v>
      </c>
      <c r="B90" s="44">
        <f t="shared" si="7"/>
        <v>82</v>
      </c>
      <c r="C90" s="48">
        <f>+'Modelo predictivo'!G89</f>
        <v>0.80734368786215782</v>
      </c>
      <c r="D90" s="50">
        <f>+$C90*'Estructura Poblacion'!C$19</f>
        <v>3.2934332346502393E-2</v>
      </c>
      <c r="E90" s="50">
        <f>+$C90*'Estructura Poblacion'!D$19</f>
        <v>5.4162824381972792E-2</v>
      </c>
      <c r="F90" s="50">
        <f>+$C90*'Estructura Poblacion'!E$19</f>
        <v>0.16437270751650859</v>
      </c>
      <c r="G90" s="50">
        <f>+$C90*'Estructura Poblacion'!F$19</f>
        <v>0.18759788459097412</v>
      </c>
      <c r="H90" s="50">
        <f>+$C90*'Estructura Poblacion'!G$19</f>
        <v>0.15021763679363226</v>
      </c>
      <c r="I90" s="50">
        <f>+$C90*'Estructura Poblacion'!H$19</f>
        <v>0.10224234187316091</v>
      </c>
      <c r="J90" s="50">
        <f>+$C90*'Estructura Poblacion'!I$19</f>
        <v>5.4382240320323905E-2</v>
      </c>
      <c r="K90" s="50">
        <f>+$C90*'Estructura Poblacion'!J$19</f>
        <v>2.9955760983386003E-2</v>
      </c>
      <c r="L90" s="50">
        <f>+$C90*'Estructura Poblacion'!K$19</f>
        <v>3.1477959055696871E-2</v>
      </c>
      <c r="M90" s="126">
        <f>+D90*Parámetros!$B$97</f>
        <v>3.2934332346502397E-5</v>
      </c>
      <c r="N90" s="126">
        <f>+E90*Parámetros!$B$98</f>
        <v>1.6248847314591838E-4</v>
      </c>
      <c r="O90" s="126">
        <f>F90*Parámetros!$B$99</f>
        <v>1.9724724901981033E-3</v>
      </c>
      <c r="P90" s="126">
        <f>+G90*Parámetros!$B$100</f>
        <v>6.0031323069111723E-3</v>
      </c>
      <c r="Q90" s="126">
        <f>+H90*Parámetros!$B$101</f>
        <v>7.360664202887981E-3</v>
      </c>
      <c r="R90" s="126">
        <f>+I90*Parámetros!$B$102</f>
        <v>1.0428718871062411E-2</v>
      </c>
      <c r="S90" s="126">
        <f>+J90*Parámetros!$B$103</f>
        <v>9.0274518931737682E-3</v>
      </c>
      <c r="T90" s="126">
        <f>+K90*Parámetros!$B$104</f>
        <v>7.279249918962798E-3</v>
      </c>
      <c r="U90" s="126">
        <f>L90*Parámetros!$B$105</f>
        <v>8.5934828222052461E-3</v>
      </c>
      <c r="V90" s="126">
        <f t="shared" si="8"/>
        <v>5.0860595310893902E-2</v>
      </c>
      <c r="W90" s="126">
        <f t="shared" si="12"/>
        <v>5.4568819762212145E-2</v>
      </c>
      <c r="X90" s="50">
        <f t="shared" si="10"/>
        <v>0.5338287800056073</v>
      </c>
      <c r="Y90" s="51">
        <f>+M90*Parámetros!$C$97</f>
        <v>1.6467166173251199E-6</v>
      </c>
      <c r="Z90" s="51">
        <f>N90*Parámetros!$C$98</f>
        <v>8.1244236572959197E-6</v>
      </c>
      <c r="AA90" s="51">
        <f>O90*Parámetros!$C$99</f>
        <v>9.8623624509905169E-5</v>
      </c>
      <c r="AB90" s="51">
        <f>P90*Parámetros!$C$100</f>
        <v>3.0015661534555862E-4</v>
      </c>
      <c r="AC90" s="51">
        <f>+Q90*Parámetros!$C$101</f>
        <v>4.6372184478194281E-4</v>
      </c>
      <c r="AD90" s="51">
        <f>+R90*Parámetros!$C$102</f>
        <v>1.2723037022696142E-3</v>
      </c>
      <c r="AE90" s="51">
        <f>S90*Parámetros!$C$103</f>
        <v>2.4735218187296125E-3</v>
      </c>
      <c r="AF90" s="51">
        <f>T90*Parámetros!$C$104</f>
        <v>3.1446359649919286E-3</v>
      </c>
      <c r="AG90" s="51">
        <f>+U90*Parámetros!$C$105</f>
        <v>6.0927793209435196E-3</v>
      </c>
      <c r="AH90" s="51">
        <f t="shared" si="9"/>
        <v>1.3855514031846702E-2</v>
      </c>
      <c r="AI90" s="107">
        <f t="shared" si="13"/>
        <v>1.486571368846519E-2</v>
      </c>
      <c r="AJ90" s="50">
        <f t="shared" si="11"/>
        <v>0.14542637786205886</v>
      </c>
    </row>
    <row r="91" spans="1:36" x14ac:dyDescent="0.25">
      <c r="A91" s="18">
        <v>43993</v>
      </c>
      <c r="B91" s="44">
        <f t="shared" si="7"/>
        <v>83</v>
      </c>
      <c r="C91" s="48">
        <f>+'Modelo predictivo'!G90</f>
        <v>0.82334476499818265</v>
      </c>
      <c r="D91" s="50">
        <f>+$C91*'Estructura Poblacion'!C$19</f>
        <v>3.358707144661887E-2</v>
      </c>
      <c r="E91" s="50">
        <f>+$C91*'Estructura Poblacion'!D$19</f>
        <v>5.5236299710845226E-2</v>
      </c>
      <c r="F91" s="50">
        <f>+$C91*'Estructura Poblacion'!E$19</f>
        <v>0.16763047792032942</v>
      </c>
      <c r="G91" s="50">
        <f>+$C91*'Estructura Poblacion'!F$19</f>
        <v>0.19131596434687576</v>
      </c>
      <c r="H91" s="50">
        <f>+$C91*'Estructura Poblacion'!G$19</f>
        <v>0.15319486201959656</v>
      </c>
      <c r="I91" s="50">
        <f>+$C91*'Estructura Poblacion'!H$19</f>
        <v>0.10426872496561111</v>
      </c>
      <c r="J91" s="50">
        <f>+$C91*'Estructura Poblacion'!I$19</f>
        <v>5.5460064344067202E-2</v>
      </c>
      <c r="K91" s="50">
        <f>+$C91*'Estructura Poblacion'!J$19</f>
        <v>3.0549466550630521E-2</v>
      </c>
      <c r="L91" s="50">
        <f>+$C91*'Estructura Poblacion'!K$19</f>
        <v>3.2101833693607994E-2</v>
      </c>
      <c r="M91" s="126">
        <f>+D91*Parámetros!$B$97</f>
        <v>3.3587071446618873E-5</v>
      </c>
      <c r="N91" s="126">
        <f>+E91*Parámetros!$B$98</f>
        <v>1.6570889913253568E-4</v>
      </c>
      <c r="O91" s="126">
        <f>F91*Parámetros!$B$99</f>
        <v>2.0115657350439531E-3</v>
      </c>
      <c r="P91" s="126">
        <f>+G91*Parámetros!$B$100</f>
        <v>6.1221108591000247E-3</v>
      </c>
      <c r="Q91" s="126">
        <f>+H91*Parámetros!$B$101</f>
        <v>7.5065482389602319E-3</v>
      </c>
      <c r="R91" s="126">
        <f>+I91*Parámetros!$B$102</f>
        <v>1.0635409946492333E-2</v>
      </c>
      <c r="S91" s="126">
        <f>+J91*Parámetros!$B$103</f>
        <v>9.2063706811151558E-3</v>
      </c>
      <c r="T91" s="126">
        <f>+K91*Parámetros!$B$104</f>
        <v>7.4235203718032161E-3</v>
      </c>
      <c r="U91" s="126">
        <f>L91*Parámetros!$B$105</f>
        <v>8.7638005983549823E-3</v>
      </c>
      <c r="V91" s="126">
        <f t="shared" si="8"/>
        <v>5.1868622401449058E-2</v>
      </c>
      <c r="W91" s="126">
        <f t="shared" si="12"/>
        <v>5.6933945527439467E-2</v>
      </c>
      <c r="X91" s="50">
        <f t="shared" si="10"/>
        <v>0.5287634568796169</v>
      </c>
      <c r="Y91" s="51">
        <f>+M91*Parámetros!$C$97</f>
        <v>1.6793535723309437E-6</v>
      </c>
      <c r="Z91" s="51">
        <f>N91*Parámetros!$C$98</f>
        <v>8.2854449566267853E-6</v>
      </c>
      <c r="AA91" s="51">
        <f>O91*Parámetros!$C$99</f>
        <v>1.0057828675219766E-4</v>
      </c>
      <c r="AB91" s="51">
        <f>P91*Parámetros!$C$100</f>
        <v>3.0610554295500126E-4</v>
      </c>
      <c r="AC91" s="51">
        <f>+Q91*Parámetros!$C$101</f>
        <v>4.7291253905449459E-4</v>
      </c>
      <c r="AD91" s="51">
        <f>+R91*Parámetros!$C$102</f>
        <v>1.2975200134720645E-3</v>
      </c>
      <c r="AE91" s="51">
        <f>S91*Parámetros!$C$103</f>
        <v>2.5225455666255531E-3</v>
      </c>
      <c r="AF91" s="51">
        <f>T91*Parámetros!$C$104</f>
        <v>3.2069608006189895E-3</v>
      </c>
      <c r="AG91" s="51">
        <f>+U91*Parámetros!$C$105</f>
        <v>6.2135346242336818E-3</v>
      </c>
      <c r="AH91" s="51">
        <f t="shared" si="9"/>
        <v>1.413012217224094E-2</v>
      </c>
      <c r="AI91" s="107">
        <f t="shared" si="13"/>
        <v>1.5510024535140835E-2</v>
      </c>
      <c r="AJ91" s="50">
        <f t="shared" si="11"/>
        <v>0.14404647549915897</v>
      </c>
    </row>
    <row r="92" spans="1:36" x14ac:dyDescent="0.25">
      <c r="A92" s="18">
        <v>43994</v>
      </c>
      <c r="B92" s="44">
        <f t="shared" si="7"/>
        <v>84</v>
      </c>
      <c r="C92" s="48">
        <f>+'Modelo predictivo'!G91</f>
        <v>0.83966293535195291</v>
      </c>
      <c r="D92" s="50">
        <f>+$C92*'Estructura Poblacion'!C$19</f>
        <v>3.4252745872266538E-2</v>
      </c>
      <c r="E92" s="50">
        <f>+$C92*'Estructura Poblacion'!D$19</f>
        <v>5.6331048091732151E-2</v>
      </c>
      <c r="F92" s="50">
        <f>+$C92*'Estructura Poblacion'!E$19</f>
        <v>0.17095280753421102</v>
      </c>
      <c r="G92" s="50">
        <f>+$C92*'Estructura Poblacion'!F$19</f>
        <v>0.19510772525959019</v>
      </c>
      <c r="H92" s="50">
        <f>+$C92*'Estructura Poblacion'!G$19</f>
        <v>0.15623108689407383</v>
      </c>
      <c r="I92" s="50">
        <f>+$C92*'Estructura Poblacion'!H$19</f>
        <v>0.10633526487561225</v>
      </c>
      <c r="J92" s="50">
        <f>+$C92*'Estructura Poblacion'!I$19</f>
        <v>5.6559247597876491E-2</v>
      </c>
      <c r="K92" s="50">
        <f>+$C92*'Estructura Poblacion'!J$19</f>
        <v>3.1154937576357022E-2</v>
      </c>
      <c r="L92" s="50">
        <f>+$C92*'Estructura Poblacion'!K$19</f>
        <v>3.2738071650233437E-2</v>
      </c>
      <c r="M92" s="126">
        <f>+D92*Parámetros!$B$97</f>
        <v>3.4252745872266541E-5</v>
      </c>
      <c r="N92" s="126">
        <f>+E92*Parámetros!$B$98</f>
        <v>1.6899314427519646E-4</v>
      </c>
      <c r="O92" s="126">
        <f>F92*Parámetros!$B$99</f>
        <v>2.0514336904105322E-3</v>
      </c>
      <c r="P92" s="126">
        <f>+G92*Parámetros!$B$100</f>
        <v>6.2434472083068866E-3</v>
      </c>
      <c r="Q92" s="126">
        <f>+H92*Parámetros!$B$101</f>
        <v>7.6553232578096177E-3</v>
      </c>
      <c r="R92" s="126">
        <f>+I92*Parámetros!$B$102</f>
        <v>1.0846197017312448E-2</v>
      </c>
      <c r="S92" s="126">
        <f>+J92*Parámetros!$B$103</f>
        <v>9.3888351012474981E-3</v>
      </c>
      <c r="T92" s="126">
        <f>+K92*Parámetros!$B$104</f>
        <v>7.5706498310547559E-3</v>
      </c>
      <c r="U92" s="126">
        <f>L92*Parámetros!$B$105</f>
        <v>8.9374935605137287E-3</v>
      </c>
      <c r="V92" s="126">
        <f t="shared" si="8"/>
        <v>5.2896625556802933E-2</v>
      </c>
      <c r="W92" s="126">
        <f t="shared" si="12"/>
        <v>5.9401576584267216E-2</v>
      </c>
      <c r="X92" s="50">
        <f t="shared" si="10"/>
        <v>0.52225850585215261</v>
      </c>
      <c r="Y92" s="51">
        <f>+M92*Parámetros!$C$97</f>
        <v>1.7126372936133272E-6</v>
      </c>
      <c r="Z92" s="51">
        <f>N92*Parámetros!$C$98</f>
        <v>8.4496572137598236E-6</v>
      </c>
      <c r="AA92" s="51">
        <f>O92*Parámetros!$C$99</f>
        <v>1.0257168452052661E-4</v>
      </c>
      <c r="AB92" s="51">
        <f>P92*Parámetros!$C$100</f>
        <v>3.1217236041534437E-4</v>
      </c>
      <c r="AC92" s="51">
        <f>+Q92*Parámetros!$C$101</f>
        <v>4.8228536524200591E-4</v>
      </c>
      <c r="AD92" s="51">
        <f>+R92*Parámetros!$C$102</f>
        <v>1.3232360361121187E-3</v>
      </c>
      <c r="AE92" s="51">
        <f>S92*Parámetros!$C$103</f>
        <v>2.5725408177418147E-3</v>
      </c>
      <c r="AF92" s="51">
        <f>T92*Parámetros!$C$104</f>
        <v>3.2705207270156546E-3</v>
      </c>
      <c r="AG92" s="51">
        <f>+U92*Parámetros!$C$105</f>
        <v>6.3366829344042334E-3</v>
      </c>
      <c r="AH92" s="51">
        <f t="shared" si="9"/>
        <v>1.4410172219959071E-2</v>
      </c>
      <c r="AI92" s="107">
        <f t="shared" si="13"/>
        <v>1.6182260015758072E-2</v>
      </c>
      <c r="AJ92" s="50">
        <f t="shared" si="11"/>
        <v>0.14227438770335998</v>
      </c>
    </row>
    <row r="93" spans="1:36" x14ac:dyDescent="0.25">
      <c r="A93" s="18">
        <v>43995</v>
      </c>
      <c r="B93" s="44">
        <f t="shared" si="7"/>
        <v>85</v>
      </c>
      <c r="C93" s="48">
        <f>+'Modelo predictivo'!G92</f>
        <v>0.85630448069423437</v>
      </c>
      <c r="D93" s="50">
        <f>+$C93*'Estructura Poblacion'!C$19</f>
        <v>3.4931611878531346E-2</v>
      </c>
      <c r="E93" s="50">
        <f>+$C93*'Estructura Poblacion'!D$19</f>
        <v>5.7447490954133672E-2</v>
      </c>
      <c r="F93" s="50">
        <f>+$C93*'Estructura Poblacion'!E$19</f>
        <v>0.17434097530748355</v>
      </c>
      <c r="G93" s="50">
        <f>+$C93*'Estructura Poblacion'!F$19</f>
        <v>0.19897462698864637</v>
      </c>
      <c r="H93" s="50">
        <f>+$C93*'Estructura Poblacion'!G$19</f>
        <v>0.15932748022877766</v>
      </c>
      <c r="I93" s="50">
        <f>+$C93*'Estructura Poblacion'!H$19</f>
        <v>0.10844275712923813</v>
      </c>
      <c r="J93" s="50">
        <f>+$C93*'Estructura Poblacion'!I$19</f>
        <v>5.7680213218480977E-2</v>
      </c>
      <c r="K93" s="50">
        <f>+$C93*'Estructura Poblacion'!J$19</f>
        <v>3.1772407140016605E-2</v>
      </c>
      <c r="L93" s="50">
        <f>+$C93*'Estructura Poblacion'!K$19</f>
        <v>3.3386917848926077E-2</v>
      </c>
      <c r="M93" s="126">
        <f>+D93*Parámetros!$B$97</f>
        <v>3.4931611878531344E-5</v>
      </c>
      <c r="N93" s="126">
        <f>+E93*Parámetros!$B$98</f>
        <v>1.7234247286240101E-4</v>
      </c>
      <c r="O93" s="126">
        <f>F93*Parámetros!$B$99</f>
        <v>2.0920917036898025E-3</v>
      </c>
      <c r="P93" s="126">
        <f>+G93*Parámetros!$B$100</f>
        <v>6.3671880636366838E-3</v>
      </c>
      <c r="Q93" s="126">
        <f>+H93*Parámetros!$B$101</f>
        <v>7.8070465312101052E-3</v>
      </c>
      <c r="R93" s="126">
        <f>+I93*Parámetros!$B$102</f>
        <v>1.1061161227182289E-2</v>
      </c>
      <c r="S93" s="126">
        <f>+J93*Parámetros!$B$103</f>
        <v>9.5749153942678421E-3</v>
      </c>
      <c r="T93" s="126">
        <f>+K93*Parámetros!$B$104</f>
        <v>7.7206949350240349E-3</v>
      </c>
      <c r="U93" s="126">
        <f>L93*Parámetros!$B$105</f>
        <v>9.114628572756819E-3</v>
      </c>
      <c r="V93" s="126">
        <f t="shared" si="8"/>
        <v>5.3945000512508515E-2</v>
      </c>
      <c r="W93" s="126">
        <f t="shared" si="12"/>
        <v>3.9386410003344523E-2</v>
      </c>
      <c r="X93" s="50">
        <f t="shared" si="10"/>
        <v>0.53681709636131658</v>
      </c>
      <c r="Y93" s="51">
        <f>+M93*Parámetros!$C$97</f>
        <v>1.7465805939265674E-6</v>
      </c>
      <c r="Z93" s="51">
        <f>N93*Parámetros!$C$98</f>
        <v>8.6171236431200503E-6</v>
      </c>
      <c r="AA93" s="51">
        <f>O93*Parámetros!$C$99</f>
        <v>1.0460458518449013E-4</v>
      </c>
      <c r="AB93" s="51">
        <f>P93*Parámetros!$C$100</f>
        <v>3.1835940318183421E-4</v>
      </c>
      <c r="AC93" s="51">
        <f>+Q93*Parámetros!$C$101</f>
        <v>4.9184393146623666E-4</v>
      </c>
      <c r="AD93" s="51">
        <f>+R93*Parámetros!$C$102</f>
        <v>1.3494616697162392E-3</v>
      </c>
      <c r="AE93" s="51">
        <f>S93*Parámetros!$C$103</f>
        <v>2.6235268180293887E-3</v>
      </c>
      <c r="AF93" s="51">
        <f>T93*Parámetros!$C$104</f>
        <v>3.335340211930383E-3</v>
      </c>
      <c r="AG93" s="51">
        <f>+U93*Parámetros!$C$105</f>
        <v>6.4622716580845846E-3</v>
      </c>
      <c r="AH93" s="51">
        <f t="shared" si="9"/>
        <v>1.4695771981830204E-2</v>
      </c>
      <c r="AI93" s="107">
        <f t="shared" si="13"/>
        <v>1.0729700530039195E-2</v>
      </c>
      <c r="AJ93" s="50">
        <f t="shared" si="11"/>
        <v>0.14624045915515099</v>
      </c>
    </row>
    <row r="94" spans="1:36" x14ac:dyDescent="0.25">
      <c r="A94" s="18">
        <v>43996</v>
      </c>
      <c r="B94" s="44">
        <f t="shared" si="7"/>
        <v>86</v>
      </c>
      <c r="C94" s="48">
        <f>+'Modelo predictivo'!G93</f>
        <v>0.87327580829150975</v>
      </c>
      <c r="D94" s="50">
        <f>+$C94*'Estructura Poblacion'!C$19</f>
        <v>3.5623930839902188E-2</v>
      </c>
      <c r="E94" s="50">
        <f>+$C94*'Estructura Poblacion'!D$19</f>
        <v>5.8586058146767865E-2</v>
      </c>
      <c r="F94" s="50">
        <f>+$C94*'Estructura Poblacion'!E$19</f>
        <v>0.17779628574002151</v>
      </c>
      <c r="G94" s="50">
        <f>+$C94*'Estructura Poblacion'!F$19</f>
        <v>0.20291815835430296</v>
      </c>
      <c r="H94" s="50">
        <f>+$C94*'Estructura Poblacion'!G$19</f>
        <v>0.16248523418566316</v>
      </c>
      <c r="I94" s="50">
        <f>+$C94*'Estructura Poblacion'!H$19</f>
        <v>0.11059201314539256</v>
      </c>
      <c r="J94" s="50">
        <f>+$C94*'Estructura Poblacion'!I$19</f>
        <v>5.8823392795934432E-2</v>
      </c>
      <c r="K94" s="50">
        <f>+$C94*'Estructura Poblacion'!J$19</f>
        <v>3.2402112977466001E-2</v>
      </c>
      <c r="L94" s="50">
        <f>+$C94*'Estructura Poblacion'!K$19</f>
        <v>3.4048622106059086E-2</v>
      </c>
      <c r="M94" s="126">
        <f>+D94*Parámetros!$B$97</f>
        <v>3.5623930839902188E-5</v>
      </c>
      <c r="N94" s="126">
        <f>+E94*Parámetros!$B$98</f>
        <v>1.757581744403036E-4</v>
      </c>
      <c r="O94" s="126">
        <f>F94*Parámetros!$B$99</f>
        <v>2.1335554288802582E-3</v>
      </c>
      <c r="P94" s="126">
        <f>+G94*Parámetros!$B$100</f>
        <v>6.4933810673376948E-3</v>
      </c>
      <c r="Q94" s="126">
        <f>+H94*Parámetros!$B$101</f>
        <v>7.9617764750974946E-3</v>
      </c>
      <c r="R94" s="126">
        <f>+I94*Parámetros!$B$102</f>
        <v>1.128038534083004E-2</v>
      </c>
      <c r="S94" s="126">
        <f>+J94*Parámetros!$B$103</f>
        <v>9.7646832041251158E-3</v>
      </c>
      <c r="T94" s="126">
        <f>+K94*Parámetros!$B$104</f>
        <v>7.8737134535242382E-3</v>
      </c>
      <c r="U94" s="126">
        <f>L94*Parámetros!$B$105</f>
        <v>9.2952738349541316E-3</v>
      </c>
      <c r="V94" s="126">
        <f t="shared" si="8"/>
        <v>5.5014150910029182E-2</v>
      </c>
      <c r="W94" s="126">
        <f t="shared" si="12"/>
        <v>3.9445847444585361E-2</v>
      </c>
      <c r="X94" s="50">
        <f t="shared" si="10"/>
        <v>0.55238539982676038</v>
      </c>
      <c r="Y94" s="51">
        <f>+M94*Parámetros!$C$97</f>
        <v>1.7811965419951096E-6</v>
      </c>
      <c r="Z94" s="51">
        <f>N94*Parámetros!$C$98</f>
        <v>8.7879087220151799E-6</v>
      </c>
      <c r="AA94" s="51">
        <f>O94*Parámetros!$C$99</f>
        <v>1.0667777144401291E-4</v>
      </c>
      <c r="AB94" s="51">
        <f>P94*Parámetros!$C$100</f>
        <v>3.2466905336688478E-4</v>
      </c>
      <c r="AC94" s="51">
        <f>+Q94*Parámetros!$C$101</f>
        <v>5.0159191793114214E-4</v>
      </c>
      <c r="AD94" s="51">
        <f>+R94*Parámetros!$C$102</f>
        <v>1.3762070115812648E-3</v>
      </c>
      <c r="AE94" s="51">
        <f>S94*Parámetros!$C$103</f>
        <v>2.6755231979302819E-3</v>
      </c>
      <c r="AF94" s="51">
        <f>T94*Parámetros!$C$104</f>
        <v>3.4014442119224709E-3</v>
      </c>
      <c r="AG94" s="51">
        <f>+U94*Parámetros!$C$105</f>
        <v>6.5903491489824788E-3</v>
      </c>
      <c r="AH94" s="51">
        <f t="shared" si="9"/>
        <v>1.4987031418422548E-2</v>
      </c>
      <c r="AI94" s="107">
        <f t="shared" si="13"/>
        <v>1.0745892560354523E-2</v>
      </c>
      <c r="AJ94" s="50">
        <f t="shared" si="11"/>
        <v>0.15048159801321903</v>
      </c>
    </row>
    <row r="95" spans="1:36" x14ac:dyDescent="0.25">
      <c r="A95" s="18">
        <v>43997</v>
      </c>
      <c r="B95" s="44">
        <f t="shared" si="7"/>
        <v>87</v>
      </c>
      <c r="C95" s="48">
        <f>+'Modelo predictivo'!G94</f>
        <v>0.89058345113880932</v>
      </c>
      <c r="D95" s="50">
        <f>+$C95*'Estructura Poblacion'!C$19</f>
        <v>3.6329969259768863E-2</v>
      </c>
      <c r="E95" s="50">
        <f>+$C95*'Estructura Poblacion'!D$19</f>
        <v>5.9747187953190839E-2</v>
      </c>
      <c r="F95" s="50">
        <f>+$C95*'Estructura Poblacion'!E$19</f>
        <v>0.18132006892964755</v>
      </c>
      <c r="G95" s="50">
        <f>+$C95*'Estructura Poblacion'!F$19</f>
        <v>0.20693983739164978</v>
      </c>
      <c r="H95" s="50">
        <f>+$C95*'Estructura Poblacion'!G$19</f>
        <v>0.16570556432024824</v>
      </c>
      <c r="I95" s="50">
        <f>+$C95*'Estructura Poblacion'!H$19</f>
        <v>0.1127838602652951</v>
      </c>
      <c r="J95" s="50">
        <f>+$C95*'Estructura Poblacion'!I$19</f>
        <v>5.9989226389298551E-2</v>
      </c>
      <c r="K95" s="50">
        <f>+$C95*'Estructura Poblacion'!J$19</f>
        <v>3.3044297489606557E-2</v>
      </c>
      <c r="L95" s="50">
        <f>+$C95*'Estructura Poblacion'!K$19</f>
        <v>3.4723439140103868E-2</v>
      </c>
      <c r="M95" s="126">
        <f>+D95*Parámetros!$B$97</f>
        <v>3.6329969259768865E-5</v>
      </c>
      <c r="N95" s="126">
        <f>+E95*Parámetros!$B$98</f>
        <v>1.7924156385957252E-4</v>
      </c>
      <c r="O95" s="126">
        <f>F95*Parámetros!$B$99</f>
        <v>2.1758408271557706E-3</v>
      </c>
      <c r="P95" s="126">
        <f>+G95*Parámetros!$B$100</f>
        <v>6.6220747965327932E-3</v>
      </c>
      <c r="Q95" s="126">
        <f>+H95*Parámetros!$B$101</f>
        <v>8.119572651692164E-3</v>
      </c>
      <c r="R95" s="126">
        <f>+I95*Parámetros!$B$102</f>
        <v>1.15039537470601E-2</v>
      </c>
      <c r="S95" s="126">
        <f>+J95*Parámetros!$B$103</f>
        <v>9.9582115806235594E-3</v>
      </c>
      <c r="T95" s="126">
        <f>+K95*Parámetros!$B$104</f>
        <v>8.0297642899743935E-3</v>
      </c>
      <c r="U95" s="126">
        <f>L95*Parámetros!$B$105</f>
        <v>9.4794988852483567E-3</v>
      </c>
      <c r="V95" s="126">
        <f t="shared" si="8"/>
        <v>5.6104488311406478E-2</v>
      </c>
      <c r="W95" s="126">
        <f t="shared" si="12"/>
        <v>3.9505373610969258E-2</v>
      </c>
      <c r="X95" s="50">
        <f t="shared" si="10"/>
        <v>0.56898451452719756</v>
      </c>
      <c r="Y95" s="51">
        <f>+M95*Parámetros!$C$97</f>
        <v>1.8164984629884434E-6</v>
      </c>
      <c r="Z95" s="51">
        <f>N95*Parámetros!$C$98</f>
        <v>8.9620781929786269E-6</v>
      </c>
      <c r="AA95" s="51">
        <f>O95*Parámetros!$C$99</f>
        <v>1.0879204135778853E-4</v>
      </c>
      <c r="AB95" s="51">
        <f>P95*Parámetros!$C$100</f>
        <v>3.3110373982663969E-4</v>
      </c>
      <c r="AC95" s="51">
        <f>+Q95*Parámetros!$C$101</f>
        <v>5.1153307705660632E-4</v>
      </c>
      <c r="AD95" s="51">
        <f>+R95*Parámetros!$C$102</f>
        <v>1.4034823571413323E-3</v>
      </c>
      <c r="AE95" s="51">
        <f>S95*Parámetros!$C$103</f>
        <v>2.7285499730908555E-3</v>
      </c>
      <c r="AF95" s="51">
        <f>T95*Parámetros!$C$104</f>
        <v>3.4688581732689378E-3</v>
      </c>
      <c r="AG95" s="51">
        <f>+U95*Parámetros!$C$105</f>
        <v>6.7209647096410849E-3</v>
      </c>
      <c r="AH95" s="51">
        <f t="shared" si="9"/>
        <v>1.5284062648039212E-2</v>
      </c>
      <c r="AI95" s="107">
        <f t="shared" si="13"/>
        <v>1.0762108761296581E-2</v>
      </c>
      <c r="AJ95" s="50">
        <f t="shared" si="11"/>
        <v>0.15500355189996168</v>
      </c>
    </row>
    <row r="96" spans="1:36" x14ac:dyDescent="0.25">
      <c r="A96" s="18">
        <v>43998</v>
      </c>
      <c r="B96" s="44">
        <f t="shared" si="7"/>
        <v>88</v>
      </c>
      <c r="C96" s="48">
        <f>+'Modelo predictivo'!G95</f>
        <v>2.2998617859557271</v>
      </c>
      <c r="D96" s="50">
        <f>+$C96*'Estructura Poblacion'!C$19</f>
        <v>9.3819291026176602E-2</v>
      </c>
      <c r="E96" s="50">
        <f>+$C96*'Estructura Poblacion'!D$19</f>
        <v>0.15429241831986473</v>
      </c>
      <c r="F96" s="50">
        <f>+$C96*'Estructura Poblacion'!E$19</f>
        <v>0.46824483098682462</v>
      </c>
      <c r="G96" s="50">
        <f>+$C96*'Estructura Poblacion'!F$19</f>
        <v>0.53440586999495787</v>
      </c>
      <c r="H96" s="50">
        <f>+$C96*'Estructura Poblacion'!G$19</f>
        <v>0.42792159972549076</v>
      </c>
      <c r="I96" s="50">
        <f>+$C96*'Estructura Poblacion'!H$19</f>
        <v>0.29125545726797231</v>
      </c>
      <c r="J96" s="50">
        <f>+$C96*'Estructura Poblacion'!I$19</f>
        <v>0.15491746356321034</v>
      </c>
      <c r="K96" s="50">
        <f>+$C96*'Estructura Poblacion'!J$19</f>
        <v>8.5334301847759891E-2</v>
      </c>
      <c r="L96" s="50">
        <f>+$C96*'Estructura Poblacion'!K$19</f>
        <v>8.9670553223470104E-2</v>
      </c>
      <c r="M96" s="126">
        <f>+D96*Parámetros!$B$97</f>
        <v>9.3819291026176605E-5</v>
      </c>
      <c r="N96" s="126">
        <f>+E96*Parámetros!$B$98</f>
        <v>4.6287725495959423E-4</v>
      </c>
      <c r="O96" s="126">
        <f>F96*Parámetros!$B$99</f>
        <v>5.6189379718418952E-3</v>
      </c>
      <c r="P96" s="126">
        <f>+G96*Parámetros!$B$100</f>
        <v>1.7100987839838652E-2</v>
      </c>
      <c r="Q96" s="126">
        <f>+H96*Parámetros!$B$101</f>
        <v>2.0968158386549047E-2</v>
      </c>
      <c r="R96" s="126">
        <f>+I96*Parámetros!$B$102</f>
        <v>2.9708056641333174E-2</v>
      </c>
      <c r="S96" s="126">
        <f>+J96*Parámetros!$B$103</f>
        <v>2.5716298951492918E-2</v>
      </c>
      <c r="T96" s="126">
        <f>+K96*Parámetros!$B$104</f>
        <v>2.0736235349005653E-2</v>
      </c>
      <c r="U96" s="126">
        <f>L96*Parámetros!$B$105</f>
        <v>2.4480061030007341E-2</v>
      </c>
      <c r="V96" s="126">
        <f t="shared" si="8"/>
        <v>0.14488543271605447</v>
      </c>
      <c r="W96" s="126">
        <f t="shared" si="12"/>
        <v>3.9564988649173599E-2</v>
      </c>
      <c r="X96" s="50">
        <f t="shared" si="10"/>
        <v>0.67430495859407846</v>
      </c>
      <c r="Y96" s="51">
        <f>+M96*Parámetros!$C$97</f>
        <v>4.6909645513088302E-6</v>
      </c>
      <c r="Z96" s="51">
        <f>N96*Parámetros!$C$98</f>
        <v>2.3143862747979711E-5</v>
      </c>
      <c r="AA96" s="51">
        <f>O96*Parámetros!$C$99</f>
        <v>2.8094689859209479E-4</v>
      </c>
      <c r="AB96" s="51">
        <f>P96*Parámetros!$C$100</f>
        <v>8.550493919919326E-4</v>
      </c>
      <c r="AC96" s="51">
        <f>+Q96*Parámetros!$C$101</f>
        <v>1.32099397835259E-3</v>
      </c>
      <c r="AD96" s="51">
        <f>+R96*Parámetros!$C$102</f>
        <v>3.6243829102426471E-3</v>
      </c>
      <c r="AE96" s="51">
        <f>S96*Parámetros!$C$103</f>
        <v>7.0462659127090597E-3</v>
      </c>
      <c r="AF96" s="51">
        <f>T96*Parámetros!$C$104</f>
        <v>8.9580536707704415E-3</v>
      </c>
      <c r="AG96" s="51">
        <f>+U96*Parámetros!$C$105</f>
        <v>1.7356363270275205E-2</v>
      </c>
      <c r="AH96" s="51">
        <f t="shared" si="9"/>
        <v>3.946989086023326E-2</v>
      </c>
      <c r="AI96" s="107">
        <f t="shared" si="13"/>
        <v>1.0778349172823429E-2</v>
      </c>
      <c r="AJ96" s="50">
        <f t="shared" si="11"/>
        <v>0.18369509358737152</v>
      </c>
    </row>
    <row r="97" spans="1:36" x14ac:dyDescent="0.25">
      <c r="A97" s="18">
        <v>43999</v>
      </c>
      <c r="B97" s="44">
        <f t="shared" si="7"/>
        <v>89</v>
      </c>
      <c r="C97" s="48">
        <f>+'Modelo predictivo'!G96</f>
        <v>2.6669928845949471</v>
      </c>
      <c r="D97" s="50">
        <f>+$C97*'Estructura Poblacion'!C$19</f>
        <v>0.1087958342246973</v>
      </c>
      <c r="E97" s="50">
        <f>+$C97*'Estructura Poblacion'!D$19</f>
        <v>0.17892239625827136</v>
      </c>
      <c r="F97" s="50">
        <f>+$C97*'Estructura Poblacion'!E$19</f>
        <v>0.54299160067624375</v>
      </c>
      <c r="G97" s="50">
        <f>+$C97*'Estructura Poblacion'!F$19</f>
        <v>0.61971404606388003</v>
      </c>
      <c r="H97" s="50">
        <f>+$C97*'Estructura Poblacion'!G$19</f>
        <v>0.49623149904119518</v>
      </c>
      <c r="I97" s="50">
        <f>+$C97*'Estructura Poblacion'!H$19</f>
        <v>0.3377490929570508</v>
      </c>
      <c r="J97" s="50">
        <f>+$C97*'Estructura Poblacion'!I$19</f>
        <v>0.17964721860487162</v>
      </c>
      <c r="K97" s="50">
        <f>+$C97*'Estructura Poblacion'!J$19</f>
        <v>9.8956370869598936E-2</v>
      </c>
      <c r="L97" s="50">
        <f>+$C97*'Estructura Poblacion'!K$19</f>
        <v>0.10398482589913817</v>
      </c>
      <c r="M97" s="126">
        <f>+D97*Parámetros!$B$97</f>
        <v>1.087958342246973E-4</v>
      </c>
      <c r="N97" s="126">
        <f>+E97*Parámetros!$B$98</f>
        <v>5.3676718877481409E-4</v>
      </c>
      <c r="O97" s="126">
        <f>F97*Parámetros!$B$99</f>
        <v>6.5158992081149249E-3</v>
      </c>
      <c r="P97" s="126">
        <f>+G97*Parámetros!$B$100</f>
        <v>1.9830849474044163E-2</v>
      </c>
      <c r="Q97" s="126">
        <f>+H97*Parámetros!$B$101</f>
        <v>2.4315343453018563E-2</v>
      </c>
      <c r="R97" s="126">
        <f>+I97*Parámetros!$B$102</f>
        <v>3.4450407481619177E-2</v>
      </c>
      <c r="S97" s="126">
        <f>+J97*Parámetros!$B$103</f>
        <v>2.9821438288408691E-2</v>
      </c>
      <c r="T97" s="126">
        <f>+K97*Parámetros!$B$104</f>
        <v>2.404639812131254E-2</v>
      </c>
      <c r="U97" s="126">
        <f>L97*Parámetros!$B$105</f>
        <v>2.8387857470464722E-2</v>
      </c>
      <c r="V97" s="126">
        <f t="shared" si="8"/>
        <v>0.16801375651998227</v>
      </c>
      <c r="W97" s="126">
        <f t="shared" si="12"/>
        <v>3.9624692676540285E-2</v>
      </c>
      <c r="X97" s="50">
        <f t="shared" si="10"/>
        <v>0.80269402243752053</v>
      </c>
      <c r="Y97" s="51">
        <f>+M97*Parámetros!$C$97</f>
        <v>5.4397917112348654E-6</v>
      </c>
      <c r="Z97" s="51">
        <f>N97*Parámetros!$C$98</f>
        <v>2.6838359438740707E-5</v>
      </c>
      <c r="AA97" s="51">
        <f>O97*Parámetros!$C$99</f>
        <v>3.2579496040574627E-4</v>
      </c>
      <c r="AB97" s="51">
        <f>P97*Parámetros!$C$100</f>
        <v>9.9154247370220809E-4</v>
      </c>
      <c r="AC97" s="51">
        <f>+Q97*Parámetros!$C$101</f>
        <v>1.5318666375401695E-3</v>
      </c>
      <c r="AD97" s="51">
        <f>+R97*Parámetros!$C$102</f>
        <v>4.2029497127575397E-3</v>
      </c>
      <c r="AE97" s="51">
        <f>S97*Parámetros!$C$103</f>
        <v>8.1710740910239821E-3</v>
      </c>
      <c r="AF97" s="51">
        <f>T97*Parámetros!$C$104</f>
        <v>1.0388043988407017E-2</v>
      </c>
      <c r="AG97" s="51">
        <f>+U97*Parámetros!$C$105</f>
        <v>2.0126990946559488E-2</v>
      </c>
      <c r="AH97" s="51">
        <f t="shared" si="9"/>
        <v>4.5770540961546126E-2</v>
      </c>
      <c r="AI97" s="107">
        <f t="shared" si="13"/>
        <v>1.0794613826901504E-2</v>
      </c>
      <c r="AJ97" s="50">
        <f t="shared" si="11"/>
        <v>0.21867102072201614</v>
      </c>
    </row>
    <row r="98" spans="1:36" x14ac:dyDescent="0.25">
      <c r="A98" s="18">
        <v>44000</v>
      </c>
      <c r="B98" s="44">
        <f t="shared" si="7"/>
        <v>90</v>
      </c>
      <c r="C98" s="48">
        <f>+'Modelo predictivo'!G97</f>
        <v>3.0927284432109445</v>
      </c>
      <c r="D98" s="50">
        <f>+$C98*'Estructura Poblacion'!C$19</f>
        <v>0.12616305538463662</v>
      </c>
      <c r="E98" s="50">
        <f>+$C98*'Estructura Poblacion'!D$19</f>
        <v>0.20748401213655931</v>
      </c>
      <c r="F98" s="50">
        <f>+$C98*'Estructura Poblacion'!E$19</f>
        <v>0.62967005931517805</v>
      </c>
      <c r="G98" s="50">
        <f>+$C98*'Estructura Poblacion'!F$19</f>
        <v>0.71863980889854773</v>
      </c>
      <c r="H98" s="50">
        <f>+$C98*'Estructura Poblacion'!G$19</f>
        <v>0.57544558156366987</v>
      </c>
      <c r="I98" s="50">
        <f>+$C98*'Estructura Poblacion'!H$19</f>
        <v>0.39166442193774847</v>
      </c>
      <c r="J98" s="50">
        <f>+$C98*'Estructura Poblacion'!I$19</f>
        <v>0.2083245388213337</v>
      </c>
      <c r="K98" s="50">
        <f>+$C98*'Estructura Poblacion'!J$19</f>
        <v>0.11475290563882422</v>
      </c>
      <c r="L98" s="50">
        <f>+$C98*'Estructura Poblacion'!K$19</f>
        <v>0.12058405951444659</v>
      </c>
      <c r="M98" s="126">
        <f>+D98*Parámetros!$B$97</f>
        <v>1.2616305538463662E-4</v>
      </c>
      <c r="N98" s="126">
        <f>+E98*Parámetros!$B$98</f>
        <v>6.2245203640967791E-4</v>
      </c>
      <c r="O98" s="126">
        <f>F98*Parámetros!$B$99</f>
        <v>7.5560407117821367E-3</v>
      </c>
      <c r="P98" s="126">
        <f>+G98*Parámetros!$B$100</f>
        <v>2.2996473884753527E-2</v>
      </c>
      <c r="Q98" s="126">
        <f>+H98*Parámetros!$B$101</f>
        <v>2.8196833496619826E-2</v>
      </c>
      <c r="R98" s="126">
        <f>+I98*Parámetros!$B$102</f>
        <v>3.9949771037650343E-2</v>
      </c>
      <c r="S98" s="126">
        <f>+J98*Parámetros!$B$103</f>
        <v>3.4581873444341396E-2</v>
      </c>
      <c r="T98" s="126">
        <f>+K98*Parámetros!$B$104</f>
        <v>2.7884956070234283E-2</v>
      </c>
      <c r="U98" s="126">
        <f>L98*Parámetros!$B$105</f>
        <v>3.2919448247443923E-2</v>
      </c>
      <c r="V98" s="126">
        <f t="shared" si="8"/>
        <v>0.19483401198461975</v>
      </c>
      <c r="W98" s="126">
        <f t="shared" si="12"/>
        <v>3.9684485810411202E-2</v>
      </c>
      <c r="X98" s="50">
        <f t="shared" si="10"/>
        <v>0.95784354861172905</v>
      </c>
      <c r="Y98" s="51">
        <f>+M98*Parámetros!$C$97</f>
        <v>6.3081527692318313E-6</v>
      </c>
      <c r="Z98" s="51">
        <f>N98*Parámetros!$C$98</f>
        <v>3.1122601820483894E-5</v>
      </c>
      <c r="AA98" s="51">
        <f>O98*Parámetros!$C$99</f>
        <v>3.7780203558910686E-4</v>
      </c>
      <c r="AB98" s="51">
        <f>P98*Parámetros!$C$100</f>
        <v>1.1498236942376764E-3</v>
      </c>
      <c r="AC98" s="51">
        <f>+Q98*Parámetros!$C$101</f>
        <v>1.776400510287049E-3</v>
      </c>
      <c r="AD98" s="51">
        <f>+R98*Parámetros!$C$102</f>
        <v>4.8738720665933415E-3</v>
      </c>
      <c r="AE98" s="51">
        <f>S98*Parámetros!$C$103</f>
        <v>9.4754333237495429E-3</v>
      </c>
      <c r="AF98" s="51">
        <f>T98*Parámetros!$C$104</f>
        <v>1.2046301022341209E-2</v>
      </c>
      <c r="AG98" s="51">
        <f>+U98*Parámetros!$C$105</f>
        <v>2.3339888807437741E-2</v>
      </c>
      <c r="AH98" s="51">
        <f t="shared" si="9"/>
        <v>5.3076952214825376E-2</v>
      </c>
      <c r="AI98" s="107">
        <f t="shared" si="13"/>
        <v>1.0810902755497259E-2</v>
      </c>
      <c r="AJ98" s="50">
        <f t="shared" si="11"/>
        <v>0.26093707018134427</v>
      </c>
    </row>
    <row r="99" spans="1:36" x14ac:dyDescent="0.25">
      <c r="A99" s="18">
        <v>44001</v>
      </c>
      <c r="B99" s="44">
        <f t="shared" si="7"/>
        <v>91</v>
      </c>
      <c r="C99" s="48">
        <f>+'Modelo predictivo'!G98</f>
        <v>3.5864229211583734</v>
      </c>
      <c r="D99" s="50">
        <f>+$C99*'Estructura Poblacion'!C$19</f>
        <v>0.14630255515258389</v>
      </c>
      <c r="E99" s="50">
        <f>+$C99*'Estructura Poblacion'!D$19</f>
        <v>0.2406048350394093</v>
      </c>
      <c r="F99" s="50">
        <f>+$C99*'Estructura Poblacion'!E$19</f>
        <v>0.73018474623996554</v>
      </c>
      <c r="G99" s="50">
        <f>+$C99*'Estructura Poblacion'!F$19</f>
        <v>0.8333568012892727</v>
      </c>
      <c r="H99" s="50">
        <f>+$C99*'Estructura Poblacion'!G$19</f>
        <v>0.66730437589165725</v>
      </c>
      <c r="I99" s="50">
        <f>+$C99*'Estructura Poblacion'!H$19</f>
        <v>0.45418609685026834</v>
      </c>
      <c r="J99" s="50">
        <f>+$C99*'Estructura Poblacion'!I$19</f>
        <v>0.241579535606715</v>
      </c>
      <c r="K99" s="50">
        <f>+$C99*'Estructura Poblacion'!J$19</f>
        <v>0.13307099495140917</v>
      </c>
      <c r="L99" s="50">
        <f>+$C99*'Estructura Poblacion'!K$19</f>
        <v>0.13983298013709239</v>
      </c>
      <c r="M99" s="126">
        <f>+D99*Parámetros!$B$97</f>
        <v>1.4630255515258391E-4</v>
      </c>
      <c r="N99" s="126">
        <f>+E99*Parámetros!$B$98</f>
        <v>7.2181450511822794E-4</v>
      </c>
      <c r="O99" s="126">
        <f>F99*Parámetros!$B$99</f>
        <v>8.7622169548795866E-3</v>
      </c>
      <c r="P99" s="126">
        <f>+G99*Parámetros!$B$100</f>
        <v>2.6667417641256727E-2</v>
      </c>
      <c r="Q99" s="126">
        <f>+H99*Parámetros!$B$101</f>
        <v>3.2697914418691208E-2</v>
      </c>
      <c r="R99" s="126">
        <f>+I99*Parámetros!$B$102</f>
        <v>4.6326981878727365E-2</v>
      </c>
      <c r="S99" s="126">
        <f>+J99*Parámetros!$B$103</f>
        <v>4.0102202910714695E-2</v>
      </c>
      <c r="T99" s="126">
        <f>+K99*Parámetros!$B$104</f>
        <v>3.233625177319243E-2</v>
      </c>
      <c r="U99" s="126">
        <f>L99*Parámetros!$B$105</f>
        <v>3.8174403577426227E-2</v>
      </c>
      <c r="V99" s="126">
        <f t="shared" si="8"/>
        <v>0.22593550621515907</v>
      </c>
      <c r="W99" s="126">
        <f t="shared" si="12"/>
        <v>3.9744368212131467E-2</v>
      </c>
      <c r="X99" s="50">
        <f t="shared" si="10"/>
        <v>1.1440346866147566</v>
      </c>
      <c r="Y99" s="51">
        <f>+M99*Parámetros!$C$97</f>
        <v>7.3151277576291958E-6</v>
      </c>
      <c r="Z99" s="51">
        <f>N99*Parámetros!$C$98</f>
        <v>3.60907252559114E-5</v>
      </c>
      <c r="AA99" s="51">
        <f>O99*Parámetros!$C$99</f>
        <v>4.3811084774397936E-4</v>
      </c>
      <c r="AB99" s="51">
        <f>P99*Parámetros!$C$100</f>
        <v>1.3333708820628364E-3</v>
      </c>
      <c r="AC99" s="51">
        <f>+Q99*Parámetros!$C$101</f>
        <v>2.059968608377546E-3</v>
      </c>
      <c r="AD99" s="51">
        <f>+R99*Parámetros!$C$102</f>
        <v>5.6518917892047381E-3</v>
      </c>
      <c r="AE99" s="51">
        <f>S99*Parámetros!$C$103</f>
        <v>1.0988003597535828E-2</v>
      </c>
      <c r="AF99" s="51">
        <f>T99*Parámetros!$C$104</f>
        <v>1.3969260766019129E-2</v>
      </c>
      <c r="AG99" s="51">
        <f>+U99*Parámetros!$C$105</f>
        <v>2.7065652136395193E-2</v>
      </c>
      <c r="AH99" s="51">
        <f t="shared" si="9"/>
        <v>6.1549664480352789E-2</v>
      </c>
      <c r="AI99" s="107">
        <f t="shared" si="13"/>
        <v>1.0827216002564543E-2</v>
      </c>
      <c r="AJ99" s="50">
        <f t="shared" si="11"/>
        <v>0.31165951865913255</v>
      </c>
    </row>
    <row r="100" spans="1:36" x14ac:dyDescent="0.25">
      <c r="A100" s="18">
        <v>44002</v>
      </c>
      <c r="B100" s="44">
        <f t="shared" si="7"/>
        <v>92</v>
      </c>
      <c r="C100" s="48">
        <f>+'Modelo predictivo'!G99</f>
        <v>4.1589237789157778</v>
      </c>
      <c r="D100" s="50">
        <f>+$C100*'Estructura Poblacion'!C$19</f>
        <v>0.1696568388380956</v>
      </c>
      <c r="E100" s="50">
        <f>+$C100*'Estructura Poblacion'!D$19</f>
        <v>0.27901259605052564</v>
      </c>
      <c r="F100" s="50">
        <f>+$C100*'Estructura Poblacion'!E$19</f>
        <v>0.8467441712529904</v>
      </c>
      <c r="G100" s="50">
        <f>+$C100*'Estructura Poblacion'!F$19</f>
        <v>0.96638558624974191</v>
      </c>
      <c r="H100" s="50">
        <f>+$C100*'Estructura Poblacion'!G$19</f>
        <v>0.77382620446056771</v>
      </c>
      <c r="I100" s="50">
        <f>+$C100*'Estructura Poblacion'!H$19</f>
        <v>0.52668784462079676</v>
      </c>
      <c r="J100" s="50">
        <f>+$C100*'Estructura Poblacion'!I$19</f>
        <v>0.28014288811473681</v>
      </c>
      <c r="K100" s="50">
        <f>+$C100*'Estructura Poblacion'!J$19</f>
        <v>0.15431312406642905</v>
      </c>
      <c r="L100" s="50">
        <f>+$C100*'Estructura Poblacion'!K$19</f>
        <v>0.16215452526189403</v>
      </c>
      <c r="M100" s="126">
        <f>+D100*Parámetros!$B$97</f>
        <v>1.696568388380956E-4</v>
      </c>
      <c r="N100" s="126">
        <f>+E100*Parámetros!$B$98</f>
        <v>8.3703778815157699E-4</v>
      </c>
      <c r="O100" s="126">
        <f>F100*Parámetros!$B$99</f>
        <v>1.0160930055035884E-2</v>
      </c>
      <c r="P100" s="126">
        <f>+G100*Parámetros!$B$100</f>
        <v>3.0924338759991742E-2</v>
      </c>
      <c r="Q100" s="126">
        <f>+H100*Parámetros!$B$101</f>
        <v>3.7917484018567822E-2</v>
      </c>
      <c r="R100" s="126">
        <f>+I100*Parámetros!$B$102</f>
        <v>5.3722160151321266E-2</v>
      </c>
      <c r="S100" s="126">
        <f>+J100*Parámetros!$B$103</f>
        <v>4.6503719427046314E-2</v>
      </c>
      <c r="T100" s="126">
        <f>+K100*Parámetros!$B$104</f>
        <v>3.7498089148142261E-2</v>
      </c>
      <c r="U100" s="126">
        <f>L100*Parámetros!$B$105</f>
        <v>4.4268185396497073E-2</v>
      </c>
      <c r="V100" s="126">
        <f t="shared" si="8"/>
        <v>0.26200160158359204</v>
      </c>
      <c r="W100" s="126">
        <f t="shared" si="12"/>
        <v>3.9804339984375242E-2</v>
      </c>
      <c r="X100" s="50">
        <f t="shared" si="10"/>
        <v>1.3662319482139733</v>
      </c>
      <c r="Y100" s="51">
        <f>+M100*Parámetros!$C$97</f>
        <v>8.482841941904781E-6</v>
      </c>
      <c r="Z100" s="51">
        <f>N100*Parámetros!$C$98</f>
        <v>4.1851889407578852E-5</v>
      </c>
      <c r="AA100" s="51">
        <f>O100*Parámetros!$C$99</f>
        <v>5.0804650275179425E-4</v>
      </c>
      <c r="AB100" s="51">
        <f>P100*Parámetros!$C$100</f>
        <v>1.5462169379995873E-3</v>
      </c>
      <c r="AC100" s="51">
        <f>+Q100*Parámetros!$C$101</f>
        <v>2.3888014931697727E-3</v>
      </c>
      <c r="AD100" s="51">
        <f>+R100*Parámetros!$C$102</f>
        <v>6.5541035384611944E-3</v>
      </c>
      <c r="AE100" s="51">
        <f>S100*Parámetros!$C$103</f>
        <v>1.274201912301069E-2</v>
      </c>
      <c r="AF100" s="51">
        <f>T100*Parámetros!$C$104</f>
        <v>1.6199174511997455E-2</v>
      </c>
      <c r="AG100" s="51">
        <f>+U100*Parámetros!$C$105</f>
        <v>3.138614344611642E-2</v>
      </c>
      <c r="AH100" s="51">
        <f t="shared" si="9"/>
        <v>7.1374840284856397E-2</v>
      </c>
      <c r="AI100" s="107">
        <f t="shared" si="13"/>
        <v>1.0843553596073998E-2</v>
      </c>
      <c r="AJ100" s="50">
        <f t="shared" si="11"/>
        <v>0.37219080534791499</v>
      </c>
    </row>
    <row r="101" spans="1:36" x14ac:dyDescent="0.25">
      <c r="A101" s="18">
        <v>44003</v>
      </c>
      <c r="B101" s="44">
        <f t="shared" si="7"/>
        <v>93</v>
      </c>
      <c r="C101" s="48">
        <f>+'Modelo predictivo'!G100</f>
        <v>4.8228097124956548</v>
      </c>
      <c r="D101" s="50">
        <f>+$C101*'Estructura Poblacion'!C$19</f>
        <v>0.19673903481659533</v>
      </c>
      <c r="E101" s="50">
        <f>+$C101*'Estructura Poblacion'!D$19</f>
        <v>0.32355117084927759</v>
      </c>
      <c r="F101" s="50">
        <f>+$C101*'Estructura Poblacion'!E$19</f>
        <v>0.981909318420501</v>
      </c>
      <c r="G101" s="50">
        <f>+$C101*'Estructura Poblacion'!F$19</f>
        <v>1.1206490041988928</v>
      </c>
      <c r="H101" s="50">
        <f>+$C101*'Estructura Poblacion'!G$19</f>
        <v>0.89735151040180949</v>
      </c>
      <c r="I101" s="50">
        <f>+$C101*'Estructura Poblacion'!H$19</f>
        <v>0.61076263656670893</v>
      </c>
      <c r="J101" s="50">
        <f>+$C101*'Estructura Poblacion'!I$19</f>
        <v>0.32486189060155335</v>
      </c>
      <c r="K101" s="50">
        <f>+$C101*'Estructura Poblacion'!J$19</f>
        <v>0.17894601417945155</v>
      </c>
      <c r="L101" s="50">
        <f>+$C101*'Estructura Poblacion'!K$19</f>
        <v>0.18803913246086484</v>
      </c>
      <c r="M101" s="126">
        <f>+D101*Parámetros!$B$97</f>
        <v>1.9673903481659533E-4</v>
      </c>
      <c r="N101" s="126">
        <f>+E101*Parámetros!$B$98</f>
        <v>9.7065351254783277E-4</v>
      </c>
      <c r="O101" s="126">
        <f>F101*Parámetros!$B$99</f>
        <v>1.1782911821046013E-2</v>
      </c>
      <c r="P101" s="126">
        <f>+G101*Parámetros!$B$100</f>
        <v>3.5860768134364569E-2</v>
      </c>
      <c r="Q101" s="126">
        <f>+H101*Parámetros!$B$101</f>
        <v>4.3970224009688669E-2</v>
      </c>
      <c r="R101" s="126">
        <f>+I101*Parámetros!$B$102</f>
        <v>6.229778892980431E-2</v>
      </c>
      <c r="S101" s="126">
        <f>+J101*Parámetros!$B$103</f>
        <v>5.3927073839857856E-2</v>
      </c>
      <c r="T101" s="126">
        <f>+K101*Parámetros!$B$104</f>
        <v>4.3483881445606727E-2</v>
      </c>
      <c r="U101" s="126">
        <f>L101*Parámetros!$B$105</f>
        <v>5.1334683161816108E-2</v>
      </c>
      <c r="V101" s="126">
        <f t="shared" si="8"/>
        <v>0.30382472388954868</v>
      </c>
      <c r="W101" s="126">
        <f t="shared" si="12"/>
        <v>4.9872156191475656E-2</v>
      </c>
      <c r="X101" s="50">
        <f t="shared" si="10"/>
        <v>1.6201845159120463</v>
      </c>
      <c r="Y101" s="51">
        <f>+M101*Parámetros!$C$97</f>
        <v>9.8369517408297677E-6</v>
      </c>
      <c r="Z101" s="51">
        <f>N101*Parámetros!$C$98</f>
        <v>4.8532675627391641E-5</v>
      </c>
      <c r="AA101" s="51">
        <f>O101*Parámetros!$C$99</f>
        <v>5.8914559105230065E-4</v>
      </c>
      <c r="AB101" s="51">
        <f>P101*Parámetros!$C$100</f>
        <v>1.7930384067182286E-3</v>
      </c>
      <c r="AC101" s="51">
        <f>+Q101*Parámetros!$C$101</f>
        <v>2.770124112610386E-3</v>
      </c>
      <c r="AD101" s="51">
        <f>+R101*Parámetros!$C$102</f>
        <v>7.600330249436126E-3</v>
      </c>
      <c r="AE101" s="51">
        <f>S101*Parámetros!$C$103</f>
        <v>1.4776018232121053E-2</v>
      </c>
      <c r="AF101" s="51">
        <f>T101*Parámetros!$C$104</f>
        <v>1.8785036784502107E-2</v>
      </c>
      <c r="AG101" s="51">
        <f>+U101*Parámetros!$C$105</f>
        <v>3.6396290361727618E-2</v>
      </c>
      <c r="AH101" s="51">
        <f t="shared" si="9"/>
        <v>8.2768353365536035E-2</v>
      </c>
      <c r="AI101" s="107">
        <f t="shared" si="13"/>
        <v>1.3586242073761849E-2</v>
      </c>
      <c r="AJ101" s="50">
        <f t="shared" si="11"/>
        <v>0.44137291663968919</v>
      </c>
    </row>
    <row r="102" spans="1:36" x14ac:dyDescent="0.25">
      <c r="A102" s="18">
        <v>44004</v>
      </c>
      <c r="B102" s="44">
        <f t="shared" si="7"/>
        <v>94</v>
      </c>
      <c r="C102" s="48">
        <f>+'Modelo predictivo'!G101</f>
        <v>5.5926668799947947</v>
      </c>
      <c r="D102" s="50">
        <f>+$C102*'Estructura Poblacion'!C$19</f>
        <v>0.22814416276265365</v>
      </c>
      <c r="E102" s="50">
        <f>+$C102*'Estructura Poblacion'!D$19</f>
        <v>0.37519911111233217</v>
      </c>
      <c r="F102" s="50">
        <f>+$C102*'Estructura Poblacion'!E$19</f>
        <v>1.1386498849540805</v>
      </c>
      <c r="G102" s="50">
        <f>+$C102*'Estructura Poblacion'!F$19</f>
        <v>1.2995363581614547</v>
      </c>
      <c r="H102" s="50">
        <f>+$C102*'Estructura Poblacion'!G$19</f>
        <v>1.0405942533736294</v>
      </c>
      <c r="I102" s="50">
        <f>+$C102*'Estructura Poblacion'!H$19</f>
        <v>0.70825766984228866</v>
      </c>
      <c r="J102" s="50">
        <f>+$C102*'Estructura Poblacion'!I$19</f>
        <v>0.37671905889889218</v>
      </c>
      <c r="K102" s="50">
        <f>+$C102*'Estructura Poblacion'!J$19</f>
        <v>0.20751087156010187</v>
      </c>
      <c r="L102" s="50">
        <f>+$C102*'Estructura Poblacion'!K$19</f>
        <v>0.21805550932936177</v>
      </c>
      <c r="M102" s="126">
        <f>+D102*Parámetros!$B$97</f>
        <v>2.2814416276265365E-4</v>
      </c>
      <c r="N102" s="126">
        <f>+E102*Parámetros!$B$98</f>
        <v>1.1255973333369966E-3</v>
      </c>
      <c r="O102" s="126">
        <f>F102*Parámetros!$B$99</f>
        <v>1.3663798619448966E-2</v>
      </c>
      <c r="P102" s="126">
        <f>+G102*Parámetros!$B$100</f>
        <v>4.1585163461166551E-2</v>
      </c>
      <c r="Q102" s="126">
        <f>+H102*Parámetros!$B$101</f>
        <v>5.0989118415307844E-2</v>
      </c>
      <c r="R102" s="126">
        <f>+I102*Parámetros!$B$102</f>
        <v>7.2242282323913443E-2</v>
      </c>
      <c r="S102" s="126">
        <f>+J102*Parámetros!$B$103</f>
        <v>6.2535363777216108E-2</v>
      </c>
      <c r="T102" s="126">
        <f>+K102*Parámetros!$B$104</f>
        <v>5.0425141789104753E-2</v>
      </c>
      <c r="U102" s="126">
        <f>L102*Parámetros!$B$105</f>
        <v>5.9529154046915771E-2</v>
      </c>
      <c r="V102" s="126">
        <f t="shared" si="8"/>
        <v>0.35232376392917308</v>
      </c>
      <c r="W102" s="126">
        <f t="shared" si="12"/>
        <v>5.0860595310893902E-2</v>
      </c>
      <c r="X102" s="50">
        <f t="shared" si="10"/>
        <v>1.9216476845303256</v>
      </c>
      <c r="Y102" s="51">
        <f>+M102*Parámetros!$C$97</f>
        <v>1.1407208138132683E-5</v>
      </c>
      <c r="Z102" s="51">
        <f>N102*Parámetros!$C$98</f>
        <v>5.6279866666849832E-5</v>
      </c>
      <c r="AA102" s="51">
        <f>O102*Parámetros!$C$99</f>
        <v>6.8318993097244828E-4</v>
      </c>
      <c r="AB102" s="51">
        <f>P102*Parámetros!$C$100</f>
        <v>2.0792581730583277E-3</v>
      </c>
      <c r="AC102" s="51">
        <f>+Q102*Parámetros!$C$101</f>
        <v>3.212314460164394E-3</v>
      </c>
      <c r="AD102" s="51">
        <f>+R102*Parámetros!$C$102</f>
        <v>8.8135584435174406E-3</v>
      </c>
      <c r="AE102" s="51">
        <f>S102*Parámetros!$C$103</f>
        <v>1.7134689674957213E-2</v>
      </c>
      <c r="AF102" s="51">
        <f>T102*Parámetros!$C$104</f>
        <v>2.1783661252893254E-2</v>
      </c>
      <c r="AG102" s="51">
        <f>+U102*Parámetros!$C$105</f>
        <v>4.2206170219263282E-2</v>
      </c>
      <c r="AH102" s="51">
        <f t="shared" si="9"/>
        <v>9.5980529229631351E-2</v>
      </c>
      <c r="AI102" s="107">
        <f t="shared" si="13"/>
        <v>1.3855514031846702E-2</v>
      </c>
      <c r="AJ102" s="50">
        <f t="shared" si="11"/>
        <v>0.52349793183747384</v>
      </c>
    </row>
    <row r="103" spans="1:36" x14ac:dyDescent="0.25">
      <c r="A103" s="18">
        <v>44005</v>
      </c>
      <c r="B103" s="44">
        <f t="shared" si="7"/>
        <v>95</v>
      </c>
      <c r="C103" s="48">
        <f>+'Modelo predictivo'!G102</f>
        <v>3.7954958826303482</v>
      </c>
      <c r="D103" s="50">
        <f>+$C103*'Estructura Poblacion'!C$19</f>
        <v>0.15483136203038181</v>
      </c>
      <c r="E103" s="50">
        <f>+$C103*'Estructura Poblacion'!D$19</f>
        <v>0.25463105740972519</v>
      </c>
      <c r="F103" s="50">
        <f>+$C103*'Estructura Poblacion'!E$19</f>
        <v>0.77275136224540419</v>
      </c>
      <c r="G103" s="50">
        <f>+$C103*'Estructura Poblacion'!F$19</f>
        <v>0.88193790235810177</v>
      </c>
      <c r="H103" s="50">
        <f>+$C103*'Estructura Poblacion'!G$19</f>
        <v>0.70620533797501772</v>
      </c>
      <c r="I103" s="50">
        <f>+$C103*'Estructura Poblacion'!H$19</f>
        <v>0.48066318402469793</v>
      </c>
      <c r="J103" s="50">
        <f>+$C103*'Estructura Poblacion'!I$19</f>
        <v>0.2556625788089949</v>
      </c>
      <c r="K103" s="50">
        <f>+$C103*'Estructura Poblacion'!J$19</f>
        <v>0.14082845903529564</v>
      </c>
      <c r="L103" s="50">
        <f>+$C103*'Estructura Poblacion'!K$19</f>
        <v>0.14798463874272919</v>
      </c>
      <c r="M103" s="126">
        <f>+D103*Parámetros!$B$97</f>
        <v>1.5483136203038182E-4</v>
      </c>
      <c r="N103" s="126">
        <f>+E103*Parámetros!$B$98</f>
        <v>7.6389317222917555E-4</v>
      </c>
      <c r="O103" s="126">
        <f>F103*Parámetros!$B$99</f>
        <v>9.2730163469448498E-3</v>
      </c>
      <c r="P103" s="126">
        <f>+G103*Parámetros!$B$100</f>
        <v>2.8222012875459258E-2</v>
      </c>
      <c r="Q103" s="126">
        <f>+H103*Parámetros!$B$101</f>
        <v>3.4604061560775869E-2</v>
      </c>
      <c r="R103" s="126">
        <f>+I103*Parámetros!$B$102</f>
        <v>4.9027644770519185E-2</v>
      </c>
      <c r="S103" s="126">
        <f>+J103*Parámetros!$B$103</f>
        <v>4.2439988082293156E-2</v>
      </c>
      <c r="T103" s="126">
        <f>+K103*Parámetros!$B$104</f>
        <v>3.4221315545576843E-2</v>
      </c>
      <c r="U103" s="126">
        <f>L103*Parámetros!$B$105</f>
        <v>4.0399806376765074E-2</v>
      </c>
      <c r="V103" s="126">
        <f t="shared" si="8"/>
        <v>0.23910657009259378</v>
      </c>
      <c r="W103" s="126">
        <f t="shared" si="12"/>
        <v>5.1868622401449058E-2</v>
      </c>
      <c r="X103" s="50">
        <f t="shared" si="10"/>
        <v>2.1088856322214706</v>
      </c>
      <c r="Y103" s="51">
        <f>+M103*Parámetros!$C$97</f>
        <v>7.7415681015190922E-6</v>
      </c>
      <c r="Z103" s="51">
        <f>N103*Parámetros!$C$98</f>
        <v>3.819465861145878E-5</v>
      </c>
      <c r="AA103" s="51">
        <f>O103*Parámetros!$C$99</f>
        <v>4.6365081734724253E-4</v>
      </c>
      <c r="AB103" s="51">
        <f>P103*Parámetros!$C$100</f>
        <v>1.4111006437729631E-3</v>
      </c>
      <c r="AC103" s="51">
        <f>+Q103*Parámetros!$C$101</f>
        <v>2.1800558783288799E-3</v>
      </c>
      <c r="AD103" s="51">
        <f>+R103*Parámetros!$C$102</f>
        <v>5.9813726620033406E-3</v>
      </c>
      <c r="AE103" s="51">
        <f>S103*Parámetros!$C$103</f>
        <v>1.1628556734548325E-2</v>
      </c>
      <c r="AF103" s="51">
        <f>T103*Parámetros!$C$104</f>
        <v>1.4783608315689195E-2</v>
      </c>
      <c r="AG103" s="51">
        <f>+U103*Parámetros!$C$105</f>
        <v>2.8643462721126434E-2</v>
      </c>
      <c r="AH103" s="51">
        <f t="shared" si="9"/>
        <v>6.513774399952936E-2</v>
      </c>
      <c r="AI103" s="107">
        <f t="shared" si="13"/>
        <v>1.413012217224094E-2</v>
      </c>
      <c r="AJ103" s="50">
        <f t="shared" si="11"/>
        <v>0.57450555366476219</v>
      </c>
    </row>
    <row r="104" spans="1:36" x14ac:dyDescent="0.25">
      <c r="A104" s="18">
        <v>44006</v>
      </c>
      <c r="B104" s="44">
        <f t="shared" si="7"/>
        <v>96</v>
      </c>
      <c r="C104" s="48">
        <f>+'Modelo predictivo'!G103</f>
        <v>4.0376225216314197</v>
      </c>
      <c r="D104" s="50">
        <f>+$C104*'Estructura Poblacion'!C$19</f>
        <v>0.16470854236719568</v>
      </c>
      <c r="E104" s="50">
        <f>+$C104*'Estructura Poblacion'!D$19</f>
        <v>0.27087477470581117</v>
      </c>
      <c r="F104" s="50">
        <f>+$C104*'Estructura Poblacion'!E$19</f>
        <v>0.822047605980047</v>
      </c>
      <c r="G104" s="50">
        <f>+$C104*'Estructura Poblacion'!F$19</f>
        <v>0.93819949944818604</v>
      </c>
      <c r="H104" s="50">
        <f>+$C104*'Estructura Poblacion'!G$19</f>
        <v>0.7512564011868178</v>
      </c>
      <c r="I104" s="50">
        <f>+$C104*'Estructura Poblacion'!H$19</f>
        <v>0.51132620272854101</v>
      </c>
      <c r="J104" s="50">
        <f>+$C104*'Estructura Poblacion'!I$19</f>
        <v>0.27197210010465989</v>
      </c>
      <c r="K104" s="50">
        <f>+$C104*'Estructura Poblacion'!J$19</f>
        <v>0.14981235007782404</v>
      </c>
      <c r="L104" s="50">
        <f>+$C104*'Estructura Poblacion'!K$19</f>
        <v>0.15742504503233717</v>
      </c>
      <c r="M104" s="126">
        <f>+D104*Parámetros!$B$97</f>
        <v>1.6470854236719568E-4</v>
      </c>
      <c r="N104" s="126">
        <f>+E104*Parámetros!$B$98</f>
        <v>8.1262432411743349E-4</v>
      </c>
      <c r="O104" s="126">
        <f>F104*Parámetros!$B$99</f>
        <v>9.8645712717605645E-3</v>
      </c>
      <c r="P104" s="126">
        <f>+G104*Parámetros!$B$100</f>
        <v>3.0022383982341954E-2</v>
      </c>
      <c r="Q104" s="126">
        <f>+H104*Parámetros!$B$101</f>
        <v>3.6811563658154071E-2</v>
      </c>
      <c r="R104" s="126">
        <f>+I104*Parámetros!$B$102</f>
        <v>5.2155272678311181E-2</v>
      </c>
      <c r="S104" s="126">
        <f>+J104*Parámetros!$B$103</f>
        <v>4.5147368617373541E-2</v>
      </c>
      <c r="T104" s="126">
        <f>+K104*Parámetros!$B$104</f>
        <v>3.6404401068911241E-2</v>
      </c>
      <c r="U104" s="126">
        <f>L104*Parámetros!$B$105</f>
        <v>4.2977037293828055E-2</v>
      </c>
      <c r="V104" s="126">
        <f t="shared" si="8"/>
        <v>0.25435993143716523</v>
      </c>
      <c r="W104" s="126">
        <f t="shared" si="12"/>
        <v>5.2896625556802933E-2</v>
      </c>
      <c r="X104" s="50">
        <f t="shared" si="10"/>
        <v>2.3103489381018329</v>
      </c>
      <c r="Y104" s="51">
        <f>+M104*Parámetros!$C$97</f>
        <v>8.2354271183597843E-6</v>
      </c>
      <c r="Z104" s="51">
        <f>N104*Parámetros!$C$98</f>
        <v>4.0631216205871678E-5</v>
      </c>
      <c r="AA104" s="51">
        <f>O104*Parámetros!$C$99</f>
        <v>4.932285635880282E-4</v>
      </c>
      <c r="AB104" s="51">
        <f>P104*Parámetros!$C$100</f>
        <v>1.5011191991170978E-3</v>
      </c>
      <c r="AC104" s="51">
        <f>+Q104*Parámetros!$C$101</f>
        <v>2.3191285104637066E-3</v>
      </c>
      <c r="AD104" s="51">
        <f>+R104*Parámetros!$C$102</f>
        <v>6.3629432667539638E-3</v>
      </c>
      <c r="AE104" s="51">
        <f>S104*Parámetros!$C$103</f>
        <v>1.2370379001160352E-2</v>
      </c>
      <c r="AF104" s="51">
        <f>T104*Parámetros!$C$104</f>
        <v>1.5726701261769657E-2</v>
      </c>
      <c r="AG104" s="51">
        <f>+U104*Parámetros!$C$105</f>
        <v>3.0470719441324089E-2</v>
      </c>
      <c r="AH104" s="51">
        <f t="shared" si="9"/>
        <v>6.9293085887501132E-2</v>
      </c>
      <c r="AI104" s="107">
        <f t="shared" si="13"/>
        <v>1.4410172219959071E-2</v>
      </c>
      <c r="AJ104" s="50">
        <f t="shared" si="11"/>
        <v>0.62938846733230425</v>
      </c>
    </row>
    <row r="105" spans="1:36" x14ac:dyDescent="0.25">
      <c r="A105" s="18">
        <v>44007</v>
      </c>
      <c r="B105" s="44">
        <f t="shared" si="7"/>
        <v>97</v>
      </c>
      <c r="C105" s="48">
        <f>+'Modelo predictivo'!G104</f>
        <v>4.2951935457531363</v>
      </c>
      <c r="D105" s="50">
        <f>+$C105*'Estructura Poblacion'!C$19</f>
        <v>0.17521575241762208</v>
      </c>
      <c r="E105" s="50">
        <f>+$C105*'Estructura Poblacion'!D$19</f>
        <v>0.28815462014850113</v>
      </c>
      <c r="F105" s="50">
        <f>+$C105*'Estructura Poblacion'!E$19</f>
        <v>0.87448827932549222</v>
      </c>
      <c r="G105" s="50">
        <f>+$C105*'Estructura Poblacion'!F$19</f>
        <v>0.99804982092046424</v>
      </c>
      <c r="H105" s="50">
        <f>+$C105*'Estructura Poblacion'!G$19</f>
        <v>0.79918110925326147</v>
      </c>
      <c r="I105" s="50">
        <f>+$C105*'Estructura Poblacion'!H$19</f>
        <v>0.5439451048154661</v>
      </c>
      <c r="J105" s="50">
        <f>+$C105*'Estructura Poblacion'!I$19</f>
        <v>0.28932194694675312</v>
      </c>
      <c r="K105" s="50">
        <f>+$C105*'Estructura Poblacion'!J$19</f>
        <v>0.15936929113135148</v>
      </c>
      <c r="L105" s="50">
        <f>+$C105*'Estructura Poblacion'!K$19</f>
        <v>0.16746762079422461</v>
      </c>
      <c r="M105" s="126">
        <f>+D105*Parámetros!$B$97</f>
        <v>1.7521575241762207E-4</v>
      </c>
      <c r="N105" s="126">
        <f>+E105*Parámetros!$B$98</f>
        <v>8.6446386044550336E-4</v>
      </c>
      <c r="O105" s="126">
        <f>F105*Parámetros!$B$99</f>
        <v>1.0493859351905907E-2</v>
      </c>
      <c r="P105" s="126">
        <f>+G105*Parámetros!$B$100</f>
        <v>3.1937594269454854E-2</v>
      </c>
      <c r="Q105" s="126">
        <f>+H105*Parámetros!$B$101</f>
        <v>3.9159874353409813E-2</v>
      </c>
      <c r="R105" s="126">
        <f>+I105*Parámetros!$B$102</f>
        <v>5.548240069117754E-2</v>
      </c>
      <c r="S105" s="126">
        <f>+J105*Parámetros!$B$103</f>
        <v>4.8027443193161018E-2</v>
      </c>
      <c r="T105" s="126">
        <f>+K105*Parámetros!$B$104</f>
        <v>3.8726737744918409E-2</v>
      </c>
      <c r="U105" s="126">
        <f>L105*Parámetros!$B$105</f>
        <v>4.5718660476823325E-2</v>
      </c>
      <c r="V105" s="126">
        <f t="shared" si="8"/>
        <v>0.27058624969371403</v>
      </c>
      <c r="W105" s="126">
        <f t="shared" si="12"/>
        <v>5.3945000512508515E-2</v>
      </c>
      <c r="X105" s="50">
        <f t="shared" si="10"/>
        <v>2.5269901872830385</v>
      </c>
      <c r="Y105" s="51">
        <f>+M105*Parámetros!$C$97</f>
        <v>8.7607876208811036E-6</v>
      </c>
      <c r="Z105" s="51">
        <f>N105*Parámetros!$C$98</f>
        <v>4.3223193022275168E-5</v>
      </c>
      <c r="AA105" s="51">
        <f>O105*Parámetros!$C$99</f>
        <v>5.2469296759529533E-4</v>
      </c>
      <c r="AB105" s="51">
        <f>P105*Parámetros!$C$100</f>
        <v>1.5968797134727427E-3</v>
      </c>
      <c r="AC105" s="51">
        <f>+Q105*Parámetros!$C$101</f>
        <v>2.4670720842648181E-3</v>
      </c>
      <c r="AD105" s="51">
        <f>+R105*Parámetros!$C$102</f>
        <v>6.76885288432366E-3</v>
      </c>
      <c r="AE105" s="51">
        <f>S105*Parámetros!$C$103</f>
        <v>1.3159519434926119E-2</v>
      </c>
      <c r="AF105" s="51">
        <f>T105*Parámetros!$C$104</f>
        <v>1.6729950705804752E-2</v>
      </c>
      <c r="AG105" s="51">
        <f>+U105*Parámetros!$C$105</f>
        <v>3.2414530278067732E-2</v>
      </c>
      <c r="AH105" s="51">
        <f t="shared" si="9"/>
        <v>7.3713482049098278E-2</v>
      </c>
      <c r="AI105" s="107">
        <f t="shared" si="13"/>
        <v>1.4695771981830204E-2</v>
      </c>
      <c r="AJ105" s="50">
        <f t="shared" si="11"/>
        <v>0.68840617739957233</v>
      </c>
    </row>
    <row r="106" spans="1:36" x14ac:dyDescent="0.25">
      <c r="A106" s="18">
        <v>44008</v>
      </c>
      <c r="B106" s="44">
        <f t="shared" si="7"/>
        <v>98</v>
      </c>
      <c r="C106" s="48">
        <f>+'Modelo predictivo'!G105</f>
        <v>4.5691938812378794</v>
      </c>
      <c r="D106" s="50">
        <f>+$C106*'Estructura Poblacion'!C$19</f>
        <v>0.18639317071862255</v>
      </c>
      <c r="E106" s="50">
        <f>+$C106*'Estructura Poblacion'!D$19</f>
        <v>0.30653667016583597</v>
      </c>
      <c r="F106" s="50">
        <f>+$C106*'Estructura Poblacion'!E$19</f>
        <v>0.93027391025464434</v>
      </c>
      <c r="G106" s="50">
        <f>+$C106*'Estructura Poblacion'!F$19</f>
        <v>1.0617177285129136</v>
      </c>
      <c r="H106" s="50">
        <f>+$C106*'Estructura Poblacion'!G$19</f>
        <v>0.85016272154055283</v>
      </c>
      <c r="I106" s="50">
        <f>+$C106*'Estructura Poblacion'!H$19</f>
        <v>0.5786446217562301</v>
      </c>
      <c r="J106" s="50">
        <f>+$C106*'Estructura Poblacion'!I$19</f>
        <v>0.30777846344177617</v>
      </c>
      <c r="K106" s="50">
        <f>+$C106*'Estructura Poblacion'!J$19</f>
        <v>0.16953582699773448</v>
      </c>
      <c r="L106" s="50">
        <f>+$C106*'Estructura Poblacion'!K$19</f>
        <v>0.17815076784956957</v>
      </c>
      <c r="M106" s="126">
        <f>+D106*Parámetros!$B$97</f>
        <v>1.8639317071862256E-4</v>
      </c>
      <c r="N106" s="126">
        <f>+E106*Parámetros!$B$98</f>
        <v>9.1961001049750788E-4</v>
      </c>
      <c r="O106" s="126">
        <f>F106*Parámetros!$B$99</f>
        <v>1.1163286923055732E-2</v>
      </c>
      <c r="P106" s="126">
        <f>+G106*Parámetros!$B$100</f>
        <v>3.3974967312413236E-2</v>
      </c>
      <c r="Q106" s="126">
        <f>+H106*Parámetros!$B$101</f>
        <v>4.1657973355487092E-2</v>
      </c>
      <c r="R106" s="126">
        <f>+I106*Parámetros!$B$102</f>
        <v>5.9021751419135467E-2</v>
      </c>
      <c r="S106" s="126">
        <f>+J106*Parámetros!$B$103</f>
        <v>5.1091224931334847E-2</v>
      </c>
      <c r="T106" s="126">
        <f>+K106*Parámetros!$B$104</f>
        <v>4.1197205960449478E-2</v>
      </c>
      <c r="U106" s="126">
        <f>L106*Parámetros!$B$105</f>
        <v>4.8635159622932495E-2</v>
      </c>
      <c r="V106" s="126">
        <f t="shared" si="8"/>
        <v>0.28784757270602446</v>
      </c>
      <c r="W106" s="126">
        <f t="shared" si="12"/>
        <v>5.5014150910029182E-2</v>
      </c>
      <c r="X106" s="50">
        <f t="shared" si="10"/>
        <v>2.7598236090790338</v>
      </c>
      <c r="Y106" s="51">
        <f>+M106*Parámetros!$C$97</f>
        <v>9.3196585359311289E-6</v>
      </c>
      <c r="Z106" s="51">
        <f>N106*Parámetros!$C$98</f>
        <v>4.5980500524875395E-5</v>
      </c>
      <c r="AA106" s="51">
        <f>O106*Parámetros!$C$99</f>
        <v>5.5816434615278666E-4</v>
      </c>
      <c r="AB106" s="51">
        <f>P106*Parámetros!$C$100</f>
        <v>1.6987483656206619E-3</v>
      </c>
      <c r="AC106" s="51">
        <f>+Q106*Parámetros!$C$101</f>
        <v>2.6244523213956867E-3</v>
      </c>
      <c r="AD106" s="51">
        <f>+R106*Parámetros!$C$102</f>
        <v>7.2006536731345269E-3</v>
      </c>
      <c r="AE106" s="51">
        <f>S106*Parámetros!$C$103</f>
        <v>1.399899563118575E-2</v>
      </c>
      <c r="AF106" s="51">
        <f>T106*Parámetros!$C$104</f>
        <v>1.7797192974914174E-2</v>
      </c>
      <c r="AG106" s="51">
        <f>+U106*Parámetros!$C$105</f>
        <v>3.4482328172659137E-2</v>
      </c>
      <c r="AH106" s="51">
        <f t="shared" si="9"/>
        <v>7.8415835644123522E-2</v>
      </c>
      <c r="AI106" s="107">
        <f t="shared" si="13"/>
        <v>1.4987031418422548E-2</v>
      </c>
      <c r="AJ106" s="50">
        <f t="shared" si="11"/>
        <v>0.75183498162527329</v>
      </c>
    </row>
    <row r="107" spans="1:36" x14ac:dyDescent="0.25">
      <c r="A107" s="18">
        <v>44009</v>
      </c>
      <c r="B107" s="44">
        <f t="shared" si="7"/>
        <v>99</v>
      </c>
      <c r="C107" s="48">
        <f>+'Modelo predictivo'!G106</f>
        <v>4.8606712371110916</v>
      </c>
      <c r="D107" s="50">
        <f>+$C107*'Estructura Poblacion'!C$19</f>
        <v>0.19828353693332332</v>
      </c>
      <c r="E107" s="50">
        <f>+$C107*'Estructura Poblacion'!D$19</f>
        <v>0.32609121313784722</v>
      </c>
      <c r="F107" s="50">
        <f>+$C107*'Estructura Poblacion'!E$19</f>
        <v>0.98961780912316799</v>
      </c>
      <c r="G107" s="50">
        <f>+$C107*'Estructura Poblacion'!F$19</f>
        <v>1.1294466724435694</v>
      </c>
      <c r="H107" s="50">
        <f>+$C107*'Estructura Poblacion'!G$19</f>
        <v>0.90439617903382075</v>
      </c>
      <c r="I107" s="50">
        <f>+$C107*'Estructura Poblacion'!H$19</f>
        <v>0.61555743585946254</v>
      </c>
      <c r="J107" s="50">
        <f>+$C107*'Estructura Poblacion'!I$19</f>
        <v>0.32741222271102055</v>
      </c>
      <c r="K107" s="50">
        <f>+$C107*'Estructura Poblacion'!J$19</f>
        <v>0.18035083197749477</v>
      </c>
      <c r="L107" s="50">
        <f>+$C107*'Estructura Poblacion'!K$19</f>
        <v>0.18951533589138508</v>
      </c>
      <c r="M107" s="126">
        <f>+D107*Parámetros!$B$97</f>
        <v>1.9828353693332332E-4</v>
      </c>
      <c r="N107" s="126">
        <f>+E107*Parámetros!$B$98</f>
        <v>9.7827363941354164E-4</v>
      </c>
      <c r="O107" s="126">
        <f>F107*Parámetros!$B$99</f>
        <v>1.1875413709478016E-2</v>
      </c>
      <c r="P107" s="126">
        <f>+G107*Parámetros!$B$100</f>
        <v>3.6142293518194223E-2</v>
      </c>
      <c r="Q107" s="126">
        <f>+H107*Parámetros!$B$101</f>
        <v>4.4315412772657221E-2</v>
      </c>
      <c r="R107" s="126">
        <f>+I107*Parámetros!$B$102</f>
        <v>6.2786858457665171E-2</v>
      </c>
      <c r="S107" s="126">
        <f>+J107*Parámetros!$B$103</f>
        <v>5.4350428970029417E-2</v>
      </c>
      <c r="T107" s="126">
        <f>+K107*Parámetros!$B$104</f>
        <v>4.382525217053123E-2</v>
      </c>
      <c r="U107" s="126">
        <f>L107*Parámetros!$B$105</f>
        <v>5.1737686698348134E-2</v>
      </c>
      <c r="V107" s="126">
        <f t="shared" si="8"/>
        <v>0.30620990347325028</v>
      </c>
      <c r="W107" s="126">
        <f t="shared" si="12"/>
        <v>5.6104488311406478E-2</v>
      </c>
      <c r="X107" s="50">
        <f t="shared" si="10"/>
        <v>3.0099290242408778</v>
      </c>
      <c r="Y107" s="51">
        <f>+M107*Parámetros!$C$97</f>
        <v>9.9141768466661668E-6</v>
      </c>
      <c r="Z107" s="51">
        <f>N107*Parámetros!$C$98</f>
        <v>4.8913681970677084E-5</v>
      </c>
      <c r="AA107" s="51">
        <f>O107*Parámetros!$C$99</f>
        <v>5.9377068547390081E-4</v>
      </c>
      <c r="AB107" s="51">
        <f>P107*Parámetros!$C$100</f>
        <v>1.8071146759097113E-3</v>
      </c>
      <c r="AC107" s="51">
        <f>+Q107*Parámetros!$C$101</f>
        <v>2.7918710046774048E-3</v>
      </c>
      <c r="AD107" s="51">
        <f>+R107*Parámetros!$C$102</f>
        <v>7.6599967318351503E-3</v>
      </c>
      <c r="AE107" s="51">
        <f>S107*Parámetros!$C$103</f>
        <v>1.4892017537788061E-2</v>
      </c>
      <c r="AF107" s="51">
        <f>T107*Parámetros!$C$104</f>
        <v>1.8932508937669491E-2</v>
      </c>
      <c r="AG107" s="51">
        <f>+U107*Parámetros!$C$105</f>
        <v>3.6682019869128828E-2</v>
      </c>
      <c r="AH107" s="51">
        <f t="shared" si="9"/>
        <v>8.3418127301299883E-2</v>
      </c>
      <c r="AI107" s="107">
        <f t="shared" si="13"/>
        <v>1.5284062648039212E-2</v>
      </c>
      <c r="AJ107" s="50">
        <f t="shared" si="11"/>
        <v>0.81996904627853395</v>
      </c>
    </row>
    <row r="108" spans="1:36" x14ac:dyDescent="0.25">
      <c r="A108" s="18">
        <v>44010</v>
      </c>
      <c r="B108" s="44">
        <f t="shared" si="7"/>
        <v>100</v>
      </c>
      <c r="C108" s="48">
        <f>+'Modelo predictivo'!G107</f>
        <v>5.1707401033490896</v>
      </c>
      <c r="D108" s="50">
        <f>+$C108*'Estructura Poblacion'!C$19</f>
        <v>0.21093231495006426</v>
      </c>
      <c r="E108" s="50">
        <f>+$C108*'Estructura Poblacion'!D$19</f>
        <v>0.34689301762440616</v>
      </c>
      <c r="F108" s="50">
        <f>+$C108*'Estructura Poblacion'!E$19</f>
        <v>1.0527468826842357</v>
      </c>
      <c r="G108" s="50">
        <f>+$C108*'Estructura Poblacion'!F$19</f>
        <v>1.2014956204421592</v>
      </c>
      <c r="H108" s="50">
        <f>+$C108*'Estructura Poblacion'!G$19</f>
        <v>0.96208884825241681</v>
      </c>
      <c r="I108" s="50">
        <f>+$C108*'Estructura Poblacion'!H$19</f>
        <v>0.6548246866013071</v>
      </c>
      <c r="J108" s="50">
        <f>+$C108*'Estructura Poblacion'!I$19</f>
        <v>0.34829829620501951</v>
      </c>
      <c r="K108" s="50">
        <f>+$C108*'Estructura Poblacion'!J$19</f>
        <v>0.191855658218238</v>
      </c>
      <c r="L108" s="50">
        <f>+$C108*'Estructura Poblacion'!K$19</f>
        <v>0.20160477837124316</v>
      </c>
      <c r="M108" s="126">
        <f>+D108*Parámetros!$B$97</f>
        <v>2.1093231495006426E-4</v>
      </c>
      <c r="N108" s="126">
        <f>+E108*Parámetros!$B$98</f>
        <v>1.0406790528732185E-3</v>
      </c>
      <c r="O108" s="126">
        <f>F108*Parámetros!$B$99</f>
        <v>1.2632962592210828E-2</v>
      </c>
      <c r="P108" s="126">
        <f>+G108*Parámetros!$B$100</f>
        <v>3.8447859854149093E-2</v>
      </c>
      <c r="Q108" s="126">
        <f>+H108*Parámetros!$B$101</f>
        <v>4.7142353564368425E-2</v>
      </c>
      <c r="R108" s="126">
        <f>+I108*Parámetros!$B$102</f>
        <v>6.679211803333332E-2</v>
      </c>
      <c r="S108" s="126">
        <f>+J108*Parámetros!$B$103</f>
        <v>5.7817517170033243E-2</v>
      </c>
      <c r="T108" s="126">
        <f>+K108*Parámetros!$B$104</f>
        <v>4.6620924947031829E-2</v>
      </c>
      <c r="U108" s="126">
        <f>L108*Parámetros!$B$105</f>
        <v>5.5038104495349384E-2</v>
      </c>
      <c r="V108" s="126">
        <f t="shared" si="8"/>
        <v>0.32574345202429944</v>
      </c>
      <c r="W108" s="126">
        <f t="shared" si="12"/>
        <v>0.14488543271605447</v>
      </c>
      <c r="X108" s="50">
        <f t="shared" si="10"/>
        <v>3.1907870435491228</v>
      </c>
      <c r="Y108" s="51">
        <f>+M108*Parámetros!$C$97</f>
        <v>1.0546615747503214E-5</v>
      </c>
      <c r="Z108" s="51">
        <f>N108*Parámetros!$C$98</f>
        <v>5.2033952643660925E-5</v>
      </c>
      <c r="AA108" s="51">
        <f>O108*Parámetros!$C$99</f>
        <v>6.3164812961054144E-4</v>
      </c>
      <c r="AB108" s="51">
        <f>P108*Parámetros!$C$100</f>
        <v>1.9223929927074546E-3</v>
      </c>
      <c r="AC108" s="51">
        <f>+Q108*Parámetros!$C$101</f>
        <v>2.9699682745552109E-3</v>
      </c>
      <c r="AD108" s="51">
        <f>+R108*Parámetros!$C$102</f>
        <v>8.1486384000666653E-3</v>
      </c>
      <c r="AE108" s="51">
        <f>S108*Parámetros!$C$103</f>
        <v>1.5841999704589108E-2</v>
      </c>
      <c r="AF108" s="51">
        <f>T108*Parámetros!$C$104</f>
        <v>2.014023957711775E-2</v>
      </c>
      <c r="AG108" s="51">
        <f>+U108*Parámetros!$C$105</f>
        <v>3.902201608720271E-2</v>
      </c>
      <c r="AH108" s="51">
        <f t="shared" si="9"/>
        <v>8.8739483734240607E-2</v>
      </c>
      <c r="AI108" s="107">
        <f t="shared" si="13"/>
        <v>3.946989086023326E-2</v>
      </c>
      <c r="AJ108" s="50">
        <f t="shared" si="11"/>
        <v>0.86923863915254129</v>
      </c>
    </row>
    <row r="109" spans="1:36" x14ac:dyDescent="0.25">
      <c r="A109" s="18">
        <v>44011</v>
      </c>
      <c r="B109" s="44">
        <f t="shared" si="7"/>
        <v>101</v>
      </c>
      <c r="C109" s="48">
        <f>+'Modelo predictivo'!G108</f>
        <v>6.2152948072180152</v>
      </c>
      <c r="D109" s="50">
        <f>+$C109*'Estructura Poblacion'!C$19</f>
        <v>0.25354330242482503</v>
      </c>
      <c r="E109" s="50">
        <f>+$C109*'Estructura Poblacion'!D$19</f>
        <v>0.41696978150278524</v>
      </c>
      <c r="F109" s="50">
        <f>+$C109*'Estructura Poblacion'!E$19</f>
        <v>1.2654150281164382</v>
      </c>
      <c r="G109" s="50">
        <f>+$C109*'Estructura Poblacion'!F$19</f>
        <v>1.4442128866218862</v>
      </c>
      <c r="H109" s="50">
        <f>+$C109*'Estructura Poblacion'!G$19</f>
        <v>1.1564429275322843</v>
      </c>
      <c r="I109" s="50">
        <f>+$C109*'Estructura Poblacion'!H$19</f>
        <v>0.78710753062896632</v>
      </c>
      <c r="J109" s="50">
        <f>+$C109*'Estructura Poblacion'!I$19</f>
        <v>0.41865894407723447</v>
      </c>
      <c r="K109" s="50">
        <f>+$C109*'Estructura Poblacion'!J$19</f>
        <v>0.23061292047667714</v>
      </c>
      <c r="L109" s="50">
        <f>+$C109*'Estructura Poblacion'!K$19</f>
        <v>0.24233148583691849</v>
      </c>
      <c r="M109" s="126">
        <f>+D109*Parámetros!$B$97</f>
        <v>2.5354330242482505E-4</v>
      </c>
      <c r="N109" s="126">
        <f>+E109*Parámetros!$B$98</f>
        <v>1.2509093445083558E-3</v>
      </c>
      <c r="O109" s="126">
        <f>F109*Parámetros!$B$99</f>
        <v>1.5184980337397258E-2</v>
      </c>
      <c r="P109" s="126">
        <f>+G109*Parámetros!$B$100</f>
        <v>4.6214812371900359E-2</v>
      </c>
      <c r="Q109" s="126">
        <f>+H109*Parámetros!$B$101</f>
        <v>5.6665703449081929E-2</v>
      </c>
      <c r="R109" s="126">
        <f>+I109*Parámetros!$B$102</f>
        <v>8.028496812415456E-2</v>
      </c>
      <c r="S109" s="126">
        <f>+J109*Parámetros!$B$103</f>
        <v>6.9497384716820931E-2</v>
      </c>
      <c r="T109" s="126">
        <f>+K109*Parámetros!$B$104</f>
        <v>5.6038939675832546E-2</v>
      </c>
      <c r="U109" s="126">
        <f>L109*Parámetros!$B$105</f>
        <v>6.6156495633478751E-2</v>
      </c>
      <c r="V109" s="126">
        <f t="shared" si="8"/>
        <v>0.39154773695559952</v>
      </c>
      <c r="W109" s="126">
        <f t="shared" si="12"/>
        <v>0.16801375651998227</v>
      </c>
      <c r="X109" s="50">
        <f t="shared" si="10"/>
        <v>3.4143210239847401</v>
      </c>
      <c r="Y109" s="51">
        <f>+M109*Parámetros!$C$97</f>
        <v>1.2677165121241252E-5</v>
      </c>
      <c r="Z109" s="51">
        <f>N109*Parámetros!$C$98</f>
        <v>6.2545467225417798E-5</v>
      </c>
      <c r="AA109" s="51">
        <f>O109*Parámetros!$C$99</f>
        <v>7.5924901686986296E-4</v>
      </c>
      <c r="AB109" s="51">
        <f>P109*Parámetros!$C$100</f>
        <v>2.310740618595018E-3</v>
      </c>
      <c r="AC109" s="51">
        <f>+Q109*Parámetros!$C$101</f>
        <v>3.5699393172921616E-3</v>
      </c>
      <c r="AD109" s="51">
        <f>+R109*Parámetros!$C$102</f>
        <v>9.7947661111468555E-3</v>
      </c>
      <c r="AE109" s="51">
        <f>S109*Parámetros!$C$103</f>
        <v>1.9042283412408937E-2</v>
      </c>
      <c r="AF109" s="51">
        <f>T109*Parámetros!$C$104</f>
        <v>2.4208821939959661E-2</v>
      </c>
      <c r="AG109" s="51">
        <f>+U109*Parámetros!$C$105</f>
        <v>4.6904955404136431E-2</v>
      </c>
      <c r="AH109" s="51">
        <f t="shared" si="9"/>
        <v>0.10666597845275558</v>
      </c>
      <c r="AI109" s="107">
        <f t="shared" si="13"/>
        <v>4.5770540961546126E-2</v>
      </c>
      <c r="AJ109" s="50">
        <f t="shared" si="11"/>
        <v>0.93013407664375081</v>
      </c>
    </row>
    <row r="110" spans="1:36" x14ac:dyDescent="0.25">
      <c r="A110" s="18">
        <v>44012</v>
      </c>
      <c r="B110" s="44">
        <f t="shared" si="7"/>
        <v>102</v>
      </c>
      <c r="C110" s="48">
        <f>+'Modelo predictivo'!G109</f>
        <v>6.7209690872114152</v>
      </c>
      <c r="D110" s="50">
        <f>+$C110*'Estructura Poblacion'!C$19</f>
        <v>0.27417149961861342</v>
      </c>
      <c r="E110" s="50">
        <f>+$C110*'Estructura Poblacion'!D$19</f>
        <v>0.45089430167125072</v>
      </c>
      <c r="F110" s="50">
        <f>+$C110*'Estructura Poblacion'!E$19</f>
        <v>1.3683687661261761</v>
      </c>
      <c r="G110" s="50">
        <f>+$C110*'Estructura Poblacion'!F$19</f>
        <v>1.5617135578292423</v>
      </c>
      <c r="H110" s="50">
        <f>+$C110*'Estructura Poblacion'!G$19</f>
        <v>1.2505307323543853</v>
      </c>
      <c r="I110" s="50">
        <f>+$C110*'Estructura Poblacion'!H$19</f>
        <v>0.85114633267677142</v>
      </c>
      <c r="J110" s="50">
        <f>+$C110*'Estructura Poblacion'!I$19</f>
        <v>0.45272089394052861</v>
      </c>
      <c r="K110" s="50">
        <f>+$C110*'Estructura Poblacion'!J$19</f>
        <v>0.24937550956316587</v>
      </c>
      <c r="L110" s="50">
        <f>+$C110*'Estructura Poblacion'!K$19</f>
        <v>0.26204749343128136</v>
      </c>
      <c r="M110" s="126">
        <f>+D110*Parámetros!$B$97</f>
        <v>2.7417149961861344E-4</v>
      </c>
      <c r="N110" s="126">
        <f>+E110*Parámetros!$B$98</f>
        <v>1.3526829050137521E-3</v>
      </c>
      <c r="O110" s="126">
        <f>F110*Parámetros!$B$99</f>
        <v>1.6420425193514113E-2</v>
      </c>
      <c r="P110" s="126">
        <f>+G110*Parámetros!$B$100</f>
        <v>4.9974833850535756E-2</v>
      </c>
      <c r="Q110" s="126">
        <f>+H110*Parámetros!$B$101</f>
        <v>6.127600588536488E-2</v>
      </c>
      <c r="R110" s="126">
        <f>+I110*Parámetros!$B$102</f>
        <v>8.6816925933030684E-2</v>
      </c>
      <c r="S110" s="126">
        <f>+J110*Parámetros!$B$103</f>
        <v>7.5151668394127749E-2</v>
      </c>
      <c r="T110" s="126">
        <f>+K110*Parámetros!$B$104</f>
        <v>6.0598248823849302E-2</v>
      </c>
      <c r="U110" s="126">
        <f>L110*Parámetros!$B$105</f>
        <v>7.1538965706739815E-2</v>
      </c>
      <c r="V110" s="126">
        <f t="shared" si="8"/>
        <v>0.42340392819179462</v>
      </c>
      <c r="W110" s="126">
        <f t="shared" si="12"/>
        <v>0.19483401198461975</v>
      </c>
      <c r="X110" s="50">
        <f t="shared" si="10"/>
        <v>3.642890940191915</v>
      </c>
      <c r="Y110" s="51">
        <f>+M110*Parámetros!$C$97</f>
        <v>1.3708574980930672E-5</v>
      </c>
      <c r="Z110" s="51">
        <f>N110*Parámetros!$C$98</f>
        <v>6.7634145250687613E-5</v>
      </c>
      <c r="AA110" s="51">
        <f>O110*Parámetros!$C$99</f>
        <v>8.2102125967570576E-4</v>
      </c>
      <c r="AB110" s="51">
        <f>P110*Parámetros!$C$100</f>
        <v>2.4987416925267882E-3</v>
      </c>
      <c r="AC110" s="51">
        <f>+Q110*Parámetros!$C$101</f>
        <v>3.8603883707779875E-3</v>
      </c>
      <c r="AD110" s="51">
        <f>+R110*Parámetros!$C$102</f>
        <v>1.0591664963829742E-2</v>
      </c>
      <c r="AE110" s="51">
        <f>S110*Parámetros!$C$103</f>
        <v>2.0591557139991005E-2</v>
      </c>
      <c r="AF110" s="51">
        <f>T110*Parámetros!$C$104</f>
        <v>2.61784434919029E-2</v>
      </c>
      <c r="AG110" s="51">
        <f>+U110*Parámetros!$C$105</f>
        <v>5.0721126686078526E-2</v>
      </c>
      <c r="AH110" s="51">
        <f t="shared" si="9"/>
        <v>0.11534428632501428</v>
      </c>
      <c r="AI110" s="107">
        <f t="shared" si="13"/>
        <v>5.3076952214825376E-2</v>
      </c>
      <c r="AJ110" s="50">
        <f t="shared" si="11"/>
        <v>0.99240141075393984</v>
      </c>
    </row>
    <row r="111" spans="1:36" x14ac:dyDescent="0.25">
      <c r="A111" s="18">
        <v>44013</v>
      </c>
      <c r="B111" s="44">
        <f t="shared" si="7"/>
        <v>103</v>
      </c>
      <c r="C111" s="48">
        <f>+'Modelo predictivo'!G110</f>
        <v>7.2677795686759055</v>
      </c>
      <c r="D111" s="50">
        <f>+$C111*'Estructura Poblacion'!C$19</f>
        <v>0.29647778428752541</v>
      </c>
      <c r="E111" s="50">
        <f>+$C111*'Estructura Poblacion'!D$19</f>
        <v>0.48757855463941147</v>
      </c>
      <c r="F111" s="50">
        <f>+$C111*'Estructura Poblacion'!E$19</f>
        <v>1.479697709038615</v>
      </c>
      <c r="G111" s="50">
        <f>+$C111*'Estructura Poblacion'!F$19</f>
        <v>1.6887728154132622</v>
      </c>
      <c r="H111" s="50">
        <f>+$C111*'Estructura Poblacion'!G$19</f>
        <v>1.3522725054486817</v>
      </c>
      <c r="I111" s="50">
        <f>+$C111*'Estructura Poblacion'!H$19</f>
        <v>0.92039464046222286</v>
      </c>
      <c r="J111" s="50">
        <f>+$C111*'Estructura Poblacion'!I$19</f>
        <v>0.48955375640015442</v>
      </c>
      <c r="K111" s="50">
        <f>+$C111*'Estructura Poblacion'!J$19</f>
        <v>0.26966442038543909</v>
      </c>
      <c r="L111" s="50">
        <f>+$C111*'Estructura Poblacion'!K$19</f>
        <v>0.28336738260059374</v>
      </c>
      <c r="M111" s="126">
        <f>+D111*Parámetros!$B$97</f>
        <v>2.964777842875254E-4</v>
      </c>
      <c r="N111" s="126">
        <f>+E111*Parámetros!$B$98</f>
        <v>1.4627356639182344E-3</v>
      </c>
      <c r="O111" s="126">
        <f>F111*Parámetros!$B$99</f>
        <v>1.7756372508463378E-2</v>
      </c>
      <c r="P111" s="126">
        <f>+G111*Parámetros!$B$100</f>
        <v>5.4040730093224389E-2</v>
      </c>
      <c r="Q111" s="126">
        <f>+H111*Parámetros!$B$101</f>
        <v>6.6261352766985401E-2</v>
      </c>
      <c r="R111" s="126">
        <f>+I111*Parámetros!$B$102</f>
        <v>9.3880253327146723E-2</v>
      </c>
      <c r="S111" s="126">
        <f>+J111*Parámetros!$B$103</f>
        <v>8.1265923562425638E-2</v>
      </c>
      <c r="T111" s="126">
        <f>+K111*Parámetros!$B$104</f>
        <v>6.5528454153661694E-2</v>
      </c>
      <c r="U111" s="126">
        <f>L111*Parámetros!$B$105</f>
        <v>7.7359295449962104E-2</v>
      </c>
      <c r="V111" s="126">
        <f t="shared" si="8"/>
        <v>0.45785159531007513</v>
      </c>
      <c r="W111" s="126">
        <f t="shared" si="12"/>
        <v>0.22593550621515907</v>
      </c>
      <c r="X111" s="50">
        <f t="shared" si="10"/>
        <v>3.8748070292868309</v>
      </c>
      <c r="Y111" s="51">
        <f>+M111*Parámetros!$C$97</f>
        <v>1.482388921437627E-5</v>
      </c>
      <c r="Z111" s="51">
        <f>N111*Parámetros!$C$98</f>
        <v>7.3136783195911715E-5</v>
      </c>
      <c r="AA111" s="51">
        <f>O111*Parámetros!$C$99</f>
        <v>8.8781862542316895E-4</v>
      </c>
      <c r="AB111" s="51">
        <f>P111*Parámetros!$C$100</f>
        <v>2.7020365046612196E-3</v>
      </c>
      <c r="AC111" s="51">
        <f>+Q111*Parámetros!$C$101</f>
        <v>4.1744652243200803E-3</v>
      </c>
      <c r="AD111" s="51">
        <f>+R111*Parámetros!$C$102</f>
        <v>1.14533909059119E-2</v>
      </c>
      <c r="AE111" s="51">
        <f>S111*Parámetros!$C$103</f>
        <v>2.2266863056104626E-2</v>
      </c>
      <c r="AF111" s="51">
        <f>T111*Parámetros!$C$104</f>
        <v>2.8308292194381853E-2</v>
      </c>
      <c r="AG111" s="51">
        <f>+U111*Parámetros!$C$105</f>
        <v>5.4847740474023132E-2</v>
      </c>
      <c r="AH111" s="51">
        <f t="shared" si="9"/>
        <v>0.12472856765723626</v>
      </c>
      <c r="AI111" s="107">
        <f t="shared" si="13"/>
        <v>6.1549664480352789E-2</v>
      </c>
      <c r="AJ111" s="50">
        <f t="shared" si="11"/>
        <v>1.0555803139308233</v>
      </c>
    </row>
    <row r="112" spans="1:36" x14ac:dyDescent="0.25">
      <c r="A112" s="18">
        <v>44014</v>
      </c>
      <c r="B112" s="44">
        <f t="shared" si="7"/>
        <v>104</v>
      </c>
      <c r="C112" s="48">
        <f>+'Modelo predictivo'!G111</f>
        <v>7.8590717534534633</v>
      </c>
      <c r="D112" s="50">
        <f>+$C112*'Estructura Poblacion'!C$19</f>
        <v>0.32059863098531793</v>
      </c>
      <c r="E112" s="50">
        <f>+$C112*'Estructura Poblacion'!D$19</f>
        <v>0.5272469824032362</v>
      </c>
      <c r="F112" s="50">
        <f>+$C112*'Estructura Poblacion'!E$19</f>
        <v>1.6000829908045548</v>
      </c>
      <c r="G112" s="50">
        <f>+$C112*'Estructura Poblacion'!F$19</f>
        <v>1.8261680347072589</v>
      </c>
      <c r="H112" s="50">
        <f>+$C112*'Estructura Poblacion'!G$19</f>
        <v>1.4622907244391961</v>
      </c>
      <c r="I112" s="50">
        <f>+$C112*'Estructura Poblacion'!H$19</f>
        <v>0.99527612973606627</v>
      </c>
      <c r="J112" s="50">
        <f>+$C112*'Estructura Poblacion'!I$19</f>
        <v>0.52938288267628952</v>
      </c>
      <c r="K112" s="50">
        <f>+$C112*'Estructura Poblacion'!J$19</f>
        <v>0.29160378477861781</v>
      </c>
      <c r="L112" s="50">
        <f>+$C112*'Estructura Poblacion'!K$19</f>
        <v>0.30642159292292592</v>
      </c>
      <c r="M112" s="126">
        <f>+D112*Parámetros!$B$97</f>
        <v>3.2059863098531793E-4</v>
      </c>
      <c r="N112" s="126">
        <f>+E112*Parámetros!$B$98</f>
        <v>1.5817409472097086E-3</v>
      </c>
      <c r="O112" s="126">
        <f>F112*Parámetros!$B$99</f>
        <v>1.9200995889654657E-2</v>
      </c>
      <c r="P112" s="126">
        <f>+G112*Parámetros!$B$100</f>
        <v>5.8437377110632287E-2</v>
      </c>
      <c r="Q112" s="126">
        <f>+H112*Parámetros!$B$101</f>
        <v>7.1652245497520611E-2</v>
      </c>
      <c r="R112" s="126">
        <f>+I112*Parámetros!$B$102</f>
        <v>0.10151816523307876</v>
      </c>
      <c r="S112" s="126">
        <f>+J112*Parámetros!$B$103</f>
        <v>8.7877558524264071E-2</v>
      </c>
      <c r="T112" s="126">
        <f>+K112*Parámetros!$B$104</f>
        <v>7.0859719701204124E-2</v>
      </c>
      <c r="U112" s="126">
        <f>L112*Parámetros!$B$105</f>
        <v>8.3653094867958785E-2</v>
      </c>
      <c r="V112" s="126">
        <f t="shared" si="8"/>
        <v>0.49510149640250839</v>
      </c>
      <c r="W112" s="126">
        <f t="shared" si="12"/>
        <v>0.26200160158359204</v>
      </c>
      <c r="X112" s="50">
        <f t="shared" si="10"/>
        <v>4.1079069241057464</v>
      </c>
      <c r="Y112" s="51">
        <f>+M112*Parámetros!$C$97</f>
        <v>1.6029931549265896E-5</v>
      </c>
      <c r="Z112" s="51">
        <f>N112*Parámetros!$C$98</f>
        <v>7.908704736048543E-5</v>
      </c>
      <c r="AA112" s="51">
        <f>O112*Parámetros!$C$99</f>
        <v>9.6004979448273289E-4</v>
      </c>
      <c r="AB112" s="51">
        <f>P112*Parámetros!$C$100</f>
        <v>2.9218688555316145E-3</v>
      </c>
      <c r="AC112" s="51">
        <f>+Q112*Parámetros!$C$101</f>
        <v>4.5140914663437982E-3</v>
      </c>
      <c r="AD112" s="51">
        <f>+R112*Parámetros!$C$102</f>
        <v>1.2385216158435608E-2</v>
      </c>
      <c r="AE112" s="51">
        <f>S112*Parámetros!$C$103</f>
        <v>2.4078451035648357E-2</v>
      </c>
      <c r="AF112" s="51">
        <f>T112*Parámetros!$C$104</f>
        <v>3.0611398910920181E-2</v>
      </c>
      <c r="AG112" s="51">
        <f>+U112*Parámetros!$C$105</f>
        <v>5.9310044261382776E-2</v>
      </c>
      <c r="AH112" s="51">
        <f t="shared" si="9"/>
        <v>0.13487623746165481</v>
      </c>
      <c r="AI112" s="107">
        <f t="shared" si="13"/>
        <v>7.1374840284856397E-2</v>
      </c>
      <c r="AJ112" s="50">
        <f t="shared" si="11"/>
        <v>1.1190817111076217</v>
      </c>
    </row>
    <row r="113" spans="1:36" x14ac:dyDescent="0.25">
      <c r="A113" s="18">
        <v>44015</v>
      </c>
      <c r="B113" s="44">
        <f t="shared" si="7"/>
        <v>105</v>
      </c>
      <c r="C113" s="48">
        <f>+'Modelo predictivo'!G112</f>
        <v>8.4984630732797086</v>
      </c>
      <c r="D113" s="50">
        <f>+$C113*'Estructura Poblacion'!C$19</f>
        <v>0.34668160722358848</v>
      </c>
      <c r="E113" s="50">
        <f>+$C113*'Estructura Poblacion'!D$19</f>
        <v>0.57014227010754714</v>
      </c>
      <c r="F113" s="50">
        <f>+$C113*'Estructura Poblacion'!E$19</f>
        <v>1.7302611094700937</v>
      </c>
      <c r="G113" s="50">
        <f>+$C113*'Estructura Poblacion'!F$19</f>
        <v>1.9747397778552824</v>
      </c>
      <c r="H113" s="50">
        <f>+$C113*'Estructura Poblacion'!G$19</f>
        <v>1.5812584633274438</v>
      </c>
      <c r="I113" s="50">
        <f>+$C113*'Estructura Poblacion'!H$19</f>
        <v>1.076248913564368</v>
      </c>
      <c r="J113" s="50">
        <f>+$C113*'Estructura Poblacion'!I$19</f>
        <v>0.57245194104174824</v>
      </c>
      <c r="K113" s="50">
        <f>+$C113*'Estructura Poblacion'!J$19</f>
        <v>0.31532782429180828</v>
      </c>
      <c r="L113" s="50">
        <f>+$C113*'Estructura Poblacion'!K$19</f>
        <v>0.33135116639782858</v>
      </c>
      <c r="M113" s="126">
        <f>+D113*Parámetros!$B$97</f>
        <v>3.4668160722358847E-4</v>
      </c>
      <c r="N113" s="126">
        <f>+E113*Parámetros!$B$98</f>
        <v>1.7104268103226414E-3</v>
      </c>
      <c r="O113" s="126">
        <f>F113*Parámetros!$B$99</f>
        <v>2.0763133313641127E-2</v>
      </c>
      <c r="P113" s="126">
        <f>+G113*Parámetros!$B$100</f>
        <v>6.3191672891369038E-2</v>
      </c>
      <c r="Q113" s="126">
        <f>+H113*Parámetros!$B$101</f>
        <v>7.7481664703044753E-2</v>
      </c>
      <c r="R113" s="126">
        <f>+I113*Parámetros!$B$102</f>
        <v>0.10977738918356553</v>
      </c>
      <c r="S113" s="126">
        <f>+J113*Parámetros!$B$103</f>
        <v>9.5027022212930218E-2</v>
      </c>
      <c r="T113" s="126">
        <f>+K113*Parámetros!$B$104</f>
        <v>7.6624661302909416E-2</v>
      </c>
      <c r="U113" s="126">
        <f>L113*Parámetros!$B$105</f>
        <v>9.0458868426607206E-2</v>
      </c>
      <c r="V113" s="126">
        <f t="shared" si="8"/>
        <v>0.53538152045161347</v>
      </c>
      <c r="W113" s="126">
        <f t="shared" si="12"/>
        <v>0.30382472388954868</v>
      </c>
      <c r="X113" s="50">
        <f t="shared" si="10"/>
        <v>4.3394637206678111</v>
      </c>
      <c r="Y113" s="51">
        <f>+M113*Parámetros!$C$97</f>
        <v>1.7334080361179425E-5</v>
      </c>
      <c r="Z113" s="51">
        <f>N113*Parámetros!$C$98</f>
        <v>8.5521340516132079E-5</v>
      </c>
      <c r="AA113" s="51">
        <f>O113*Parámetros!$C$99</f>
        <v>1.0381566656820563E-3</v>
      </c>
      <c r="AB113" s="51">
        <f>P113*Parámetros!$C$100</f>
        <v>3.1595836445684521E-3</v>
      </c>
      <c r="AC113" s="51">
        <f>+Q113*Parámetros!$C$101</f>
        <v>4.8813448762918196E-3</v>
      </c>
      <c r="AD113" s="51">
        <f>+R113*Parámetros!$C$102</f>
        <v>1.3392841480394994E-2</v>
      </c>
      <c r="AE113" s="51">
        <f>S113*Parámetros!$C$103</f>
        <v>2.6037404086342881E-2</v>
      </c>
      <c r="AF113" s="51">
        <f>T113*Parámetros!$C$104</f>
        <v>3.3101853682856869E-2</v>
      </c>
      <c r="AG113" s="51">
        <f>+U113*Parámetros!$C$105</f>
        <v>6.4135337714464502E-2</v>
      </c>
      <c r="AH113" s="51">
        <f t="shared" si="9"/>
        <v>0.14584937757147887</v>
      </c>
      <c r="AI113" s="107">
        <f t="shared" si="13"/>
        <v>8.2768353365536035E-2</v>
      </c>
      <c r="AJ113" s="50">
        <f t="shared" si="11"/>
        <v>1.1821627353135644</v>
      </c>
    </row>
    <row r="114" spans="1:36" x14ac:dyDescent="0.25">
      <c r="A114" s="18">
        <v>44016</v>
      </c>
      <c r="B114" s="44">
        <f t="shared" si="7"/>
        <v>106</v>
      </c>
      <c r="C114" s="48">
        <f>+'Modelo predictivo'!G113</f>
        <v>9.1898649660870433</v>
      </c>
      <c r="D114" s="50">
        <f>+$C114*'Estructura Poblacion'!C$19</f>
        <v>0.37488627404028796</v>
      </c>
      <c r="E114" s="50">
        <f>+$C114*'Estructura Poblacion'!D$19</f>
        <v>0.61652682709423778</v>
      </c>
      <c r="F114" s="50">
        <f>+$C114*'Estructura Poblacion'!E$19</f>
        <v>1.8710284218444788</v>
      </c>
      <c r="G114" s="50">
        <f>+$C114*'Estructura Poblacion'!F$19</f>
        <v>2.1353969235577663</v>
      </c>
      <c r="H114" s="50">
        <f>+$C114*'Estructura Poblacion'!G$19</f>
        <v>1.7099035000988154</v>
      </c>
      <c r="I114" s="50">
        <f>+$C114*'Estructura Poblacion'!H$19</f>
        <v>1.1638083380807673</v>
      </c>
      <c r="J114" s="50">
        <f>+$C114*'Estructura Poblacion'!I$19</f>
        <v>0.61902440386998925</v>
      </c>
      <c r="K114" s="50">
        <f>+$C114*'Estructura Poblacion'!J$19</f>
        <v>0.34098166930946244</v>
      </c>
      <c r="L114" s="50">
        <f>+$C114*'Estructura Poblacion'!K$19</f>
        <v>0.358308608191238</v>
      </c>
      <c r="M114" s="126">
        <f>+D114*Parámetros!$B$97</f>
        <v>3.7488627404028797E-4</v>
      </c>
      <c r="N114" s="126">
        <f>+E114*Parámetros!$B$98</f>
        <v>1.8495804812827133E-3</v>
      </c>
      <c r="O114" s="126">
        <f>F114*Parámetros!$B$99</f>
        <v>2.2452341062133747E-2</v>
      </c>
      <c r="P114" s="126">
        <f>+G114*Parámetros!$B$100</f>
        <v>6.8332701553848518E-2</v>
      </c>
      <c r="Q114" s="126">
        <f>+H114*Parámetros!$B$101</f>
        <v>8.3785271504841954E-2</v>
      </c>
      <c r="R114" s="126">
        <f>+I114*Parámetros!$B$102</f>
        <v>0.11870845048423825</v>
      </c>
      <c r="S114" s="126">
        <f>+J114*Parámetros!$B$103</f>
        <v>0.10275805104241822</v>
      </c>
      <c r="T114" s="126">
        <f>+K114*Parámetros!$B$104</f>
        <v>8.2858545642199369E-2</v>
      </c>
      <c r="U114" s="126">
        <f>L114*Parámetros!$B$105</f>
        <v>9.7818250036207977E-2</v>
      </c>
      <c r="V114" s="126">
        <f t="shared" si="8"/>
        <v>0.578938078081211</v>
      </c>
      <c r="W114" s="126">
        <f t="shared" si="12"/>
        <v>0.35232376392917308</v>
      </c>
      <c r="X114" s="50">
        <f t="shared" si="10"/>
        <v>4.5660780348198484</v>
      </c>
      <c r="Y114" s="51">
        <f>+M114*Parámetros!$C$97</f>
        <v>1.87443137020144E-5</v>
      </c>
      <c r="Z114" s="51">
        <f>N114*Parámetros!$C$98</f>
        <v>9.2479024064135674E-5</v>
      </c>
      <c r="AA114" s="51">
        <f>O114*Parámetros!$C$99</f>
        <v>1.1226170531066875E-3</v>
      </c>
      <c r="AB114" s="51">
        <f>P114*Parámetros!$C$100</f>
        <v>3.4166350776924262E-3</v>
      </c>
      <c r="AC114" s="51">
        <f>+Q114*Parámetros!$C$101</f>
        <v>5.2784721048050433E-3</v>
      </c>
      <c r="AD114" s="51">
        <f>+R114*Parámetros!$C$102</f>
        <v>1.4482430959077067E-2</v>
      </c>
      <c r="AE114" s="51">
        <f>S114*Parámetros!$C$103</f>
        <v>2.8155705985622597E-2</v>
      </c>
      <c r="AF114" s="51">
        <f>T114*Parámetros!$C$104</f>
        <v>3.5794891717430125E-2</v>
      </c>
      <c r="AG114" s="51">
        <f>+U114*Parámetros!$C$105</f>
        <v>6.9353139275671452E-2</v>
      </c>
      <c r="AH114" s="51">
        <f t="shared" si="9"/>
        <v>0.15771511551117157</v>
      </c>
      <c r="AI114" s="107">
        <f t="shared" si="13"/>
        <v>9.5980529229631351E-2</v>
      </c>
      <c r="AJ114" s="50">
        <f t="shared" si="11"/>
        <v>1.2438973215951046</v>
      </c>
    </row>
    <row r="115" spans="1:36" x14ac:dyDescent="0.25">
      <c r="A115" s="18">
        <v>44017</v>
      </c>
      <c r="B115" s="44">
        <f t="shared" si="7"/>
        <v>107</v>
      </c>
      <c r="C115" s="48">
        <f>+'Modelo predictivo'!G114</f>
        <v>9.9375067427754402</v>
      </c>
      <c r="D115" s="50">
        <f>+$C115*'Estructura Poblacion'!C$19</f>
        <v>0.40538515960758209</v>
      </c>
      <c r="E115" s="50">
        <f>+$C115*'Estructura Poblacion'!D$19</f>
        <v>0.66668438806883179</v>
      </c>
      <c r="F115" s="50">
        <f>+$C115*'Estructura Poblacion'!E$19</f>
        <v>2.0232460027016996</v>
      </c>
      <c r="G115" s="50">
        <f>+$C115*'Estructura Poblacion'!F$19</f>
        <v>2.3091222128580124</v>
      </c>
      <c r="H115" s="50">
        <f>+$C115*'Estructura Poblacion'!G$19</f>
        <v>1.8490127574706259</v>
      </c>
      <c r="I115" s="50">
        <f>+$C115*'Estructura Poblacion'!H$19</f>
        <v>1.2584900049842977</v>
      </c>
      <c r="J115" s="50">
        <f>+$C115*'Estructura Poblacion'!I$19</f>
        <v>0.66938515528806952</v>
      </c>
      <c r="K115" s="50">
        <f>+$C115*'Estructura Poblacion'!J$19</f>
        <v>0.36872224460643005</v>
      </c>
      <c r="L115" s="50">
        <f>+$C115*'Estructura Poblacion'!K$19</f>
        <v>0.38745881718989178</v>
      </c>
      <c r="M115" s="126">
        <f>+D115*Parámetros!$B$97</f>
        <v>4.0538515960758211E-4</v>
      </c>
      <c r="N115" s="126">
        <f>+E115*Parámetros!$B$98</f>
        <v>2.0000531642064955E-3</v>
      </c>
      <c r="O115" s="126">
        <f>F115*Parámetros!$B$99</f>
        <v>2.4278952032420396E-2</v>
      </c>
      <c r="P115" s="126">
        <f>+G115*Parámetros!$B$100</f>
        <v>7.3891910811456393E-2</v>
      </c>
      <c r="Q115" s="126">
        <f>+H115*Parámetros!$B$101</f>
        <v>9.0601625116060666E-2</v>
      </c>
      <c r="R115" s="126">
        <f>+I115*Parámetros!$B$102</f>
        <v>0.12836598050839837</v>
      </c>
      <c r="S115" s="126">
        <f>+J115*Parámetros!$B$103</f>
        <v>0.11111793577781955</v>
      </c>
      <c r="T115" s="126">
        <f>+K115*Parámetros!$B$104</f>
        <v>8.9599505439362501E-2</v>
      </c>
      <c r="U115" s="126">
        <f>L115*Parámetros!$B$105</f>
        <v>0.10577625709284047</v>
      </c>
      <c r="V115" s="126">
        <f t="shared" si="8"/>
        <v>0.62603760510217232</v>
      </c>
      <c r="W115" s="126">
        <f t="shared" si="12"/>
        <v>0.23910657009259378</v>
      </c>
      <c r="X115" s="50">
        <f t="shared" si="10"/>
        <v>4.9530090698294265</v>
      </c>
      <c r="Y115" s="51">
        <f>+M115*Parámetros!$C$97</f>
        <v>2.0269257980379106E-5</v>
      </c>
      <c r="Z115" s="51">
        <f>N115*Parámetros!$C$98</f>
        <v>1.0000265821032478E-4</v>
      </c>
      <c r="AA115" s="51">
        <f>O115*Parámetros!$C$99</f>
        <v>1.2139476016210199E-3</v>
      </c>
      <c r="AB115" s="51">
        <f>P115*Parámetros!$C$100</f>
        <v>3.6945955405728198E-3</v>
      </c>
      <c r="AC115" s="51">
        <f>+Q115*Parámetros!$C$101</f>
        <v>5.7079023823118219E-3</v>
      </c>
      <c r="AD115" s="51">
        <f>+R115*Parámetros!$C$102</f>
        <v>1.5660649622024601E-2</v>
      </c>
      <c r="AE115" s="51">
        <f>S115*Parámetros!$C$103</f>
        <v>3.0446314403122558E-2</v>
      </c>
      <c r="AF115" s="51">
        <f>T115*Parámetros!$C$104</f>
        <v>3.8706986349804601E-2</v>
      </c>
      <c r="AG115" s="51">
        <f>+U115*Parámetros!$C$105</f>
        <v>7.4995366278823888E-2</v>
      </c>
      <c r="AH115" s="51">
        <f t="shared" si="9"/>
        <v>0.170546034094472</v>
      </c>
      <c r="AI115" s="107">
        <f t="shared" si="13"/>
        <v>6.513774399952936E-2</v>
      </c>
      <c r="AJ115" s="50">
        <f t="shared" si="11"/>
        <v>1.3493056116900473</v>
      </c>
    </row>
    <row r="116" spans="1:36" x14ac:dyDescent="0.25">
      <c r="A116" s="18">
        <v>44018</v>
      </c>
      <c r="B116" s="44">
        <f t="shared" si="7"/>
        <v>108</v>
      </c>
      <c r="C116" s="48">
        <f>+'Modelo predictivo'!G115</f>
        <v>11.98166032275185</v>
      </c>
      <c r="D116" s="50">
        <f>+$C116*'Estructura Poblacion'!C$19</f>
        <v>0.48877323135742917</v>
      </c>
      <c r="E116" s="50">
        <f>+$C116*'Estructura Poblacion'!D$19</f>
        <v>0.80382193311513261</v>
      </c>
      <c r="F116" s="50">
        <f>+$C116*'Estructura Poblacion'!E$19</f>
        <v>2.4394294244238917</v>
      </c>
      <c r="G116" s="50">
        <f>+$C116*'Estructura Poblacion'!F$19</f>
        <v>2.7841106138921385</v>
      </c>
      <c r="H116" s="50">
        <f>+$C116*'Estructura Poblacion'!G$19</f>
        <v>2.2293562526187873</v>
      </c>
      <c r="I116" s="50">
        <f>+$C116*'Estructura Poblacion'!H$19</f>
        <v>1.5173624682330316</v>
      </c>
      <c r="J116" s="50">
        <f>+$C116*'Estructura Poblacion'!I$19</f>
        <v>0.8070782504459616</v>
      </c>
      <c r="K116" s="50">
        <f>+$C116*'Estructura Poblacion'!J$19</f>
        <v>0.4445687235914258</v>
      </c>
      <c r="L116" s="50">
        <f>+$C116*'Estructura Poblacion'!K$19</f>
        <v>0.46715942507405189</v>
      </c>
      <c r="M116" s="126">
        <f>+D116*Parámetros!$B$97</f>
        <v>4.8877323135742916E-4</v>
      </c>
      <c r="N116" s="126">
        <f>+E116*Parámetros!$B$98</f>
        <v>2.4114657993453978E-3</v>
      </c>
      <c r="O116" s="126">
        <f>F116*Parámetros!$B$99</f>
        <v>2.9273153093086701E-2</v>
      </c>
      <c r="P116" s="126">
        <f>+G116*Parámetros!$B$100</f>
        <v>8.909153964454844E-2</v>
      </c>
      <c r="Q116" s="126">
        <f>+H116*Parámetros!$B$101</f>
        <v>0.10923845637832058</v>
      </c>
      <c r="R116" s="126">
        <f>+I116*Parámetros!$B$102</f>
        <v>0.1547709717597692</v>
      </c>
      <c r="S116" s="126">
        <f>+J116*Parámetros!$B$103</f>
        <v>0.13397498957402965</v>
      </c>
      <c r="T116" s="126">
        <f>+K116*Parámetros!$B$104</f>
        <v>0.10803019983271647</v>
      </c>
      <c r="U116" s="126">
        <f>L116*Parámetros!$B$105</f>
        <v>0.12753452304521617</v>
      </c>
      <c r="V116" s="126">
        <f t="shared" si="8"/>
        <v>0.75481407235839004</v>
      </c>
      <c r="W116" s="126">
        <f t="shared" si="12"/>
        <v>0.25435993143716523</v>
      </c>
      <c r="X116" s="50">
        <f t="shared" si="10"/>
        <v>5.4534632107506509</v>
      </c>
      <c r="Y116" s="51">
        <f>+M116*Parámetros!$C$97</f>
        <v>2.4438661567871461E-5</v>
      </c>
      <c r="Z116" s="51">
        <f>N116*Parámetros!$C$98</f>
        <v>1.2057328996726989E-4</v>
      </c>
      <c r="AA116" s="51">
        <f>O116*Parámetros!$C$99</f>
        <v>1.4636576546543352E-3</v>
      </c>
      <c r="AB116" s="51">
        <f>P116*Parámetros!$C$100</f>
        <v>4.4545769822274218E-3</v>
      </c>
      <c r="AC116" s="51">
        <f>+Q116*Parámetros!$C$101</f>
        <v>6.8820227518341963E-3</v>
      </c>
      <c r="AD116" s="51">
        <f>+R116*Parámetros!$C$102</f>
        <v>1.8882058554691841E-2</v>
      </c>
      <c r="AE116" s="51">
        <f>S116*Parámetros!$C$103</f>
        <v>3.6709147143284125E-2</v>
      </c>
      <c r="AF116" s="51">
        <f>T116*Parámetros!$C$104</f>
        <v>4.6669046327733513E-2</v>
      </c>
      <c r="AG116" s="51">
        <f>+U116*Parámetros!$C$105</f>
        <v>9.0421976839058268E-2</v>
      </c>
      <c r="AH116" s="51">
        <f t="shared" si="9"/>
        <v>0.20562749820501885</v>
      </c>
      <c r="AI116" s="107">
        <f t="shared" si="13"/>
        <v>6.9293085887501132E-2</v>
      </c>
      <c r="AJ116" s="50">
        <f t="shared" si="11"/>
        <v>1.4856400240075649</v>
      </c>
    </row>
    <row r="117" spans="1:36" x14ac:dyDescent="0.25">
      <c r="A117" s="18">
        <v>44019</v>
      </c>
      <c r="B117" s="44">
        <f t="shared" si="7"/>
        <v>109</v>
      </c>
      <c r="C117" s="48">
        <f>+'Modelo predictivo'!G116</f>
        <v>13.166899428702891</v>
      </c>
      <c r="D117" s="50">
        <f>+$C117*'Estructura Poblacion'!C$19</f>
        <v>0.53712322060281181</v>
      </c>
      <c r="E117" s="50">
        <f>+$C117*'Estructura Poblacion'!D$19</f>
        <v>0.88333688877950789</v>
      </c>
      <c r="F117" s="50">
        <f>+$C117*'Estructura Poblacion'!E$19</f>
        <v>2.6807404841728117</v>
      </c>
      <c r="G117" s="50">
        <f>+$C117*'Estructura Poblacion'!F$19</f>
        <v>3.0595179185552741</v>
      </c>
      <c r="H117" s="50">
        <f>+$C117*'Estructura Poblacion'!G$19</f>
        <v>2.4498866416069296</v>
      </c>
      <c r="I117" s="50">
        <f>+$C117*'Estructura Poblacion'!H$19</f>
        <v>1.6674616437068306</v>
      </c>
      <c r="J117" s="50">
        <f>+$C117*'Estructura Poblacion'!I$19</f>
        <v>0.88691532462629541</v>
      </c>
      <c r="K117" s="50">
        <f>+$C117*'Estructura Poblacion'!J$19</f>
        <v>0.48854595398267081</v>
      </c>
      <c r="L117" s="50">
        <f>+$C117*'Estructura Poblacion'!K$19</f>
        <v>0.51337135266975953</v>
      </c>
      <c r="M117" s="126">
        <f>+D117*Parámetros!$B$97</f>
        <v>5.3712322060281187E-4</v>
      </c>
      <c r="N117" s="126">
        <f>+E117*Parámetros!$B$98</f>
        <v>2.6500106663385238E-3</v>
      </c>
      <c r="O117" s="126">
        <f>F117*Parámetros!$B$99</f>
        <v>3.2168885810073738E-2</v>
      </c>
      <c r="P117" s="126">
        <f>+G117*Parámetros!$B$100</f>
        <v>9.7904573393768776E-2</v>
      </c>
      <c r="Q117" s="126">
        <f>+H117*Parámetros!$B$101</f>
        <v>0.12004444543873956</v>
      </c>
      <c r="R117" s="126">
        <f>+I117*Parámetros!$B$102</f>
        <v>0.17008108765809671</v>
      </c>
      <c r="S117" s="126">
        <f>+J117*Parámetros!$B$103</f>
        <v>0.14722794388796503</v>
      </c>
      <c r="T117" s="126">
        <f>+K117*Parámetros!$B$104</f>
        <v>0.118716666817789</v>
      </c>
      <c r="U117" s="126">
        <f>L117*Parámetros!$B$105</f>
        <v>0.14015037927884436</v>
      </c>
      <c r="V117" s="126">
        <f t="shared" si="8"/>
        <v>0.82948111617221854</v>
      </c>
      <c r="W117" s="126">
        <f t="shared" si="12"/>
        <v>0.27058624969371403</v>
      </c>
      <c r="X117" s="50">
        <f t="shared" si="10"/>
        <v>6.0123580772291554</v>
      </c>
      <c r="Y117" s="51">
        <f>+M117*Parámetros!$C$97</f>
        <v>2.6856161030140596E-5</v>
      </c>
      <c r="Z117" s="51">
        <f>N117*Parámetros!$C$98</f>
        <v>1.3250053331692621E-4</v>
      </c>
      <c r="AA117" s="51">
        <f>O117*Parámetros!$C$99</f>
        <v>1.608444290503687E-3</v>
      </c>
      <c r="AB117" s="51">
        <f>P117*Parámetros!$C$100</f>
        <v>4.895228669688439E-3</v>
      </c>
      <c r="AC117" s="51">
        <f>+Q117*Parámetros!$C$101</f>
        <v>7.5628000626405921E-3</v>
      </c>
      <c r="AD117" s="51">
        <f>+R117*Parámetros!$C$102</f>
        <v>2.0749892694287796E-2</v>
      </c>
      <c r="AE117" s="51">
        <f>S117*Parámetros!$C$103</f>
        <v>4.0340456625302425E-2</v>
      </c>
      <c r="AF117" s="51">
        <f>T117*Parámetros!$C$104</f>
        <v>5.1285600065284848E-2</v>
      </c>
      <c r="AG117" s="51">
        <f>+U117*Parámetros!$C$105</f>
        <v>9.9366618908700646E-2</v>
      </c>
      <c r="AH117" s="51">
        <f t="shared" si="9"/>
        <v>0.22596839801075552</v>
      </c>
      <c r="AI117" s="107">
        <f t="shared" si="13"/>
        <v>7.3713482049098278E-2</v>
      </c>
      <c r="AJ117" s="50">
        <f t="shared" si="11"/>
        <v>1.637894939969222</v>
      </c>
    </row>
    <row r="118" spans="1:36" x14ac:dyDescent="0.25">
      <c r="A118" s="18">
        <v>44020</v>
      </c>
      <c r="B118" s="44">
        <f t="shared" si="7"/>
        <v>110</v>
      </c>
      <c r="C118" s="48">
        <f>+'Modelo predictivo'!G117</f>
        <v>14.469360556686297</v>
      </c>
      <c r="D118" s="50">
        <f>+$C118*'Estructura Poblacion'!C$19</f>
        <v>0.59025510024999595</v>
      </c>
      <c r="E118" s="50">
        <f>+$C118*'Estructura Poblacion'!D$19</f>
        <v>0.9707159993118688</v>
      </c>
      <c r="F118" s="50">
        <f>+$C118*'Estructura Poblacion'!E$19</f>
        <v>2.9459175893639666</v>
      </c>
      <c r="G118" s="50">
        <f>+$C118*'Estructura Poblacion'!F$19</f>
        <v>3.3621634412058188</v>
      </c>
      <c r="H118" s="50">
        <f>+$C118*'Estructura Poblacion'!G$19</f>
        <v>2.6922278348344668</v>
      </c>
      <c r="I118" s="50">
        <f>+$C118*'Estructura Poblacion'!H$19</f>
        <v>1.8324058650166013</v>
      </c>
      <c r="J118" s="50">
        <f>+$C118*'Estructura Poblacion'!I$19</f>
        <v>0.97464841170527317</v>
      </c>
      <c r="K118" s="50">
        <f>+$C118*'Estructura Poblacion'!J$19</f>
        <v>0.53687260200953157</v>
      </c>
      <c r="L118" s="50">
        <f>+$C118*'Estructura Poblacion'!K$19</f>
        <v>0.56415371298877448</v>
      </c>
      <c r="M118" s="126">
        <f>+D118*Parámetros!$B$97</f>
        <v>5.9025510024999595E-4</v>
      </c>
      <c r="N118" s="126">
        <f>+E118*Parámetros!$B$98</f>
        <v>2.9121479979356065E-3</v>
      </c>
      <c r="O118" s="126">
        <f>F118*Parámetros!$B$99</f>
        <v>3.53510110723676E-2</v>
      </c>
      <c r="P118" s="126">
        <f>+G118*Parámetros!$B$100</f>
        <v>0.1075892301185862</v>
      </c>
      <c r="Q118" s="126">
        <f>+H118*Parámetros!$B$101</f>
        <v>0.13191916390688888</v>
      </c>
      <c r="R118" s="126">
        <f>+I118*Parámetros!$B$102</f>
        <v>0.18690539823169333</v>
      </c>
      <c r="S118" s="126">
        <f>+J118*Parámetros!$B$103</f>
        <v>0.16179163634307536</v>
      </c>
      <c r="T118" s="126">
        <f>+K118*Parámetros!$B$104</f>
        <v>0.13046004228831617</v>
      </c>
      <c r="U118" s="126">
        <f>L118*Parámetros!$B$105</f>
        <v>0.15401396364593545</v>
      </c>
      <c r="V118" s="126">
        <f t="shared" si="8"/>
        <v>0.91153284870504869</v>
      </c>
      <c r="W118" s="126">
        <f t="shared" si="12"/>
        <v>0.28784757270602446</v>
      </c>
      <c r="X118" s="50">
        <f t="shared" si="10"/>
        <v>6.63604335322818</v>
      </c>
      <c r="Y118" s="51">
        <f>+M118*Parámetros!$C$97</f>
        <v>2.9512755012499797E-5</v>
      </c>
      <c r="Z118" s="51">
        <f>N118*Parámetros!$C$98</f>
        <v>1.4560739989678034E-4</v>
      </c>
      <c r="AA118" s="51">
        <f>O118*Parámetros!$C$99</f>
        <v>1.76755055361838E-3</v>
      </c>
      <c r="AB118" s="51">
        <f>P118*Parámetros!$C$100</f>
        <v>5.3794615059293109E-3</v>
      </c>
      <c r="AC118" s="51">
        <f>+Q118*Parámetros!$C$101</f>
        <v>8.3109073261339993E-3</v>
      </c>
      <c r="AD118" s="51">
        <f>+R118*Parámetros!$C$102</f>
        <v>2.2802458584266588E-2</v>
      </c>
      <c r="AE118" s="51">
        <f>S118*Parámetros!$C$103</f>
        <v>4.4330908358002651E-2</v>
      </c>
      <c r="AF118" s="51">
        <f>T118*Parámetros!$C$104</f>
        <v>5.6358738268552588E-2</v>
      </c>
      <c r="AG118" s="51">
        <f>+U118*Parámetros!$C$105</f>
        <v>0.10919590022496822</v>
      </c>
      <c r="AH118" s="51">
        <f t="shared" si="9"/>
        <v>0.24832104497638102</v>
      </c>
      <c r="AI118" s="107">
        <f t="shared" si="13"/>
        <v>7.8415835644123522E-2</v>
      </c>
      <c r="AJ118" s="50">
        <f t="shared" si="11"/>
        <v>1.8078001493014795</v>
      </c>
    </row>
    <row r="119" spans="1:36" x14ac:dyDescent="0.25">
      <c r="A119" s="18">
        <v>44021</v>
      </c>
      <c r="B119" s="44">
        <f t="shared" si="7"/>
        <v>111</v>
      </c>
      <c r="C119" s="48">
        <f>+'Modelo predictivo'!G118</f>
        <v>15.900632344419137</v>
      </c>
      <c r="D119" s="50">
        <f>+$C119*'Estructura Poblacion'!C$19</f>
        <v>0.64864161078330684</v>
      </c>
      <c r="E119" s="50">
        <f>+$C119*'Estructura Poblacion'!D$19</f>
        <v>1.0667367196659514</v>
      </c>
      <c r="F119" s="50">
        <f>+$C119*'Estructura Poblacion'!E$19</f>
        <v>3.2373201512203837</v>
      </c>
      <c r="G119" s="50">
        <f>+$C119*'Estructura Poblacion'!F$19</f>
        <v>3.694739968018605</v>
      </c>
      <c r="H119" s="50">
        <f>+$C119*'Estructura Poblacion'!G$19</f>
        <v>2.9585360611760261</v>
      </c>
      <c r="I119" s="50">
        <f>+$C119*'Estructura Poblacion'!H$19</f>
        <v>2.0136627220836201</v>
      </c>
      <c r="J119" s="50">
        <f>+$C119*'Estructura Poblacion'!I$19</f>
        <v>1.0710581161401906</v>
      </c>
      <c r="K119" s="50">
        <f>+$C119*'Estructura Poblacion'!J$19</f>
        <v>0.58997865364550939</v>
      </c>
      <c r="L119" s="50">
        <f>+$C119*'Estructura Poblacion'!K$19</f>
        <v>0.61995834168554409</v>
      </c>
      <c r="M119" s="126">
        <f>+D119*Parámetros!$B$97</f>
        <v>6.4864161078330689E-4</v>
      </c>
      <c r="N119" s="126">
        <f>+E119*Parámetros!$B$98</f>
        <v>3.2002101589978542E-3</v>
      </c>
      <c r="O119" s="126">
        <f>F119*Parámetros!$B$99</f>
        <v>3.8847841814644603E-2</v>
      </c>
      <c r="P119" s="126">
        <f>+G119*Parámetros!$B$100</f>
        <v>0.11823167897659537</v>
      </c>
      <c r="Q119" s="126">
        <f>+H119*Parámetros!$B$101</f>
        <v>0.14496826699762527</v>
      </c>
      <c r="R119" s="126">
        <f>+I119*Parámetros!$B$102</f>
        <v>0.20539359765252924</v>
      </c>
      <c r="S119" s="126">
        <f>+J119*Parámetros!$B$103</f>
        <v>0.17779564727927166</v>
      </c>
      <c r="T119" s="126">
        <f>+K119*Parámetros!$B$104</f>
        <v>0.14336481283585878</v>
      </c>
      <c r="U119" s="126">
        <f>L119*Parámetros!$B$105</f>
        <v>0.16924862728015355</v>
      </c>
      <c r="V119" s="126">
        <f t="shared" si="8"/>
        <v>1.0016993246064596</v>
      </c>
      <c r="W119" s="126">
        <f t="shared" si="12"/>
        <v>0.30620990347325028</v>
      </c>
      <c r="X119" s="50">
        <f t="shared" si="10"/>
        <v>7.3315327743613894</v>
      </c>
      <c r="Y119" s="51">
        <f>+M119*Parámetros!$C$97</f>
        <v>3.2432080539165347E-5</v>
      </c>
      <c r="Z119" s="51">
        <f>N119*Parámetros!$C$98</f>
        <v>1.6001050794989271E-4</v>
      </c>
      <c r="AA119" s="51">
        <f>O119*Parámetros!$C$99</f>
        <v>1.9423920907322301E-3</v>
      </c>
      <c r="AB119" s="51">
        <f>P119*Parámetros!$C$100</f>
        <v>5.9115839488297689E-3</v>
      </c>
      <c r="AC119" s="51">
        <f>+Q119*Parámetros!$C$101</f>
        <v>9.1330008208503916E-3</v>
      </c>
      <c r="AD119" s="51">
        <f>+R119*Parámetros!$C$102</f>
        <v>2.5058018913608565E-2</v>
      </c>
      <c r="AE119" s="51">
        <f>S119*Parámetros!$C$103</f>
        <v>4.8716007354520439E-2</v>
      </c>
      <c r="AF119" s="51">
        <f>T119*Parámetros!$C$104</f>
        <v>6.1933599145090994E-2</v>
      </c>
      <c r="AG119" s="51">
        <f>+U119*Parámetros!$C$105</f>
        <v>0.11999727674162886</v>
      </c>
      <c r="AH119" s="51">
        <f t="shared" si="9"/>
        <v>0.27288432160375031</v>
      </c>
      <c r="AI119" s="107">
        <f t="shared" si="13"/>
        <v>8.3418127301299883E-2</v>
      </c>
      <c r="AJ119" s="50">
        <f t="shared" si="11"/>
        <v>1.9972663436039297</v>
      </c>
    </row>
    <row r="120" spans="1:36" x14ac:dyDescent="0.25">
      <c r="A120" s="18">
        <v>44022</v>
      </c>
      <c r="B120" s="44">
        <f t="shared" si="7"/>
        <v>112</v>
      </c>
      <c r="C120" s="48">
        <f>+'Modelo predictivo'!G119</f>
        <v>17.473448091419414</v>
      </c>
      <c r="D120" s="50">
        <f>+$C120*'Estructura Poblacion'!C$19</f>
        <v>0.71280218738815371</v>
      </c>
      <c r="E120" s="50">
        <f>+$C120*'Estructura Poblacion'!D$19</f>
        <v>1.1722532975134294</v>
      </c>
      <c r="F120" s="50">
        <f>+$C120*'Estructura Poblacion'!E$19</f>
        <v>3.5575406306095472</v>
      </c>
      <c r="G120" s="50">
        <f>+$C120*'Estructura Poblacion'!F$19</f>
        <v>4.0602062637543579</v>
      </c>
      <c r="H120" s="50">
        <f>+$C120*'Estructura Poblacion'!G$19</f>
        <v>3.251180529917487</v>
      </c>
      <c r="I120" s="50">
        <f>+$C120*'Estructura Poblacion'!H$19</f>
        <v>2.2128447652777807</v>
      </c>
      <c r="J120" s="50">
        <f>+$C120*'Estructura Poblacion'!I$19</f>
        <v>1.1770021461968947</v>
      </c>
      <c r="K120" s="50">
        <f>+$C120*'Estructura Poblacion'!J$19</f>
        <v>0.64833656651011118</v>
      </c>
      <c r="L120" s="50">
        <f>+$C120*'Estructura Poblacion'!K$19</f>
        <v>0.68128170425165235</v>
      </c>
      <c r="M120" s="126">
        <f>+D120*Parámetros!$B$97</f>
        <v>7.1280218738815372E-4</v>
      </c>
      <c r="N120" s="126">
        <f>+E120*Parámetros!$B$98</f>
        <v>3.5167598925402886E-3</v>
      </c>
      <c r="O120" s="126">
        <f>F120*Parámetros!$B$99</f>
        <v>4.269048756731457E-2</v>
      </c>
      <c r="P120" s="126">
        <f>+G120*Parámetros!$B$100</f>
        <v>0.12992660044013946</v>
      </c>
      <c r="Q120" s="126">
        <f>+H120*Parámetros!$B$101</f>
        <v>0.15930784596595687</v>
      </c>
      <c r="R120" s="126">
        <f>+I120*Parámetros!$B$102</f>
        <v>0.22571016605833363</v>
      </c>
      <c r="S120" s="126">
        <f>+J120*Parámetros!$B$103</f>
        <v>0.19538235626868453</v>
      </c>
      <c r="T120" s="126">
        <f>+K120*Parámetros!$B$104</f>
        <v>0.15754578566195701</v>
      </c>
      <c r="U120" s="126">
        <f>L120*Parámetros!$B$105</f>
        <v>0.18598990526070111</v>
      </c>
      <c r="V120" s="126">
        <f t="shared" si="8"/>
        <v>1.1007827093030156</v>
      </c>
      <c r="W120" s="126">
        <f t="shared" si="12"/>
        <v>0.32574345202429944</v>
      </c>
      <c r="X120" s="50">
        <f t="shared" si="10"/>
        <v>8.1065720316401055</v>
      </c>
      <c r="Y120" s="51">
        <f>+M120*Parámetros!$C$97</f>
        <v>3.5640109369407686E-5</v>
      </c>
      <c r="Z120" s="51">
        <f>N120*Parámetros!$C$98</f>
        <v>1.7583799462701443E-4</v>
      </c>
      <c r="AA120" s="51">
        <f>O120*Parámetros!$C$99</f>
        <v>2.1345243783657286E-3</v>
      </c>
      <c r="AB120" s="51">
        <f>P120*Parámetros!$C$100</f>
        <v>6.4963300220069733E-3</v>
      </c>
      <c r="AC120" s="51">
        <f>+Q120*Parámetros!$C$101</f>
        <v>1.0036394295855284E-2</v>
      </c>
      <c r="AD120" s="51">
        <f>+R120*Parámetros!$C$102</f>
        <v>2.7536640259116701E-2</v>
      </c>
      <c r="AE120" s="51">
        <f>S120*Parámetros!$C$103</f>
        <v>5.3534765617619565E-2</v>
      </c>
      <c r="AF120" s="51">
        <f>T120*Parámetros!$C$104</f>
        <v>6.8059779405965429E-2</v>
      </c>
      <c r="AG120" s="51">
        <f>+U120*Parámetros!$C$105</f>
        <v>0.13186684282983707</v>
      </c>
      <c r="AH120" s="51">
        <f t="shared" si="9"/>
        <v>0.29987675491276317</v>
      </c>
      <c r="AI120" s="107">
        <f t="shared" si="13"/>
        <v>8.8739483734240607E-2</v>
      </c>
      <c r="AJ120" s="50">
        <f t="shared" si="11"/>
        <v>2.2084036147824522</v>
      </c>
    </row>
    <row r="121" spans="1:36" x14ac:dyDescent="0.25">
      <c r="A121" s="18">
        <v>44023</v>
      </c>
      <c r="B121" s="44">
        <f t="shared" ref="B121:B184" si="14">+B120+1</f>
        <v>113</v>
      </c>
      <c r="C121" s="48">
        <f>+'Modelo predictivo'!G120</f>
        <v>19.201798615278676</v>
      </c>
      <c r="D121" s="50">
        <f>+$C121*'Estructura Poblacion'!C$19</f>
        <v>0.78330756374746091</v>
      </c>
      <c r="E121" s="50">
        <f>+$C121*'Estructura Poblacion'!D$19</f>
        <v>1.2882043445107312</v>
      </c>
      <c r="F121" s="50">
        <f>+$C121*'Estructura Poblacion'!E$19</f>
        <v>3.9094275152355999</v>
      </c>
      <c r="G121" s="50">
        <f>+$C121*'Estructura Poblacion'!F$19</f>
        <v>4.4618132955331928</v>
      </c>
      <c r="H121" s="50">
        <f>+$C121*'Estructura Poblacion'!G$19</f>
        <v>3.5727644292512024</v>
      </c>
      <c r="I121" s="50">
        <f>+$C121*'Estructura Poblacion'!H$19</f>
        <v>2.4317237975830985</v>
      </c>
      <c r="J121" s="50">
        <f>+$C121*'Estructura Poblacion'!I$19</f>
        <v>1.2934229158881292</v>
      </c>
      <c r="K121" s="50">
        <f>+$C121*'Estructura Poblacion'!J$19</f>
        <v>0.71246545729928112</v>
      </c>
      <c r="L121" s="50">
        <f>+$C121*'Estructura Poblacion'!K$19</f>
        <v>0.7486692962299808</v>
      </c>
      <c r="M121" s="126">
        <f>+D121*Parámetros!$B$97</f>
        <v>7.8330756374746094E-4</v>
      </c>
      <c r="N121" s="126">
        <f>+E121*Parámetros!$B$98</f>
        <v>3.8646130335321938E-3</v>
      </c>
      <c r="O121" s="126">
        <f>F121*Parámetros!$B$99</f>
        <v>4.6913130182827202E-2</v>
      </c>
      <c r="P121" s="126">
        <f>+G121*Parámetros!$B$100</f>
        <v>0.14277802545706217</v>
      </c>
      <c r="Q121" s="126">
        <f>+H121*Parámetros!$B$101</f>
        <v>0.17506545703330892</v>
      </c>
      <c r="R121" s="126">
        <f>+I121*Parámetros!$B$102</f>
        <v>0.24803582735347604</v>
      </c>
      <c r="S121" s="126">
        <f>+J121*Parámetros!$B$103</f>
        <v>0.21470820403742946</v>
      </c>
      <c r="T121" s="126">
        <f>+K121*Parámetros!$B$104</f>
        <v>0.17312910612372531</v>
      </c>
      <c r="U121" s="126">
        <f>L121*Parámetros!$B$105</f>
        <v>0.20438671787078477</v>
      </c>
      <c r="V121" s="126">
        <f t="shared" si="8"/>
        <v>1.2096643886558935</v>
      </c>
      <c r="W121" s="126">
        <f t="shared" si="12"/>
        <v>0.39154773695559952</v>
      </c>
      <c r="X121" s="50">
        <f t="shared" si="10"/>
        <v>8.9246886833403991</v>
      </c>
      <c r="Y121" s="51">
        <f>+M121*Parámetros!$C$97</f>
        <v>3.9165378187373049E-5</v>
      </c>
      <c r="Z121" s="51">
        <f>N121*Parámetros!$C$98</f>
        <v>1.9323065167660969E-4</v>
      </c>
      <c r="AA121" s="51">
        <f>O121*Parámetros!$C$99</f>
        <v>2.3456565091413604E-3</v>
      </c>
      <c r="AB121" s="51">
        <f>P121*Parámetros!$C$100</f>
        <v>7.1389012728531086E-3</v>
      </c>
      <c r="AC121" s="51">
        <f>+Q121*Parámetros!$C$101</f>
        <v>1.1029123793098462E-2</v>
      </c>
      <c r="AD121" s="51">
        <f>+R121*Parámetros!$C$102</f>
        <v>3.0260370937124078E-2</v>
      </c>
      <c r="AE121" s="51">
        <f>S121*Parámetros!$C$103</f>
        <v>5.8830047906255678E-2</v>
      </c>
      <c r="AF121" s="51">
        <f>T121*Parámetros!$C$104</f>
        <v>7.4791773845449327E-2</v>
      </c>
      <c r="AG121" s="51">
        <f>+U121*Parámetros!$C$105</f>
        <v>0.14491018297038641</v>
      </c>
      <c r="AH121" s="51">
        <f t="shared" si="9"/>
        <v>0.32953845326417242</v>
      </c>
      <c r="AI121" s="107">
        <f t="shared" si="13"/>
        <v>0.10666597845275558</v>
      </c>
      <c r="AJ121" s="50">
        <f t="shared" si="11"/>
        <v>2.4312760895938688</v>
      </c>
    </row>
    <row r="122" spans="1:36" x14ac:dyDescent="0.25">
      <c r="A122" s="18">
        <v>44024</v>
      </c>
      <c r="B122" s="44">
        <f t="shared" si="14"/>
        <v>114</v>
      </c>
      <c r="C122" s="48">
        <f>+'Modelo predictivo'!G121</f>
        <v>21.101056191604584</v>
      </c>
      <c r="D122" s="50">
        <f>+$C122*'Estructura Poblacion'!C$19</f>
        <v>0.86078482797920863</v>
      </c>
      <c r="E122" s="50">
        <f>+$C122*'Estructura Poblacion'!D$19</f>
        <v>1.4156211511436887</v>
      </c>
      <c r="F122" s="50">
        <f>+$C122*'Estructura Poblacion'!E$19</f>
        <v>4.2961105534328743</v>
      </c>
      <c r="G122" s="50">
        <f>+$C122*'Estructura Poblacion'!F$19</f>
        <v>4.9031330320577862</v>
      </c>
      <c r="H122" s="50">
        <f>+$C122*'Estructura Poblacion'!G$19</f>
        <v>3.9261479870437426</v>
      </c>
      <c r="I122" s="50">
        <f>+$C122*'Estructura Poblacion'!H$19</f>
        <v>2.672246570403809</v>
      </c>
      <c r="J122" s="50">
        <f>+$C122*'Estructura Poblacion'!I$19</f>
        <v>1.4213558935019779</v>
      </c>
      <c r="K122" s="50">
        <f>+$C122*'Estructura Poblacion'!J$19</f>
        <v>0.78293570046543282</v>
      </c>
      <c r="L122" s="50">
        <f>+$C122*'Estructura Poblacion'!K$19</f>
        <v>0.8227204755760642</v>
      </c>
      <c r="M122" s="126">
        <f>+D122*Parámetros!$B$97</f>
        <v>8.607848279792087E-4</v>
      </c>
      <c r="N122" s="126">
        <f>+E122*Parámetros!$B$98</f>
        <v>4.2468634534310662E-3</v>
      </c>
      <c r="O122" s="126">
        <f>F122*Parámetros!$B$99</f>
        <v>5.155332664119449E-2</v>
      </c>
      <c r="P122" s="126">
        <f>+G122*Parámetros!$B$100</f>
        <v>0.15690025702584917</v>
      </c>
      <c r="Q122" s="126">
        <f>+H122*Parámetros!$B$101</f>
        <v>0.19238125136514339</v>
      </c>
      <c r="R122" s="126">
        <f>+I122*Parámetros!$B$102</f>
        <v>0.27256915018118849</v>
      </c>
      <c r="S122" s="126">
        <f>+J122*Parámetros!$B$103</f>
        <v>0.23594507832132833</v>
      </c>
      <c r="T122" s="126">
        <f>+K122*Parámetros!$B$104</f>
        <v>0.19025337521310018</v>
      </c>
      <c r="U122" s="126">
        <f>L122*Parámetros!$B$105</f>
        <v>0.22460268983226556</v>
      </c>
      <c r="V122" s="126">
        <f t="shared" si="8"/>
        <v>1.3293127768614799</v>
      </c>
      <c r="W122" s="126">
        <f t="shared" si="12"/>
        <v>0.42340392819179462</v>
      </c>
      <c r="X122" s="50">
        <f t="shared" si="10"/>
        <v>9.8305975320100849</v>
      </c>
      <c r="Y122" s="51">
        <f>+M122*Parámetros!$C$97</f>
        <v>4.3039241398960438E-5</v>
      </c>
      <c r="Z122" s="51">
        <f>N122*Parámetros!$C$98</f>
        <v>2.1234317267155331E-4</v>
      </c>
      <c r="AA122" s="51">
        <f>O122*Parámetros!$C$99</f>
        <v>2.5776663320597245E-3</v>
      </c>
      <c r="AB122" s="51">
        <f>P122*Parámetros!$C$100</f>
        <v>7.8450128512924586E-3</v>
      </c>
      <c r="AC122" s="51">
        <f>+Q122*Parámetros!$C$101</f>
        <v>1.2120018836004033E-2</v>
      </c>
      <c r="AD122" s="51">
        <f>+R122*Parámetros!$C$102</f>
        <v>3.3253436322104993E-2</v>
      </c>
      <c r="AE122" s="51">
        <f>S122*Parámetros!$C$103</f>
        <v>6.4648951460043971E-2</v>
      </c>
      <c r="AF122" s="51">
        <f>T122*Parámetros!$C$104</f>
        <v>8.218945809205927E-2</v>
      </c>
      <c r="AG122" s="51">
        <f>+U122*Parámetros!$C$105</f>
        <v>0.15924330709107626</v>
      </c>
      <c r="AH122" s="51">
        <f t="shared" si="9"/>
        <v>0.36213323339871123</v>
      </c>
      <c r="AI122" s="107">
        <f t="shared" si="13"/>
        <v>0.11534428632501428</v>
      </c>
      <c r="AJ122" s="50">
        <f t="shared" si="11"/>
        <v>2.6780650366675656</v>
      </c>
    </row>
    <row r="123" spans="1:36" x14ac:dyDescent="0.25">
      <c r="A123" s="18">
        <v>44025</v>
      </c>
      <c r="B123" s="44">
        <f t="shared" si="14"/>
        <v>115</v>
      </c>
      <c r="C123" s="48">
        <f>+'Modelo predictivo'!G122</f>
        <v>22.731265138834715</v>
      </c>
      <c r="D123" s="50">
        <f>+$C123*'Estructura Poblacion'!C$19</f>
        <v>0.92728667108457719</v>
      </c>
      <c r="E123" s="50">
        <f>+$C123*'Estructura Poblacion'!D$19</f>
        <v>1.5249881063106456</v>
      </c>
      <c r="F123" s="50">
        <f>+$C123*'Estructura Poblacion'!E$19</f>
        <v>4.6280161129888242</v>
      </c>
      <c r="G123" s="50">
        <f>+$C123*'Estructura Poblacion'!F$19</f>
        <v>5.28193546098551</v>
      </c>
      <c r="H123" s="50">
        <f>+$C123*'Estructura Poblacion'!G$19</f>
        <v>4.2294712670971268</v>
      </c>
      <c r="I123" s="50">
        <f>+$C123*'Estructura Poblacion'!H$19</f>
        <v>2.8786969124492732</v>
      </c>
      <c r="J123" s="50">
        <f>+$C123*'Estructura Poblacion'!I$19</f>
        <v>1.5311658989228014</v>
      </c>
      <c r="K123" s="50">
        <f>+$C123*'Estructura Poblacion'!J$19</f>
        <v>0.84342313637456301</v>
      </c>
      <c r="L123" s="50">
        <f>+$C123*'Estructura Poblacion'!K$19</f>
        <v>0.88628157262139362</v>
      </c>
      <c r="M123" s="126">
        <f>+D123*Parámetros!$B$97</f>
        <v>9.2728667108457716E-4</v>
      </c>
      <c r="N123" s="126">
        <f>+E123*Parámetros!$B$98</f>
        <v>4.5749643189319372E-3</v>
      </c>
      <c r="O123" s="126">
        <f>F123*Parámetros!$B$99</f>
        <v>5.553619335586589E-2</v>
      </c>
      <c r="P123" s="126">
        <f>+G123*Parámetros!$B$100</f>
        <v>0.16902193475153632</v>
      </c>
      <c r="Q123" s="126">
        <f>+H123*Parámetros!$B$101</f>
        <v>0.20724409208775924</v>
      </c>
      <c r="R123" s="126">
        <f>+I123*Parámetros!$B$102</f>
        <v>0.29362708506982582</v>
      </c>
      <c r="S123" s="126">
        <f>+J123*Parámetros!$B$103</f>
        <v>0.25417353922118507</v>
      </c>
      <c r="T123" s="126">
        <f>+K123*Parámetros!$B$104</f>
        <v>0.2049518221390188</v>
      </c>
      <c r="U123" s="126">
        <f>L123*Parámetros!$B$105</f>
        <v>0.24195486932564048</v>
      </c>
      <c r="V123" s="126">
        <f t="shared" si="8"/>
        <v>1.4320117869408482</v>
      </c>
      <c r="W123" s="126">
        <f t="shared" si="12"/>
        <v>0.45785159531007513</v>
      </c>
      <c r="X123" s="50">
        <f t="shared" si="10"/>
        <v>10.804757723640858</v>
      </c>
      <c r="Y123" s="51">
        <f>+M123*Parámetros!$C$97</f>
        <v>4.6364333554228859E-5</v>
      </c>
      <c r="Z123" s="51">
        <f>N123*Parámetros!$C$98</f>
        <v>2.2874821594659687E-4</v>
      </c>
      <c r="AA123" s="51">
        <f>O123*Parámetros!$C$99</f>
        <v>2.7768096677932945E-3</v>
      </c>
      <c r="AB123" s="51">
        <f>P123*Parámetros!$C$100</f>
        <v>8.4510967375768156E-3</v>
      </c>
      <c r="AC123" s="51">
        <f>+Q123*Parámetros!$C$101</f>
        <v>1.3056377801528832E-2</v>
      </c>
      <c r="AD123" s="51">
        <f>+R123*Parámetros!$C$102</f>
        <v>3.5822504378518749E-2</v>
      </c>
      <c r="AE123" s="51">
        <f>S123*Parámetros!$C$103</f>
        <v>6.9643549746604722E-2</v>
      </c>
      <c r="AF123" s="51">
        <f>T123*Parámetros!$C$104</f>
        <v>8.8539187164056121E-2</v>
      </c>
      <c r="AG123" s="51">
        <f>+U123*Parámetros!$C$105</f>
        <v>0.17154600235187908</v>
      </c>
      <c r="AH123" s="51">
        <f t="shared" si="9"/>
        <v>0.39011064039745846</v>
      </c>
      <c r="AI123" s="107">
        <f t="shared" si="13"/>
        <v>0.12472856765723626</v>
      </c>
      <c r="AJ123" s="50">
        <f t="shared" si="11"/>
        <v>2.9434471094077881</v>
      </c>
    </row>
    <row r="124" spans="1:36" x14ac:dyDescent="0.25">
      <c r="A124" s="18">
        <v>44026</v>
      </c>
      <c r="B124" s="44">
        <f t="shared" si="14"/>
        <v>116</v>
      </c>
      <c r="C124" s="48">
        <f>+'Modelo predictivo'!G123</f>
        <v>24.903207392198965</v>
      </c>
      <c r="D124" s="50">
        <f>+$C124*'Estructura Poblacion'!C$19</f>
        <v>1.0158876833735622</v>
      </c>
      <c r="E124" s="50">
        <f>+$C124*'Estructura Poblacion'!D$19</f>
        <v>1.6706986984727772</v>
      </c>
      <c r="F124" s="50">
        <f>+$C124*'Estructura Poblacion'!E$19</f>
        <v>5.0702169180763628</v>
      </c>
      <c r="G124" s="50">
        <f>+$C124*'Estructura Poblacion'!F$19</f>
        <v>5.786617392993695</v>
      </c>
      <c r="H124" s="50">
        <f>+$C124*'Estructura Poblacion'!G$19</f>
        <v>4.6335916404372091</v>
      </c>
      <c r="I124" s="50">
        <f>+$C124*'Estructura Poblacion'!H$19</f>
        <v>3.1537525866755209</v>
      </c>
      <c r="J124" s="50">
        <f>+$C124*'Estructura Poblacion'!I$19</f>
        <v>1.6774667709802626</v>
      </c>
      <c r="K124" s="50">
        <f>+$C124*'Estructura Poblacion'!J$19</f>
        <v>0.92401109908444756</v>
      </c>
      <c r="L124" s="50">
        <f>+$C124*'Estructura Poblacion'!K$19</f>
        <v>0.97096460210512781</v>
      </c>
      <c r="M124" s="126">
        <f>+D124*Parámetros!$B$97</f>
        <v>1.0158876833735622E-3</v>
      </c>
      <c r="N124" s="126">
        <f>+E124*Parámetros!$B$98</f>
        <v>5.0120960954183318E-3</v>
      </c>
      <c r="O124" s="126">
        <f>F124*Parámetros!$B$99</f>
        <v>6.0842603016916352E-2</v>
      </c>
      <c r="P124" s="126">
        <f>+G124*Parámetros!$B$100</f>
        <v>0.18517175657579824</v>
      </c>
      <c r="Q124" s="126">
        <f>+H124*Parámetros!$B$101</f>
        <v>0.22704599038142326</v>
      </c>
      <c r="R124" s="126">
        <f>+I124*Parámetros!$B$102</f>
        <v>0.32168276384090311</v>
      </c>
      <c r="S124" s="126">
        <f>+J124*Parámetros!$B$103</f>
        <v>0.27845948398272363</v>
      </c>
      <c r="T124" s="126">
        <f>+K124*Parámetros!$B$104</f>
        <v>0.22453469707752075</v>
      </c>
      <c r="U124" s="126">
        <f>L124*Parámetros!$B$105</f>
        <v>0.26507333637469993</v>
      </c>
      <c r="V124" s="126">
        <f t="shared" si="8"/>
        <v>1.5688386150287774</v>
      </c>
      <c r="W124" s="126">
        <f t="shared" si="12"/>
        <v>0.49510149640250839</v>
      </c>
      <c r="X124" s="50">
        <f t="shared" si="10"/>
        <v>11.878494842267127</v>
      </c>
      <c r="Y124" s="51">
        <f>+M124*Parámetros!$C$97</f>
        <v>5.0794384168678113E-5</v>
      </c>
      <c r="Z124" s="51">
        <f>N124*Parámetros!$C$98</f>
        <v>2.506048047709166E-4</v>
      </c>
      <c r="AA124" s="51">
        <f>O124*Parámetros!$C$99</f>
        <v>3.0421301508458177E-3</v>
      </c>
      <c r="AB124" s="51">
        <f>P124*Parámetros!$C$100</f>
        <v>9.2585878287899121E-3</v>
      </c>
      <c r="AC124" s="51">
        <f>+Q124*Parámetros!$C$101</f>
        <v>1.4303897394029666E-2</v>
      </c>
      <c r="AD124" s="51">
        <f>+R124*Parámetros!$C$102</f>
        <v>3.9245297188590177E-2</v>
      </c>
      <c r="AE124" s="51">
        <f>S124*Parámetros!$C$103</f>
        <v>7.6297898611266277E-2</v>
      </c>
      <c r="AF124" s="51">
        <f>T124*Parámetros!$C$104</f>
        <v>9.6998989137488958E-2</v>
      </c>
      <c r="AG124" s="51">
        <f>+U124*Parámetros!$C$105</f>
        <v>0.18793699548966225</v>
      </c>
      <c r="AH124" s="51">
        <f t="shared" si="9"/>
        <v>0.42738519498961264</v>
      </c>
      <c r="AI124" s="107">
        <f t="shared" si="13"/>
        <v>0.13487623746165481</v>
      </c>
      <c r="AJ124" s="50">
        <f t="shared" si="11"/>
        <v>3.2359560669357457</v>
      </c>
    </row>
    <row r="125" spans="1:36" x14ac:dyDescent="0.25">
      <c r="A125" s="18">
        <v>44027</v>
      </c>
      <c r="B125" s="44">
        <f t="shared" si="14"/>
        <v>117</v>
      </c>
      <c r="C125" s="48">
        <f>+'Modelo predictivo'!G124</f>
        <v>27.282595001161098</v>
      </c>
      <c r="D125" s="50">
        <f>+$C125*'Estructura Poblacion'!C$19</f>
        <v>1.1129511068855671</v>
      </c>
      <c r="E125" s="50">
        <f>+$C125*'Estructura Poblacion'!D$19</f>
        <v>1.830326320684226</v>
      </c>
      <c r="F125" s="50">
        <f>+$C125*'Estructura Poblacion'!E$19</f>
        <v>5.5546529635875199</v>
      </c>
      <c r="G125" s="50">
        <f>+$C125*'Estructura Poblacion'!F$19</f>
        <v>6.3395022285031581</v>
      </c>
      <c r="H125" s="50">
        <f>+$C125*'Estructura Poblacion'!G$19</f>
        <v>5.0763101369189307</v>
      </c>
      <c r="I125" s="50">
        <f>+$C125*'Estructura Poblacion'!H$19</f>
        <v>3.4550792273884223</v>
      </c>
      <c r="J125" s="50">
        <f>+$C125*'Estructura Poblacion'!I$19</f>
        <v>1.8377410515762016</v>
      </c>
      <c r="K125" s="50">
        <f>+$C125*'Estructura Poblacion'!J$19</f>
        <v>1.0122961350269957</v>
      </c>
      <c r="L125" s="50">
        <f>+$C125*'Estructura Poblacion'!K$19</f>
        <v>1.0637358305900779</v>
      </c>
      <c r="M125" s="126">
        <f>+D125*Parámetros!$B$97</f>
        <v>1.1129511068855671E-3</v>
      </c>
      <c r="N125" s="126">
        <f>+E125*Parámetros!$B$98</f>
        <v>5.4909789620526776E-3</v>
      </c>
      <c r="O125" s="126">
        <f>F125*Parámetros!$B$99</f>
        <v>6.6655835563050242E-2</v>
      </c>
      <c r="P125" s="126">
        <f>+G125*Parámetros!$B$100</f>
        <v>0.20286407131210107</v>
      </c>
      <c r="Q125" s="126">
        <f>+H125*Parámetros!$B$101</f>
        <v>0.24873919670902761</v>
      </c>
      <c r="R125" s="126">
        <f>+I125*Parámetros!$B$102</f>
        <v>0.35241808119361906</v>
      </c>
      <c r="S125" s="126">
        <f>+J125*Parámetros!$B$103</f>
        <v>0.30506501456164947</v>
      </c>
      <c r="T125" s="126">
        <f>+K125*Parámetros!$B$104</f>
        <v>0.24598796081155994</v>
      </c>
      <c r="U125" s="126">
        <f>L125*Parámetros!$B$105</f>
        <v>0.29039988175109127</v>
      </c>
      <c r="V125" s="126">
        <f t="shared" si="8"/>
        <v>1.7187339719710371</v>
      </c>
      <c r="W125" s="126">
        <f t="shared" si="12"/>
        <v>0.53538152045161347</v>
      </c>
      <c r="X125" s="50">
        <f t="shared" si="10"/>
        <v>13.061847293786551</v>
      </c>
      <c r="Y125" s="51">
        <f>+M125*Parámetros!$C$97</f>
        <v>5.5647555344278353E-5</v>
      </c>
      <c r="Z125" s="51">
        <f>N125*Parámetros!$C$98</f>
        <v>2.7454894810263389E-4</v>
      </c>
      <c r="AA125" s="51">
        <f>O125*Parámetros!$C$99</f>
        <v>3.3327917781525124E-3</v>
      </c>
      <c r="AB125" s="51">
        <f>P125*Parámetros!$C$100</f>
        <v>1.0143203565605054E-2</v>
      </c>
      <c r="AC125" s="51">
        <f>+Q125*Parámetros!$C$101</f>
        <v>1.567056939266874E-2</v>
      </c>
      <c r="AD125" s="51">
        <f>+R125*Parámetros!$C$102</f>
        <v>4.2995005905621525E-2</v>
      </c>
      <c r="AE125" s="51">
        <f>S125*Parámetros!$C$103</f>
        <v>8.3587813989891957E-2</v>
      </c>
      <c r="AF125" s="51">
        <f>T125*Parámetros!$C$104</f>
        <v>0.10626679907059389</v>
      </c>
      <c r="AG125" s="51">
        <f>+U125*Parámetros!$C$105</f>
        <v>0.20589351616152371</v>
      </c>
      <c r="AH125" s="51">
        <f t="shared" si="9"/>
        <v>0.46821989636750427</v>
      </c>
      <c r="AI125" s="107">
        <f t="shared" si="13"/>
        <v>0.14584937757147887</v>
      </c>
      <c r="AJ125" s="50">
        <f t="shared" si="11"/>
        <v>3.5583265857317707</v>
      </c>
    </row>
    <row r="126" spans="1:36" x14ac:dyDescent="0.25">
      <c r="A126" s="18">
        <v>44028</v>
      </c>
      <c r="B126" s="44">
        <f t="shared" si="14"/>
        <v>118</v>
      </c>
      <c r="C126" s="48">
        <f>+'Modelo predictivo'!G125</f>
        <v>29.889225181890652</v>
      </c>
      <c r="D126" s="50">
        <f>+$C126*'Estructura Poblacion'!C$19</f>
        <v>1.2192845383190807</v>
      </c>
      <c r="E126" s="50">
        <f>+$C126*'Estructura Poblacion'!D$19</f>
        <v>2.0051991224787815</v>
      </c>
      <c r="F126" s="50">
        <f>+$C126*'Estructura Poblacion'!E$19</f>
        <v>6.0853549022319147</v>
      </c>
      <c r="G126" s="50">
        <f>+$C126*'Estructura Poblacion'!F$19</f>
        <v>6.9451901346174889</v>
      </c>
      <c r="H126" s="50">
        <f>+$C126*'Estructura Poblacion'!G$19</f>
        <v>5.561310306773489</v>
      </c>
      <c r="I126" s="50">
        <f>+$C126*'Estructura Poblacion'!H$19</f>
        <v>3.7851839623133485</v>
      </c>
      <c r="J126" s="50">
        <f>+$C126*'Estructura Poblacion'!I$19</f>
        <v>2.013322270635471</v>
      </c>
      <c r="K126" s="50">
        <f>+$C126*'Estructura Poblacion'!J$19</f>
        <v>1.109012802092022</v>
      </c>
      <c r="L126" s="50">
        <f>+$C126*'Estructura Poblacion'!K$19</f>
        <v>1.1653671424290548</v>
      </c>
      <c r="M126" s="126">
        <f>+D126*Parámetros!$B$97</f>
        <v>1.2192845383190807E-3</v>
      </c>
      <c r="N126" s="126">
        <f>+E126*Parámetros!$B$98</f>
        <v>6.0155973674363445E-3</v>
      </c>
      <c r="O126" s="126">
        <f>F126*Parámetros!$B$99</f>
        <v>7.3024258826782984E-2</v>
      </c>
      <c r="P126" s="126">
        <f>+G126*Parámetros!$B$100</f>
        <v>0.22224608430775966</v>
      </c>
      <c r="Q126" s="126">
        <f>+H126*Parámetros!$B$101</f>
        <v>0.27250420503190098</v>
      </c>
      <c r="R126" s="126">
        <f>+I126*Parámetros!$B$102</f>
        <v>0.38608876415596155</v>
      </c>
      <c r="S126" s="126">
        <f>+J126*Parámetros!$B$103</f>
        <v>0.33421149692548818</v>
      </c>
      <c r="T126" s="126">
        <f>+K126*Parámetros!$B$104</f>
        <v>0.26949011090836134</v>
      </c>
      <c r="U126" s="126">
        <f>L126*Parámetros!$B$105</f>
        <v>0.31814522988313199</v>
      </c>
      <c r="V126" s="126">
        <f t="shared" si="8"/>
        <v>1.8829450319451422</v>
      </c>
      <c r="W126" s="126">
        <f t="shared" si="12"/>
        <v>0.578938078081211</v>
      </c>
      <c r="X126" s="50">
        <f t="shared" si="10"/>
        <v>14.365854247650482</v>
      </c>
      <c r="Y126" s="51">
        <f>+M126*Parámetros!$C$97</f>
        <v>6.0964226915954039E-5</v>
      </c>
      <c r="Z126" s="51">
        <f>N126*Parámetros!$C$98</f>
        <v>3.0077986837181726E-4</v>
      </c>
      <c r="AA126" s="51">
        <f>O126*Parámetros!$C$99</f>
        <v>3.6512129413391495E-3</v>
      </c>
      <c r="AB126" s="51">
        <f>P126*Parámetros!$C$100</f>
        <v>1.1112304215387983E-2</v>
      </c>
      <c r="AC126" s="51">
        <f>+Q126*Parámetros!$C$101</f>
        <v>1.7167764917009762E-2</v>
      </c>
      <c r="AD126" s="51">
        <f>+R126*Parámetros!$C$102</f>
        <v>4.7102829227027306E-2</v>
      </c>
      <c r="AE126" s="51">
        <f>S126*Parámetros!$C$103</f>
        <v>9.1573950157583767E-2</v>
      </c>
      <c r="AF126" s="51">
        <f>T126*Parámetros!$C$104</f>
        <v>0.11641972791241209</v>
      </c>
      <c r="AG126" s="51">
        <f>+U126*Parámetros!$C$105</f>
        <v>0.22556496798714057</v>
      </c>
      <c r="AH126" s="51">
        <f t="shared" si="9"/>
        <v>0.51295450145318833</v>
      </c>
      <c r="AI126" s="107">
        <f t="shared" si="13"/>
        <v>0.15771511551117157</v>
      </c>
      <c r="AJ126" s="50">
        <f t="shared" si="11"/>
        <v>3.9135659716737869</v>
      </c>
    </row>
    <row r="127" spans="1:36" x14ac:dyDescent="0.25">
      <c r="A127" s="18">
        <v>44029</v>
      </c>
      <c r="B127" s="44">
        <f t="shared" si="14"/>
        <v>119</v>
      </c>
      <c r="C127" s="48">
        <f>+'Modelo predictivo'!G126</f>
        <v>32.744781225454062</v>
      </c>
      <c r="D127" s="50">
        <f>+$C127*'Estructura Poblacion'!C$19</f>
        <v>1.3357725138698819</v>
      </c>
      <c r="E127" s="50">
        <f>+$C127*'Estructura Poblacion'!D$19</f>
        <v>2.1967717858013351</v>
      </c>
      <c r="F127" s="50">
        <f>+$C127*'Estructura Poblacion'!E$19</f>
        <v>6.6667373858041232</v>
      </c>
      <c r="G127" s="50">
        <f>+$C127*'Estructura Poblacion'!F$19</f>
        <v>7.6087195349921775</v>
      </c>
      <c r="H127" s="50">
        <f>+$C127*'Estructura Poblacion'!G$19</f>
        <v>6.0926266309671426</v>
      </c>
      <c r="I127" s="50">
        <f>+$C127*'Estructura Poblacion'!H$19</f>
        <v>4.1468127724884631</v>
      </c>
      <c r="J127" s="50">
        <f>+$C127*'Estructura Poblacion'!I$19</f>
        <v>2.2056710030822804</v>
      </c>
      <c r="K127" s="50">
        <f>+$C127*'Estructura Poblacion'!J$19</f>
        <v>1.2149656392810504</v>
      </c>
      <c r="L127" s="50">
        <f>+$C127*'Estructura Poblacion'!K$19</f>
        <v>1.2767039591676081</v>
      </c>
      <c r="M127" s="126">
        <f>+D127*Parámetros!$B$97</f>
        <v>1.335772513869882E-3</v>
      </c>
      <c r="N127" s="126">
        <f>+E127*Parámetros!$B$98</f>
        <v>6.5903153574040059E-3</v>
      </c>
      <c r="O127" s="126">
        <f>F127*Parámetros!$B$99</f>
        <v>8.0000848629649485E-2</v>
      </c>
      <c r="P127" s="126">
        <f>+G127*Parámetros!$B$100</f>
        <v>0.24347902511974967</v>
      </c>
      <c r="Q127" s="126">
        <f>+H127*Parámetros!$B$101</f>
        <v>0.29853870491738999</v>
      </c>
      <c r="R127" s="126">
        <f>+I127*Parámetros!$B$102</f>
        <v>0.42297490279382322</v>
      </c>
      <c r="S127" s="126">
        <f>+J127*Parámetros!$B$103</f>
        <v>0.36614138651165856</v>
      </c>
      <c r="T127" s="126">
        <f>+K127*Parámetros!$B$104</f>
        <v>0.29523665034529523</v>
      </c>
      <c r="U127" s="126">
        <f>L127*Parámetros!$B$105</f>
        <v>0.34854018085275706</v>
      </c>
      <c r="V127" s="126">
        <f t="shared" si="8"/>
        <v>2.0628377870415973</v>
      </c>
      <c r="W127" s="126">
        <f t="shared" si="12"/>
        <v>0.62603760510217232</v>
      </c>
      <c r="X127" s="50">
        <f t="shared" si="10"/>
        <v>15.802654429589907</v>
      </c>
      <c r="Y127" s="51">
        <f>+M127*Parámetros!$C$97</f>
        <v>6.6788625693494098E-5</v>
      </c>
      <c r="Z127" s="51">
        <f>N127*Parámetros!$C$98</f>
        <v>3.2951576787020032E-4</v>
      </c>
      <c r="AA127" s="51">
        <f>O127*Parámetros!$C$99</f>
        <v>4.0000424314824744E-3</v>
      </c>
      <c r="AB127" s="51">
        <f>P127*Parámetros!$C$100</f>
        <v>1.2173951255987484E-2</v>
      </c>
      <c r="AC127" s="51">
        <f>+Q127*Parámetros!$C$101</f>
        <v>1.8807938409795569E-2</v>
      </c>
      <c r="AD127" s="51">
        <f>+R127*Parámetros!$C$102</f>
        <v>5.1602938140846433E-2</v>
      </c>
      <c r="AE127" s="51">
        <f>S127*Parámetros!$C$103</f>
        <v>0.10032273990419445</v>
      </c>
      <c r="AF127" s="51">
        <f>T127*Parámetros!$C$104</f>
        <v>0.12754223294916753</v>
      </c>
      <c r="AG127" s="51">
        <f>+U127*Parámetros!$C$105</f>
        <v>0.24711498822460476</v>
      </c>
      <c r="AH127" s="51">
        <f t="shared" si="9"/>
        <v>0.56196113570964235</v>
      </c>
      <c r="AI127" s="107">
        <f t="shared" si="13"/>
        <v>0.170546034094472</v>
      </c>
      <c r="AJ127" s="50">
        <f t="shared" si="11"/>
        <v>4.3049810732889577</v>
      </c>
    </row>
    <row r="128" spans="1:36" x14ac:dyDescent="0.25">
      <c r="A128" s="18">
        <v>44030</v>
      </c>
      <c r="B128" s="44">
        <f t="shared" si="14"/>
        <v>120</v>
      </c>
      <c r="C128" s="48">
        <f>+'Modelo predictivo'!G127</f>
        <v>35.873011531773955</v>
      </c>
      <c r="D128" s="50">
        <f>+$C128*'Estructura Poblacion'!C$19</f>
        <v>1.4633838126434602</v>
      </c>
      <c r="E128" s="50">
        <f>+$C128*'Estructura Poblacion'!D$19</f>
        <v>2.4066375359829331</v>
      </c>
      <c r="F128" s="50">
        <f>+$C128*'Estructura Poblacion'!E$19</f>
        <v>7.3036355159506359</v>
      </c>
      <c r="G128" s="50">
        <f>+$C128*'Estructura Poblacion'!F$19</f>
        <v>8.3356087109427097</v>
      </c>
      <c r="H128" s="50">
        <f>+$C128*'Estructura Poblacion'!G$19</f>
        <v>6.6746778329848713</v>
      </c>
      <c r="I128" s="50">
        <f>+$C128*'Estructura Poblacion'!H$19</f>
        <v>4.5429731652001095</v>
      </c>
      <c r="J128" s="50">
        <f>+$C128*'Estructura Poblacion'!I$19</f>
        <v>2.4163869284722295</v>
      </c>
      <c r="K128" s="50">
        <f>+$C128*'Estructura Poblacion'!J$19</f>
        <v>1.3310358096012553</v>
      </c>
      <c r="L128" s="50">
        <f>+$C128*'Estructura Poblacion'!K$19</f>
        <v>1.3986722199957524</v>
      </c>
      <c r="M128" s="126">
        <f>+D128*Parámetros!$B$97</f>
        <v>1.4633838126434603E-3</v>
      </c>
      <c r="N128" s="126">
        <f>+E128*Parámetros!$B$98</f>
        <v>7.2199126079487991E-3</v>
      </c>
      <c r="O128" s="126">
        <f>F128*Parámetros!$B$99</f>
        <v>8.7643626191407628E-2</v>
      </c>
      <c r="P128" s="126">
        <f>+G128*Parámetros!$B$100</f>
        <v>0.26673947875016674</v>
      </c>
      <c r="Q128" s="126">
        <f>+H128*Parámetros!$B$101</f>
        <v>0.32705921381625869</v>
      </c>
      <c r="R128" s="126">
        <f>+I128*Parámetros!$B$102</f>
        <v>0.46338326285041115</v>
      </c>
      <c r="S128" s="126">
        <f>+J128*Parámetros!$B$103</f>
        <v>0.40112023012639009</v>
      </c>
      <c r="T128" s="126">
        <f>+K128*Parámetros!$B$104</f>
        <v>0.32344170173310505</v>
      </c>
      <c r="U128" s="126">
        <f>L128*Parámetros!$B$105</f>
        <v>0.38183751605884042</v>
      </c>
      <c r="V128" s="126">
        <f t="shared" si="8"/>
        <v>2.2599083259471722</v>
      </c>
      <c r="W128" s="126">
        <f t="shared" si="12"/>
        <v>0.75481407235839004</v>
      </c>
      <c r="X128" s="50">
        <f t="shared" si="10"/>
        <v>17.307748683178691</v>
      </c>
      <c r="Y128" s="51">
        <f>+M128*Parámetros!$C$97</f>
        <v>7.3169190632173015E-5</v>
      </c>
      <c r="Z128" s="51">
        <f>N128*Parámetros!$C$98</f>
        <v>3.6099563039744E-4</v>
      </c>
      <c r="AA128" s="51">
        <f>O128*Parámetros!$C$99</f>
        <v>4.3821813095703812E-3</v>
      </c>
      <c r="AB128" s="51">
        <f>P128*Parámetros!$C$100</f>
        <v>1.3336973937508337E-2</v>
      </c>
      <c r="AC128" s="51">
        <f>+Q128*Parámetros!$C$101</f>
        <v>2.0604730470424298E-2</v>
      </c>
      <c r="AD128" s="51">
        <f>+R128*Parámetros!$C$102</f>
        <v>5.6532758067750162E-2</v>
      </c>
      <c r="AE128" s="51">
        <f>S128*Parámetros!$C$103</f>
        <v>0.10990694305463089</v>
      </c>
      <c r="AF128" s="51">
        <f>T128*Parámetros!$C$104</f>
        <v>0.13972681514870139</v>
      </c>
      <c r="AG128" s="51">
        <f>+U128*Parámetros!$C$105</f>
        <v>0.27072279888571782</v>
      </c>
      <c r="AH128" s="51">
        <f t="shared" si="9"/>
        <v>0.61564736569533296</v>
      </c>
      <c r="AI128" s="107">
        <f t="shared" si="13"/>
        <v>0.20562749820501885</v>
      </c>
      <c r="AJ128" s="50">
        <f t="shared" si="11"/>
        <v>4.7150009407792712</v>
      </c>
    </row>
    <row r="129" spans="1:36" x14ac:dyDescent="0.25">
      <c r="A129" s="18">
        <v>44031</v>
      </c>
      <c r="B129" s="44">
        <f t="shared" si="14"/>
        <v>121</v>
      </c>
      <c r="C129" s="48">
        <f>+'Modelo predictivo'!G128</f>
        <v>39.299925511470065</v>
      </c>
      <c r="D129" s="50">
        <f>+$C129*'Estructura Poblacion'!C$19</f>
        <v>1.6031794481664776</v>
      </c>
      <c r="E129" s="50">
        <f>+$C129*'Estructura Poblacion'!D$19</f>
        <v>2.6365412843430716</v>
      </c>
      <c r="F129" s="50">
        <f>+$C129*'Estructura Poblacion'!E$19</f>
        <v>8.0013447291859752</v>
      </c>
      <c r="G129" s="50">
        <f>+$C129*'Estructura Poblacion'!F$19</f>
        <v>9.1319013220468772</v>
      </c>
      <c r="H129" s="50">
        <f>+$C129*'Estructura Poblacion'!G$19</f>
        <v>7.3123033291204189</v>
      </c>
      <c r="I129" s="50">
        <f>+$C129*'Estructura Poblacion'!H$19</f>
        <v>4.9769589830737804</v>
      </c>
      <c r="J129" s="50">
        <f>+$C129*'Estructura Poblacion'!I$19</f>
        <v>2.6472220268358528</v>
      </c>
      <c r="K129" s="50">
        <f>+$C129*'Estructura Poblacion'!J$19</f>
        <v>1.458188368826971</v>
      </c>
      <c r="L129" s="50">
        <f>+$C129*'Estructura Poblacion'!K$19</f>
        <v>1.5322860198706416</v>
      </c>
      <c r="M129" s="126">
        <f>+D129*Parámetros!$B$97</f>
        <v>1.6031794481664776E-3</v>
      </c>
      <c r="N129" s="126">
        <f>+E129*Parámetros!$B$98</f>
        <v>7.9096238530292143E-3</v>
      </c>
      <c r="O129" s="126">
        <f>F129*Parámetros!$B$99</f>
        <v>9.6016136750231698E-2</v>
      </c>
      <c r="P129" s="126">
        <f>+G129*Parámetros!$B$100</f>
        <v>0.29222084230550005</v>
      </c>
      <c r="Q129" s="126">
        <f>+H129*Parámetros!$B$101</f>
        <v>0.35830286312690052</v>
      </c>
      <c r="R129" s="126">
        <f>+I129*Parámetros!$B$102</f>
        <v>0.50764981627352557</v>
      </c>
      <c r="S129" s="126">
        <f>+J129*Parámetros!$B$103</f>
        <v>0.43943885645475161</v>
      </c>
      <c r="T129" s="126">
        <f>+K129*Parámetros!$B$104</f>
        <v>0.35433977362495395</v>
      </c>
      <c r="U129" s="126">
        <f>L129*Parámetros!$B$105</f>
        <v>0.41831408342468518</v>
      </c>
      <c r="V129" s="126">
        <f t="shared" si="8"/>
        <v>2.475795175261744</v>
      </c>
      <c r="W129" s="126">
        <f t="shared" si="12"/>
        <v>0.82948111617221854</v>
      </c>
      <c r="X129" s="50">
        <f t="shared" si="10"/>
        <v>18.954062742268217</v>
      </c>
      <c r="Y129" s="51">
        <f>+M129*Parámetros!$C$97</f>
        <v>8.015897240832388E-5</v>
      </c>
      <c r="Z129" s="51">
        <f>N129*Parámetros!$C$98</f>
        <v>3.9548119265146075E-4</v>
      </c>
      <c r="AA129" s="51">
        <f>O129*Parámetros!$C$99</f>
        <v>4.8008068375115856E-3</v>
      </c>
      <c r="AB129" s="51">
        <f>P129*Parámetros!$C$100</f>
        <v>1.4611042115275003E-2</v>
      </c>
      <c r="AC129" s="51">
        <f>+Q129*Parámetros!$C$101</f>
        <v>2.2573080376994733E-2</v>
      </c>
      <c r="AD129" s="51">
        <f>+R129*Parámetros!$C$102</f>
        <v>6.1933277585370115E-2</v>
      </c>
      <c r="AE129" s="51">
        <f>S129*Parámetros!$C$103</f>
        <v>0.12040624666860195</v>
      </c>
      <c r="AF129" s="51">
        <f>T129*Parámetros!$C$104</f>
        <v>0.15307478220598011</v>
      </c>
      <c r="AG129" s="51">
        <f>+U129*Parámetros!$C$105</f>
        <v>0.29658468514810177</v>
      </c>
      <c r="AH129" s="51">
        <f t="shared" si="9"/>
        <v>0.67445956110289507</v>
      </c>
      <c r="AI129" s="107">
        <f t="shared" si="13"/>
        <v>0.22596839801075552</v>
      </c>
      <c r="AJ129" s="50">
        <f t="shared" si="11"/>
        <v>5.1634921038714108</v>
      </c>
    </row>
    <row r="130" spans="1:36" x14ac:dyDescent="0.25">
      <c r="A130" s="18">
        <v>44032</v>
      </c>
      <c r="B130" s="44">
        <f t="shared" si="14"/>
        <v>122</v>
      </c>
      <c r="C130" s="48">
        <f>+'Modelo predictivo'!G129</f>
        <v>39.586991102434695</v>
      </c>
      <c r="D130" s="50">
        <f>+$C130*'Estructura Poblacion'!C$19</f>
        <v>1.6148898432809911</v>
      </c>
      <c r="E130" s="50">
        <f>+$C130*'Estructura Poblacion'!D$19</f>
        <v>2.6557998521912904</v>
      </c>
      <c r="F130" s="50">
        <f>+$C130*'Estructura Poblacion'!E$19</f>
        <v>8.0597904062019552</v>
      </c>
      <c r="G130" s="50">
        <f>+$C130*'Estructura Poblacion'!F$19</f>
        <v>9.198605129128623</v>
      </c>
      <c r="H130" s="50">
        <f>+$C130*'Estructura Poblacion'!G$19</f>
        <v>7.3657159157644809</v>
      </c>
      <c r="I130" s="50">
        <f>+$C130*'Estructura Poblacion'!H$19</f>
        <v>5.0133130894261146</v>
      </c>
      <c r="J130" s="50">
        <f>+$C130*'Estructura Poblacion'!I$19</f>
        <v>2.6665586119733087</v>
      </c>
      <c r="K130" s="50">
        <f>+$C130*'Estructura Poblacion'!J$19</f>
        <v>1.4688396792400886</v>
      </c>
      <c r="L130" s="50">
        <f>+$C130*'Estructura Poblacion'!K$19</f>
        <v>1.5434785752278428</v>
      </c>
      <c r="M130" s="126">
        <f>+D130*Parámetros!$B$97</f>
        <v>1.614889843280991E-3</v>
      </c>
      <c r="N130" s="126">
        <f>+E130*Parámetros!$B$98</f>
        <v>7.9673995565738721E-3</v>
      </c>
      <c r="O130" s="126">
        <f>F130*Parámetros!$B$99</f>
        <v>9.6717484874423471E-2</v>
      </c>
      <c r="P130" s="126">
        <f>+G130*Parámetros!$B$100</f>
        <v>0.29435536413211594</v>
      </c>
      <c r="Q130" s="126">
        <f>+H130*Parámetros!$B$101</f>
        <v>0.36092007987245955</v>
      </c>
      <c r="R130" s="126">
        <f>+I130*Parámetros!$B$102</f>
        <v>0.51135793512146366</v>
      </c>
      <c r="S130" s="126">
        <f>+J130*Parámetros!$B$103</f>
        <v>0.44264872958756929</v>
      </c>
      <c r="T130" s="126">
        <f>+K130*Parámetros!$B$104</f>
        <v>0.35692804205534151</v>
      </c>
      <c r="U130" s="126">
        <f>L130*Parámetros!$B$105</f>
        <v>0.42136965103720114</v>
      </c>
      <c r="V130" s="126">
        <f t="shared" si="8"/>
        <v>2.4938795760804293</v>
      </c>
      <c r="W130" s="126">
        <f t="shared" si="12"/>
        <v>0.91153284870504869</v>
      </c>
      <c r="X130" s="50">
        <f t="shared" si="10"/>
        <v>20.536409469643594</v>
      </c>
      <c r="Y130" s="51">
        <f>+M130*Parámetros!$C$97</f>
        <v>8.0744492164049557E-5</v>
      </c>
      <c r="Z130" s="51">
        <f>N130*Parámetros!$C$98</f>
        <v>3.9836997782869365E-4</v>
      </c>
      <c r="AA130" s="51">
        <f>O130*Parámetros!$C$99</f>
        <v>4.8358742437211739E-3</v>
      </c>
      <c r="AB130" s="51">
        <f>P130*Parámetros!$C$100</f>
        <v>1.4717768206605798E-2</v>
      </c>
      <c r="AC130" s="51">
        <f>+Q130*Parámetros!$C$101</f>
        <v>2.273796503196495E-2</v>
      </c>
      <c r="AD130" s="51">
        <f>+R130*Parámetros!$C$102</f>
        <v>6.2385668084818567E-2</v>
      </c>
      <c r="AE130" s="51">
        <f>S130*Parámetros!$C$103</f>
        <v>0.12128575190699399</v>
      </c>
      <c r="AF130" s="51">
        <f>T130*Parámetros!$C$104</f>
        <v>0.15419291416790754</v>
      </c>
      <c r="AG130" s="51">
        <f>+U130*Parámetros!$C$105</f>
        <v>0.29875108258537558</v>
      </c>
      <c r="AH130" s="51">
        <f t="shared" si="9"/>
        <v>0.67938613869738029</v>
      </c>
      <c r="AI130" s="107">
        <f t="shared" si="13"/>
        <v>0.24832104497638102</v>
      </c>
      <c r="AJ130" s="50">
        <f t="shared" si="11"/>
        <v>5.59455719759241</v>
      </c>
    </row>
    <row r="131" spans="1:36" x14ac:dyDescent="0.25">
      <c r="A131" s="18">
        <v>44033</v>
      </c>
      <c r="B131" s="44">
        <f t="shared" si="14"/>
        <v>123</v>
      </c>
      <c r="C131" s="48">
        <f>+'Modelo predictivo'!G130</f>
        <v>42.836086163995788</v>
      </c>
      <c r="D131" s="50">
        <f>+$C131*'Estructura Poblacion'!C$19</f>
        <v>1.7474316321022874</v>
      </c>
      <c r="E131" s="50">
        <f>+$C131*'Estructura Poblacion'!D$19</f>
        <v>2.8737741398031291</v>
      </c>
      <c r="F131" s="50">
        <f>+$C131*'Estructura Poblacion'!E$19</f>
        <v>8.7212962311394229</v>
      </c>
      <c r="G131" s="50">
        <f>+$C131*'Estructura Poblacion'!F$19</f>
        <v>9.9535789643707826</v>
      </c>
      <c r="H131" s="50">
        <f>+$C131*'Estructura Poblacion'!G$19</f>
        <v>7.9702557037177124</v>
      </c>
      <c r="I131" s="50">
        <f>+$C131*'Estructura Poblacion'!H$19</f>
        <v>5.4247798452289357</v>
      </c>
      <c r="J131" s="50">
        <f>+$C131*'Estructura Poblacion'!I$19</f>
        <v>2.8854159228284608</v>
      </c>
      <c r="K131" s="50">
        <f>+$C131*'Estructura Poblacion'!J$19</f>
        <v>1.5893944275334095</v>
      </c>
      <c r="L131" s="50">
        <f>+$C131*'Estructura Poblacion'!K$19</f>
        <v>1.6701592972716484</v>
      </c>
      <c r="M131" s="126">
        <f>+D131*Parámetros!$B$97</f>
        <v>1.7474316321022874E-3</v>
      </c>
      <c r="N131" s="126">
        <f>+E131*Parámetros!$B$98</f>
        <v>8.6213224194093881E-3</v>
      </c>
      <c r="O131" s="126">
        <f>F131*Parámetros!$B$99</f>
        <v>0.10465555477367308</v>
      </c>
      <c r="P131" s="126">
        <f>+G131*Parámetros!$B$100</f>
        <v>0.31851452685986503</v>
      </c>
      <c r="Q131" s="126">
        <f>+H131*Parámetros!$B$101</f>
        <v>0.39054252948216794</v>
      </c>
      <c r="R131" s="126">
        <f>+I131*Parámetros!$B$102</f>
        <v>0.5533275442133514</v>
      </c>
      <c r="S131" s="126">
        <f>+J131*Parámetros!$B$103</f>
        <v>0.4789790431895245</v>
      </c>
      <c r="T131" s="126">
        <f>+K131*Parámetros!$B$104</f>
        <v>0.3862228458906185</v>
      </c>
      <c r="U131" s="126">
        <f>L131*Parámetros!$B$105</f>
        <v>0.45595348815516001</v>
      </c>
      <c r="V131" s="126">
        <f t="shared" si="8"/>
        <v>2.6985642866158717</v>
      </c>
      <c r="W131" s="126">
        <f t="shared" si="12"/>
        <v>1.0016993246064596</v>
      </c>
      <c r="X131" s="50">
        <f t="shared" si="10"/>
        <v>22.233274431653005</v>
      </c>
      <c r="Y131" s="51">
        <f>+M131*Parámetros!$C$97</f>
        <v>8.7371581605114371E-5</v>
      </c>
      <c r="Z131" s="51">
        <f>N131*Parámetros!$C$98</f>
        <v>4.3106612097046945E-4</v>
      </c>
      <c r="AA131" s="51">
        <f>O131*Parámetros!$C$99</f>
        <v>5.2327777386836543E-3</v>
      </c>
      <c r="AB131" s="51">
        <f>P131*Parámetros!$C$100</f>
        <v>1.5925726342993253E-2</v>
      </c>
      <c r="AC131" s="51">
        <f>+Q131*Parámetros!$C$101</f>
        <v>2.460417935737658E-2</v>
      </c>
      <c r="AD131" s="51">
        <f>+R131*Parámetros!$C$102</f>
        <v>6.7505960394028869E-2</v>
      </c>
      <c r="AE131" s="51">
        <f>S131*Parámetros!$C$103</f>
        <v>0.13124025783392973</v>
      </c>
      <c r="AF131" s="51">
        <f>T131*Parámetros!$C$104</f>
        <v>0.1668482694247472</v>
      </c>
      <c r="AG131" s="51">
        <f>+U131*Parámetros!$C$105</f>
        <v>0.32327102310200845</v>
      </c>
      <c r="AH131" s="51">
        <f t="shared" si="9"/>
        <v>0.73514663189634333</v>
      </c>
      <c r="AI131" s="107">
        <f t="shared" si="13"/>
        <v>0.27288432160375031</v>
      </c>
      <c r="AJ131" s="50">
        <f t="shared" si="11"/>
        <v>6.0568195078850033</v>
      </c>
    </row>
    <row r="132" spans="1:36" x14ac:dyDescent="0.25">
      <c r="A132" s="18">
        <v>44034</v>
      </c>
      <c r="B132" s="44">
        <f t="shared" si="14"/>
        <v>124</v>
      </c>
      <c r="C132" s="48">
        <f>+'Modelo predictivo'!G131</f>
        <v>46.351634035585448</v>
      </c>
      <c r="D132" s="50">
        <f>+$C132*'Estructura Poblacion'!C$19</f>
        <v>1.890842949641121</v>
      </c>
      <c r="E132" s="50">
        <f>+$C132*'Estructura Poblacion'!D$19</f>
        <v>3.1096241313718243</v>
      </c>
      <c r="F132" s="50">
        <f>+$C132*'Estructura Poblacion'!E$19</f>
        <v>9.4370510338892437</v>
      </c>
      <c r="G132" s="50">
        <f>+$C132*'Estructura Poblacion'!F$19</f>
        <v>10.770466931420973</v>
      </c>
      <c r="H132" s="50">
        <f>+$C132*'Estructura Poblacion'!G$19</f>
        <v>8.624372780799817</v>
      </c>
      <c r="I132" s="50">
        <f>+$C132*'Estructura Poblacion'!H$19</f>
        <v>5.8699902961960122</v>
      </c>
      <c r="J132" s="50">
        <f>+$C132*'Estructura Poblacion'!I$19</f>
        <v>3.1222213528884204</v>
      </c>
      <c r="K132" s="50">
        <f>+$C132*'Estructura Poblacion'!J$19</f>
        <v>1.7198356675533248</v>
      </c>
      <c r="L132" s="50">
        <f>+$C132*'Estructura Poblacion'!K$19</f>
        <v>1.8072288918247126</v>
      </c>
      <c r="M132" s="126">
        <f>+D132*Parámetros!$B$97</f>
        <v>1.8908429496411209E-3</v>
      </c>
      <c r="N132" s="126">
        <f>+E132*Parámetros!$B$98</f>
        <v>9.3288723941154731E-3</v>
      </c>
      <c r="O132" s="126">
        <f>F132*Parámetros!$B$99</f>
        <v>0.11324461240667093</v>
      </c>
      <c r="P132" s="126">
        <f>+G132*Parámetros!$B$100</f>
        <v>0.34465494180547113</v>
      </c>
      <c r="Q132" s="126">
        <f>+H132*Parámetros!$B$101</f>
        <v>0.42259426625919105</v>
      </c>
      <c r="R132" s="126">
        <f>+I132*Parámetros!$B$102</f>
        <v>0.59873901021199316</v>
      </c>
      <c r="S132" s="126">
        <f>+J132*Parámetros!$B$103</f>
        <v>0.51828874457947782</v>
      </c>
      <c r="T132" s="126">
        <f>+K132*Parámetros!$B$104</f>
        <v>0.41792006721545794</v>
      </c>
      <c r="U132" s="126">
        <f>L132*Parámetros!$B$105</f>
        <v>0.49337348746814658</v>
      </c>
      <c r="V132" s="126">
        <f t="shared" si="8"/>
        <v>2.9200348452901652</v>
      </c>
      <c r="W132" s="126">
        <f t="shared" si="12"/>
        <v>1.1007827093030156</v>
      </c>
      <c r="X132" s="50">
        <f t="shared" si="10"/>
        <v>24.052526567640154</v>
      </c>
      <c r="Y132" s="51">
        <f>+M132*Parámetros!$C$97</f>
        <v>9.4542147482056058E-5</v>
      </c>
      <c r="Z132" s="51">
        <f>N132*Parámetros!$C$98</f>
        <v>4.6644361970577366E-4</v>
      </c>
      <c r="AA132" s="51">
        <f>O132*Parámetros!$C$99</f>
        <v>5.6622306203335466E-3</v>
      </c>
      <c r="AB132" s="51">
        <f>P132*Parámetros!$C$100</f>
        <v>1.7232747090273556E-2</v>
      </c>
      <c r="AC132" s="51">
        <f>+Q132*Parámetros!$C$101</f>
        <v>2.6623438774329038E-2</v>
      </c>
      <c r="AD132" s="51">
        <f>+R132*Parámetros!$C$102</f>
        <v>7.3046159245863163E-2</v>
      </c>
      <c r="AE132" s="51">
        <f>S132*Parámetros!$C$103</f>
        <v>0.14201111601477692</v>
      </c>
      <c r="AF132" s="51">
        <f>T132*Parámetros!$C$104</f>
        <v>0.18054146903707782</v>
      </c>
      <c r="AG132" s="51">
        <f>+U132*Parámetros!$C$105</f>
        <v>0.34980180261491589</v>
      </c>
      <c r="AH132" s="51">
        <f t="shared" si="9"/>
        <v>0.79547994916475773</v>
      </c>
      <c r="AI132" s="107">
        <f t="shared" si="13"/>
        <v>0.29987675491276317</v>
      </c>
      <c r="AJ132" s="50">
        <f t="shared" si="11"/>
        <v>6.5524227021369983</v>
      </c>
    </row>
    <row r="133" spans="1:36" x14ac:dyDescent="0.25">
      <c r="A133" s="18">
        <v>44035</v>
      </c>
      <c r="B133" s="44">
        <f t="shared" si="14"/>
        <v>125</v>
      </c>
      <c r="C133" s="48">
        <f>+'Modelo predictivo'!G132</f>
        <v>50.155449128942564</v>
      </c>
      <c r="D133" s="50">
        <f>+$C133*'Estructura Poblacion'!C$19</f>
        <v>2.0460136809575395</v>
      </c>
      <c r="E133" s="50">
        <f>+$C133*'Estructura Poblacion'!D$19</f>
        <v>3.3648133054255074</v>
      </c>
      <c r="F133" s="50">
        <f>+$C133*'Estructura Poblacion'!E$19</f>
        <v>10.211496162014184</v>
      </c>
      <c r="G133" s="50">
        <f>+$C133*'Estructura Poblacion'!F$19</f>
        <v>11.654337921703426</v>
      </c>
      <c r="H133" s="50">
        <f>+$C133*'Estructura Poblacion'!G$19</f>
        <v>9.3321260248204911</v>
      </c>
      <c r="I133" s="50">
        <f>+$C133*'Estructura Poblacion'!H$19</f>
        <v>6.3517070285422346</v>
      </c>
      <c r="J133" s="50">
        <f>+$C133*'Estructura Poblacion'!I$19</f>
        <v>3.3784443092959773</v>
      </c>
      <c r="K133" s="50">
        <f>+$C133*'Estructura Poblacion'!J$19</f>
        <v>1.8609728034159099</v>
      </c>
      <c r="L133" s="50">
        <f>+$C133*'Estructura Poblacion'!K$19</f>
        <v>1.9555378927672955</v>
      </c>
      <c r="M133" s="126">
        <f>+D133*Parámetros!$B$97</f>
        <v>2.0460136809575397E-3</v>
      </c>
      <c r="N133" s="126">
        <f>+E133*Parámetros!$B$98</f>
        <v>1.0094439916276522E-2</v>
      </c>
      <c r="O133" s="126">
        <f>F133*Parámetros!$B$99</f>
        <v>0.12253795394417021</v>
      </c>
      <c r="P133" s="126">
        <f>+G133*Parámetros!$B$100</f>
        <v>0.37293881349450964</v>
      </c>
      <c r="Q133" s="126">
        <f>+H133*Parámetros!$B$101</f>
        <v>0.45727417521620406</v>
      </c>
      <c r="R133" s="126">
        <f>+I133*Parámetros!$B$102</f>
        <v>0.64787411691130792</v>
      </c>
      <c r="S133" s="126">
        <f>+J133*Parámetros!$B$103</f>
        <v>0.56082175534313228</v>
      </c>
      <c r="T133" s="126">
        <f>+K133*Parámetros!$B$104</f>
        <v>0.45221639123006607</v>
      </c>
      <c r="U133" s="126">
        <f>L133*Parámetros!$B$105</f>
        <v>0.53386184472547171</v>
      </c>
      <c r="V133" s="126">
        <f t="shared" si="8"/>
        <v>3.159665504462096</v>
      </c>
      <c r="W133" s="126">
        <f t="shared" si="12"/>
        <v>1.2096643886558935</v>
      </c>
      <c r="X133" s="50">
        <f t="shared" si="10"/>
        <v>26.002527683446356</v>
      </c>
      <c r="Y133" s="51">
        <f>+M133*Parámetros!$C$97</f>
        <v>1.0230068404787698E-4</v>
      </c>
      <c r="Z133" s="51">
        <f>N133*Parámetros!$C$98</f>
        <v>5.0472199581382611E-4</v>
      </c>
      <c r="AA133" s="51">
        <f>O133*Parámetros!$C$99</f>
        <v>6.1268976972085106E-3</v>
      </c>
      <c r="AB133" s="51">
        <f>P133*Parámetros!$C$100</f>
        <v>1.8646940674725481E-2</v>
      </c>
      <c r="AC133" s="51">
        <f>+Q133*Parámetros!$C$101</f>
        <v>2.8808273038620855E-2</v>
      </c>
      <c r="AD133" s="51">
        <f>+R133*Parámetros!$C$102</f>
        <v>7.904064226317957E-2</v>
      </c>
      <c r="AE133" s="51">
        <f>S133*Parámetros!$C$103</f>
        <v>0.15366516096401825</v>
      </c>
      <c r="AF133" s="51">
        <f>T133*Parámetros!$C$104</f>
        <v>0.19535748101138853</v>
      </c>
      <c r="AG133" s="51">
        <f>+U133*Parámetros!$C$105</f>
        <v>0.37850804791035941</v>
      </c>
      <c r="AH133" s="51">
        <f t="shared" si="9"/>
        <v>0.86076046623936231</v>
      </c>
      <c r="AI133" s="107">
        <f t="shared" si="13"/>
        <v>0.32953845326417242</v>
      </c>
      <c r="AJ133" s="50">
        <f t="shared" si="11"/>
        <v>7.0836447151121886</v>
      </c>
    </row>
    <row r="134" spans="1:36" x14ac:dyDescent="0.25">
      <c r="A134" s="18">
        <v>44036</v>
      </c>
      <c r="B134" s="44">
        <f t="shared" si="14"/>
        <v>126</v>
      </c>
      <c r="C134" s="48">
        <f>+'Modelo predictivo'!G133</f>
        <v>54.271125482162461</v>
      </c>
      <c r="D134" s="50">
        <f>+$C134*'Estructura Poblacion'!C$19</f>
        <v>2.2139063082059334</v>
      </c>
      <c r="E134" s="50">
        <f>+$C134*'Estructura Poblacion'!D$19</f>
        <v>3.6409245315165539</v>
      </c>
      <c r="F134" s="50">
        <f>+$C134*'Estructura Poblacion'!E$19</f>
        <v>11.049435289564443</v>
      </c>
      <c r="G134" s="50">
        <f>+$C134*'Estructura Poblacion'!F$19</f>
        <v>12.610674348349239</v>
      </c>
      <c r="H134" s="50">
        <f>+$C134*'Estructura Poblacion'!G$19</f>
        <v>10.097905438077865</v>
      </c>
      <c r="I134" s="50">
        <f>+$C134*'Estructura Poblacion'!H$19</f>
        <v>6.8729180011076609</v>
      </c>
      <c r="J134" s="50">
        <f>+$C134*'Estructura Poblacion'!I$19</f>
        <v>3.6556740738763533</v>
      </c>
      <c r="K134" s="50">
        <f>+$C134*'Estructura Poblacion'!J$19</f>
        <v>2.0136812706716527</v>
      </c>
      <c r="L134" s="50">
        <f>+$C134*'Estructura Poblacion'!K$19</f>
        <v>2.1160062207927632</v>
      </c>
      <c r="M134" s="126">
        <f>+D134*Parámetros!$B$97</f>
        <v>2.2139063082059333E-3</v>
      </c>
      <c r="N134" s="126">
        <f>+E134*Parámetros!$B$98</f>
        <v>1.0922773594549661E-2</v>
      </c>
      <c r="O134" s="126">
        <f>F134*Parámetros!$B$99</f>
        <v>0.13259322347477331</v>
      </c>
      <c r="P134" s="126">
        <f>+G134*Parámetros!$B$100</f>
        <v>0.40354157914717564</v>
      </c>
      <c r="Q134" s="126">
        <f>+H134*Parámetros!$B$101</f>
        <v>0.4947973664658154</v>
      </c>
      <c r="R134" s="126">
        <f>+I134*Parámetros!$B$102</f>
        <v>0.70103763611298142</v>
      </c>
      <c r="S134" s="126">
        <f>+J134*Parámetros!$B$103</f>
        <v>0.60684189626347473</v>
      </c>
      <c r="T134" s="126">
        <f>+K134*Parámetros!$B$104</f>
        <v>0.48932454877321158</v>
      </c>
      <c r="U134" s="126">
        <f>L134*Parámetros!$B$105</f>
        <v>0.57766969827642445</v>
      </c>
      <c r="V134" s="126">
        <f t="shared" si="8"/>
        <v>3.418942628416612</v>
      </c>
      <c r="W134" s="126">
        <f t="shared" si="12"/>
        <v>1.3293127768614799</v>
      </c>
      <c r="X134" s="50">
        <f t="shared" si="10"/>
        <v>28.09215753500149</v>
      </c>
      <c r="Y134" s="51">
        <f>+M134*Parámetros!$C$97</f>
        <v>1.1069531541029667E-4</v>
      </c>
      <c r="Z134" s="51">
        <f>N134*Parámetros!$C$98</f>
        <v>5.4613867972748312E-4</v>
      </c>
      <c r="AA134" s="51">
        <f>O134*Parámetros!$C$99</f>
        <v>6.629661173738666E-3</v>
      </c>
      <c r="AB134" s="51">
        <f>P134*Parámetros!$C$100</f>
        <v>2.0177078957358784E-2</v>
      </c>
      <c r="AC134" s="51">
        <f>+Q134*Parámetros!$C$101</f>
        <v>3.117223408734637E-2</v>
      </c>
      <c r="AD134" s="51">
        <f>+R134*Parámetros!$C$102</f>
        <v>8.5526591605783728E-2</v>
      </c>
      <c r="AE134" s="51">
        <f>S134*Parámetros!$C$103</f>
        <v>0.1662746795761921</v>
      </c>
      <c r="AF134" s="51">
        <f>T134*Parámetros!$C$104</f>
        <v>0.2113882050700274</v>
      </c>
      <c r="AG134" s="51">
        <f>+U134*Parámetros!$C$105</f>
        <v>0.40956781607798493</v>
      </c>
      <c r="AH134" s="51">
        <f t="shared" si="9"/>
        <v>0.93139310054356983</v>
      </c>
      <c r="AI134" s="107">
        <f t="shared" si="13"/>
        <v>0.36213323339871123</v>
      </c>
      <c r="AJ134" s="50">
        <f t="shared" si="11"/>
        <v>7.6529045822570483</v>
      </c>
    </row>
    <row r="135" spans="1:36" x14ac:dyDescent="0.25">
      <c r="A135" s="18">
        <v>44037</v>
      </c>
      <c r="B135" s="44">
        <f t="shared" si="14"/>
        <v>127</v>
      </c>
      <c r="C135" s="48">
        <f>+'Modelo predictivo'!G134</f>
        <v>58.724180860444903</v>
      </c>
      <c r="D135" s="50">
        <f>+$C135*'Estructura Poblacion'!C$19</f>
        <v>2.3955617890013361</v>
      </c>
      <c r="E135" s="50">
        <f>+$C135*'Estructura Poblacion'!D$19</f>
        <v>3.9396697376081273</v>
      </c>
      <c r="F135" s="50">
        <f>+$C135*'Estructura Poblacion'!E$19</f>
        <v>11.956063755549559</v>
      </c>
      <c r="G135" s="50">
        <f>+$C135*'Estructura Poblacion'!F$19</f>
        <v>13.645405630071821</v>
      </c>
      <c r="H135" s="50">
        <f>+$C135*'Estructura Poblacion'!G$19</f>
        <v>10.926458959327382</v>
      </c>
      <c r="I135" s="50">
        <f>+$C135*'Estructura Poblacion'!H$19</f>
        <v>7.4368547943364272</v>
      </c>
      <c r="J135" s="50">
        <f>+$C135*'Estructura Poblacion'!I$19</f>
        <v>3.9556295096867506</v>
      </c>
      <c r="K135" s="50">
        <f>+$C135*'Estructura Poblacion'!J$19</f>
        <v>2.1789078830340269</v>
      </c>
      <c r="L135" s="50">
        <f>+$C135*'Estructura Poblacion'!K$19</f>
        <v>2.2896288018294753</v>
      </c>
      <c r="M135" s="126">
        <f>+D135*Parámetros!$B$97</f>
        <v>2.3955617890013361E-3</v>
      </c>
      <c r="N135" s="126">
        <f>+E135*Parámetros!$B$98</f>
        <v>1.1819009212824381E-2</v>
      </c>
      <c r="O135" s="126">
        <f>F135*Parámetros!$B$99</f>
        <v>0.1434727650665947</v>
      </c>
      <c r="P135" s="126">
        <f>+G135*Parámetros!$B$100</f>
        <v>0.43665298016229825</v>
      </c>
      <c r="Q135" s="126">
        <f>+H135*Parámetros!$B$101</f>
        <v>0.53539648900704173</v>
      </c>
      <c r="R135" s="126">
        <f>+I135*Parámetros!$B$102</f>
        <v>0.75855918902231556</v>
      </c>
      <c r="S135" s="126">
        <f>+J135*Parámetros!$B$103</f>
        <v>0.65663449860800061</v>
      </c>
      <c r="T135" s="126">
        <f>+K135*Parámetros!$B$104</f>
        <v>0.52947461557726849</v>
      </c>
      <c r="U135" s="126">
        <f>L135*Parámetros!$B$105</f>
        <v>0.62506866289944685</v>
      </c>
      <c r="V135" s="126">
        <f t="shared" si="8"/>
        <v>3.6994737713447918</v>
      </c>
      <c r="W135" s="126">
        <f t="shared" si="12"/>
        <v>1.4320117869408482</v>
      </c>
      <c r="X135" s="50">
        <f t="shared" si="10"/>
        <v>30.359619519405435</v>
      </c>
      <c r="Y135" s="51">
        <f>+M135*Parámetros!$C$97</f>
        <v>1.1977808945006681E-4</v>
      </c>
      <c r="Z135" s="51">
        <f>N135*Parámetros!$C$98</f>
        <v>5.909504606412191E-4</v>
      </c>
      <c r="AA135" s="51">
        <f>O135*Parámetros!$C$99</f>
        <v>7.1736382533297352E-3</v>
      </c>
      <c r="AB135" s="51">
        <f>P135*Parámetros!$C$100</f>
        <v>2.1832649008114914E-2</v>
      </c>
      <c r="AC135" s="51">
        <f>+Q135*Parámetros!$C$101</f>
        <v>3.3729978807443627E-2</v>
      </c>
      <c r="AD135" s="51">
        <f>+R135*Parámetros!$C$102</f>
        <v>9.2544221060722492E-2</v>
      </c>
      <c r="AE135" s="51">
        <f>S135*Parámetros!$C$103</f>
        <v>0.17991785261859217</v>
      </c>
      <c r="AF135" s="51">
        <f>T135*Parámetros!$C$104</f>
        <v>0.22873303392937999</v>
      </c>
      <c r="AG135" s="51">
        <f>+U135*Parámetros!$C$105</f>
        <v>0.44317368199570778</v>
      </c>
      <c r="AH135" s="51">
        <f t="shared" si="9"/>
        <v>1.0078157842233819</v>
      </c>
      <c r="AI135" s="107">
        <f t="shared" si="13"/>
        <v>0.39011064039745846</v>
      </c>
      <c r="AJ135" s="50">
        <f t="shared" si="11"/>
        <v>8.2706097260829718</v>
      </c>
    </row>
    <row r="136" spans="1:36" x14ac:dyDescent="0.25">
      <c r="A136" s="18">
        <v>44038</v>
      </c>
      <c r="B136" s="44">
        <f t="shared" si="14"/>
        <v>128</v>
      </c>
      <c r="C136" s="48">
        <f>+'Modelo predictivo'!G135</f>
        <v>63.542212343774736</v>
      </c>
      <c r="D136" s="50">
        <f>+$C136*'Estructura Poblacion'!C$19</f>
        <v>2.5921059033773055</v>
      </c>
      <c r="E136" s="50">
        <f>+$C136*'Estructura Poblacion'!D$19</f>
        <v>4.2629003480925247</v>
      </c>
      <c r="F136" s="50">
        <f>+$C136*'Estructura Poblacion'!E$19</f>
        <v>12.937000241114699</v>
      </c>
      <c r="G136" s="50">
        <f>+$C136*'Estructura Poblacion'!F$19</f>
        <v>14.764944344195897</v>
      </c>
      <c r="H136" s="50">
        <f>+$C136*'Estructura Poblacion'!G$19</f>
        <v>11.822921413055882</v>
      </c>
      <c r="I136" s="50">
        <f>+$C136*'Estructura Poblacion'!H$19</f>
        <v>8.047012313965622</v>
      </c>
      <c r="J136" s="50">
        <f>+$C136*'Estructura Poblacion'!I$19</f>
        <v>4.2801695413195553</v>
      </c>
      <c r="K136" s="50">
        <f>+$C136*'Estructura Poblacion'!J$19</f>
        <v>2.3576766053203637</v>
      </c>
      <c r="L136" s="50">
        <f>+$C136*'Estructura Poblacion'!K$19</f>
        <v>2.4774816333328897</v>
      </c>
      <c r="M136" s="126">
        <f>+D136*Parámetros!$B$97</f>
        <v>2.5921059033773056E-3</v>
      </c>
      <c r="N136" s="126">
        <f>+E136*Parámetros!$B$98</f>
        <v>1.2788701044277574E-2</v>
      </c>
      <c r="O136" s="126">
        <f>F136*Parámetros!$B$99</f>
        <v>0.15524400289337639</v>
      </c>
      <c r="P136" s="126">
        <f>+G136*Parámetros!$B$100</f>
        <v>0.47247821901426867</v>
      </c>
      <c r="Q136" s="126">
        <f>+H136*Parámetros!$B$101</f>
        <v>0.57932314923973827</v>
      </c>
      <c r="R136" s="126">
        <f>+I136*Parámetros!$B$102</f>
        <v>0.82079525602449344</v>
      </c>
      <c r="S136" s="126">
        <f>+J136*Parámetros!$B$103</f>
        <v>0.71050814385904626</v>
      </c>
      <c r="T136" s="126">
        <f>+K136*Parámetros!$B$104</f>
        <v>0.57291541509284838</v>
      </c>
      <c r="U136" s="126">
        <f>L136*Parámetros!$B$105</f>
        <v>0.67635248589987895</v>
      </c>
      <c r="V136" s="126">
        <f t="shared" si="8"/>
        <v>4.0029974789713059</v>
      </c>
      <c r="W136" s="126">
        <f t="shared" si="12"/>
        <v>1.5688386150287774</v>
      </c>
      <c r="X136" s="50">
        <f t="shared" si="10"/>
        <v>32.793778383347963</v>
      </c>
      <c r="Y136" s="51">
        <f>+M136*Parámetros!$C$97</f>
        <v>1.2960529516886529E-4</v>
      </c>
      <c r="Z136" s="51">
        <f>N136*Parámetros!$C$98</f>
        <v>6.3943505221387878E-4</v>
      </c>
      <c r="AA136" s="51">
        <f>O136*Parámetros!$C$99</f>
        <v>7.7622001446688198E-3</v>
      </c>
      <c r="AB136" s="51">
        <f>P136*Parámetros!$C$100</f>
        <v>2.3623910950713436E-2</v>
      </c>
      <c r="AC136" s="51">
        <f>+Q136*Parámetros!$C$101</f>
        <v>3.6497358402103511E-2</v>
      </c>
      <c r="AD136" s="51">
        <f>+R136*Parámetros!$C$102</f>
        <v>0.1001370212349882</v>
      </c>
      <c r="AE136" s="51">
        <f>S136*Parámetros!$C$103</f>
        <v>0.1946792314173787</v>
      </c>
      <c r="AF136" s="51">
        <f>T136*Parámetros!$C$104</f>
        <v>0.2474994593201105</v>
      </c>
      <c r="AG136" s="51">
        <f>+U136*Parámetros!$C$105</f>
        <v>0.47953391250301414</v>
      </c>
      <c r="AH136" s="51">
        <f t="shared" si="9"/>
        <v>1.09050213432036</v>
      </c>
      <c r="AI136" s="107">
        <f t="shared" si="13"/>
        <v>0.42738519498961264</v>
      </c>
      <c r="AJ136" s="50">
        <f t="shared" si="11"/>
        <v>8.9337266654137188</v>
      </c>
    </row>
    <row r="137" spans="1:36" x14ac:dyDescent="0.25">
      <c r="A137" s="18">
        <v>44039</v>
      </c>
      <c r="B137" s="44">
        <f t="shared" si="14"/>
        <v>129</v>
      </c>
      <c r="C137" s="48">
        <f>+'Modelo predictivo'!G136</f>
        <v>67.572431209729984</v>
      </c>
      <c r="D137" s="50">
        <f>+$C137*'Estructura Poblacion'!C$19</f>
        <v>2.7565124251053557</v>
      </c>
      <c r="E137" s="50">
        <f>+$C137*'Estructura Poblacion'!D$19</f>
        <v>4.5332784286292949</v>
      </c>
      <c r="F137" s="50">
        <f>+$C137*'Estructura Poblacion'!E$19</f>
        <v>13.757540485425475</v>
      </c>
      <c r="G137" s="50">
        <f>+$C137*'Estructura Poblacion'!F$19</f>
        <v>15.701423498066392</v>
      </c>
      <c r="H137" s="50">
        <f>+$C137*'Estructura Poblacion'!G$19</f>
        <v>12.57280026007831</v>
      </c>
      <c r="I137" s="50">
        <f>+$C137*'Estructura Poblacion'!H$19</f>
        <v>8.5574009146466903</v>
      </c>
      <c r="J137" s="50">
        <f>+$C137*'Estructura Poblacion'!I$19</f>
        <v>4.551642935125666</v>
      </c>
      <c r="K137" s="50">
        <f>+$C137*'Estructura Poblacion'!J$19</f>
        <v>2.507214249417113</v>
      </c>
      <c r="L137" s="50">
        <f>+$C137*'Estructura Poblacion'!K$19</f>
        <v>2.6346180132356904</v>
      </c>
      <c r="M137" s="126">
        <f>+D137*Parámetros!$B$97</f>
        <v>2.7565124251053559E-3</v>
      </c>
      <c r="N137" s="126">
        <f>+E137*Parámetros!$B$98</f>
        <v>1.3599835285887886E-2</v>
      </c>
      <c r="O137" s="126">
        <f>F137*Parámetros!$B$99</f>
        <v>0.16509048582510569</v>
      </c>
      <c r="P137" s="126">
        <f>+G137*Parámetros!$B$100</f>
        <v>0.50244555193812457</v>
      </c>
      <c r="Q137" s="126">
        <f>+H137*Parámetros!$B$101</f>
        <v>0.61606721274383724</v>
      </c>
      <c r="R137" s="126">
        <f>+I137*Parámetros!$B$102</f>
        <v>0.87285489329396238</v>
      </c>
      <c r="S137" s="126">
        <f>+J137*Parámetros!$B$103</f>
        <v>0.75557272723086055</v>
      </c>
      <c r="T137" s="126">
        <f>+K137*Parámetros!$B$104</f>
        <v>0.60925306260835843</v>
      </c>
      <c r="U137" s="126">
        <f>L137*Parámetros!$B$105</f>
        <v>0.71925071761334358</v>
      </c>
      <c r="V137" s="126">
        <f t="shared" si="8"/>
        <v>4.2568909989645851</v>
      </c>
      <c r="W137" s="126">
        <f t="shared" si="12"/>
        <v>1.7187339719710371</v>
      </c>
      <c r="X137" s="50">
        <f t="shared" si="10"/>
        <v>35.331935410341515</v>
      </c>
      <c r="Y137" s="51">
        <f>+M137*Parámetros!$C$97</f>
        <v>1.378256212552678E-4</v>
      </c>
      <c r="Z137" s="51">
        <f>N137*Parámetros!$C$98</f>
        <v>6.7999176429439428E-4</v>
      </c>
      <c r="AA137" s="51">
        <f>O137*Parámetros!$C$99</f>
        <v>8.2545242912552847E-3</v>
      </c>
      <c r="AB137" s="51">
        <f>P137*Parámetros!$C$100</f>
        <v>2.5122277596906231E-2</v>
      </c>
      <c r="AC137" s="51">
        <f>+Q137*Parámetros!$C$101</f>
        <v>3.8812234402861745E-2</v>
      </c>
      <c r="AD137" s="51">
        <f>+R137*Parámetros!$C$102</f>
        <v>0.10648829698186341</v>
      </c>
      <c r="AE137" s="51">
        <f>S137*Parámetros!$C$103</f>
        <v>0.20702692726125579</v>
      </c>
      <c r="AF137" s="51">
        <f>T137*Parámetros!$C$104</f>
        <v>0.26319732304681082</v>
      </c>
      <c r="AG137" s="51">
        <f>+U137*Parámetros!$C$105</f>
        <v>0.50994875878786061</v>
      </c>
      <c r="AH137" s="51">
        <f t="shared" si="9"/>
        <v>1.1596681597543634</v>
      </c>
      <c r="AI137" s="107">
        <f t="shared" si="13"/>
        <v>0.46821989636750427</v>
      </c>
      <c r="AJ137" s="50">
        <f t="shared" si="11"/>
        <v>9.625174928800579</v>
      </c>
    </row>
    <row r="138" spans="1:36" x14ac:dyDescent="0.25">
      <c r="A138" s="18">
        <v>44040</v>
      </c>
      <c r="B138" s="44">
        <f t="shared" si="14"/>
        <v>130</v>
      </c>
      <c r="C138" s="48">
        <f>+'Modelo predictivo'!G137</f>
        <v>72.937009018147364</v>
      </c>
      <c r="D138" s="50">
        <f>+$C138*'Estructura Poblacion'!C$19</f>
        <v>2.9753520483009415</v>
      </c>
      <c r="E138" s="50">
        <f>+$C138*'Estructura Poblacion'!D$19</f>
        <v>4.8931755704402899</v>
      </c>
      <c r="F138" s="50">
        <f>+$C138*'Estructura Poblacion'!E$19</f>
        <v>14.849752132471998</v>
      </c>
      <c r="G138" s="50">
        <f>+$C138*'Estructura Poblacion'!F$19</f>
        <v>16.947960089251843</v>
      </c>
      <c r="H138" s="50">
        <f>+$C138*'Estructura Poblacion'!G$19</f>
        <v>13.570955336895619</v>
      </c>
      <c r="I138" s="50">
        <f>+$C138*'Estructura Poblacion'!H$19</f>
        <v>9.2367732891874166</v>
      </c>
      <c r="J138" s="50">
        <f>+$C138*'Estructura Poblacion'!I$19</f>
        <v>4.9129980357853995</v>
      </c>
      <c r="K138" s="50">
        <f>+$C138*'Estructura Poblacion'!J$19</f>
        <v>2.7062620812410798</v>
      </c>
      <c r="L138" s="50">
        <f>+$C138*'Estructura Poblacion'!K$19</f>
        <v>2.8437804345727775</v>
      </c>
      <c r="M138" s="126">
        <f>+D138*Parámetros!$B$97</f>
        <v>2.9753520483009415E-3</v>
      </c>
      <c r="N138" s="126">
        <f>+E138*Parámetros!$B$98</f>
        <v>1.467952671132087E-2</v>
      </c>
      <c r="O138" s="126">
        <f>F138*Parámetros!$B$99</f>
        <v>0.17819702558966399</v>
      </c>
      <c r="P138" s="126">
        <f>+G138*Parámetros!$B$100</f>
        <v>0.54233472285605899</v>
      </c>
      <c r="Q138" s="126">
        <f>+H138*Parámetros!$B$101</f>
        <v>0.66497681150788535</v>
      </c>
      <c r="R138" s="126">
        <f>+I138*Parámetros!$B$102</f>
        <v>0.9421508754971164</v>
      </c>
      <c r="S138" s="126">
        <f>+J138*Parámetros!$B$103</f>
        <v>0.81555767394037637</v>
      </c>
      <c r="T138" s="126">
        <f>+K138*Parámetros!$B$104</f>
        <v>0.65762168574158242</v>
      </c>
      <c r="U138" s="126">
        <f>L138*Parámetros!$B$105</f>
        <v>0.77635205863836831</v>
      </c>
      <c r="V138" s="126">
        <f t="shared" ref="V138:V201" si="15">+SUM(M138:U138)</f>
        <v>4.5948457325306737</v>
      </c>
      <c r="W138" s="126">
        <f t="shared" si="12"/>
        <v>1.8829450319451422</v>
      </c>
      <c r="X138" s="50">
        <f t="shared" si="10"/>
        <v>38.043836110927046</v>
      </c>
      <c r="Y138" s="51">
        <f>+M138*Parámetros!$C$97</f>
        <v>1.4876760241504708E-4</v>
      </c>
      <c r="Z138" s="51">
        <f>N138*Parámetros!$C$98</f>
        <v>7.339763355660436E-4</v>
      </c>
      <c r="AA138" s="51">
        <f>O138*Parámetros!$C$99</f>
        <v>8.9098512794832004E-3</v>
      </c>
      <c r="AB138" s="51">
        <f>P138*Parámetros!$C$100</f>
        <v>2.7116736142802952E-2</v>
      </c>
      <c r="AC138" s="51">
        <f>+Q138*Parámetros!$C$101</f>
        <v>4.1893539124996777E-2</v>
      </c>
      <c r="AD138" s="51">
        <f>+R138*Parámetros!$C$102</f>
        <v>0.1149424068106482</v>
      </c>
      <c r="AE138" s="51">
        <f>S138*Parámetros!$C$103</f>
        <v>0.22346280265966315</v>
      </c>
      <c r="AF138" s="51">
        <f>T138*Parámetros!$C$104</f>
        <v>0.28409256824036361</v>
      </c>
      <c r="AG138" s="51">
        <f>+U138*Parámetros!$C$105</f>
        <v>0.55043360957460308</v>
      </c>
      <c r="AH138" s="51">
        <f t="shared" ref="AH138:AH201" si="16">+SUM(Y138:AG138)</f>
        <v>1.2517342577705421</v>
      </c>
      <c r="AI138" s="107">
        <f t="shared" si="13"/>
        <v>0.51295450145318833</v>
      </c>
      <c r="AJ138" s="50">
        <f t="shared" si="11"/>
        <v>10.363954685117932</v>
      </c>
    </row>
    <row r="139" spans="1:36" x14ac:dyDescent="0.25">
      <c r="A139" s="18">
        <v>44041</v>
      </c>
      <c r="B139" s="44">
        <f t="shared" si="14"/>
        <v>131</v>
      </c>
      <c r="C139" s="48">
        <f>+'Modelo predictivo'!G138</f>
        <v>78.726867700461298</v>
      </c>
      <c r="D139" s="50">
        <f>+$C139*'Estructura Poblacion'!C$19</f>
        <v>3.2115403444992348</v>
      </c>
      <c r="E139" s="50">
        <f>+$C139*'Estructura Poblacion'!D$19</f>
        <v>5.2816038243813201</v>
      </c>
      <c r="F139" s="50">
        <f>+$C139*'Estructura Poblacion'!E$19</f>
        <v>16.028549665738147</v>
      </c>
      <c r="G139" s="50">
        <f>+$C139*'Estructura Poblacion'!F$19</f>
        <v>18.293316790756428</v>
      </c>
      <c r="H139" s="50">
        <f>+$C139*'Estructura Poblacion'!G$19</f>
        <v>14.648239895754756</v>
      </c>
      <c r="I139" s="50">
        <f>+$C139*'Estructura Poblacion'!H$19</f>
        <v>9.9700034112460418</v>
      </c>
      <c r="J139" s="50">
        <f>+$C139*'Estructura Poblacion'!I$19</f>
        <v>5.3029998293413421</v>
      </c>
      <c r="K139" s="50">
        <f>+$C139*'Estructura Poblacion'!J$19</f>
        <v>2.9210895771669421</v>
      </c>
      <c r="L139" s="50">
        <f>+$C139*'Estructura Poblacion'!K$19</f>
        <v>3.0695243615770922</v>
      </c>
      <c r="M139" s="126">
        <f>+D139*Parámetros!$B$97</f>
        <v>3.2115403444992348E-3</v>
      </c>
      <c r="N139" s="126">
        <f>+E139*Parámetros!$B$98</f>
        <v>1.5844811473143962E-2</v>
      </c>
      <c r="O139" s="126">
        <f>F139*Parámetros!$B$99</f>
        <v>0.19234259598885778</v>
      </c>
      <c r="P139" s="126">
        <f>+G139*Parámetros!$B$100</f>
        <v>0.58538613730420574</v>
      </c>
      <c r="Q139" s="126">
        <f>+H139*Parámetros!$B$101</f>
        <v>0.71776375489198307</v>
      </c>
      <c r="R139" s="126">
        <f>+I139*Parámetros!$B$102</f>
        <v>1.0169403479470962</v>
      </c>
      <c r="S139" s="126">
        <f>+J139*Parámetros!$B$103</f>
        <v>0.88029797167066282</v>
      </c>
      <c r="T139" s="126">
        <f>+K139*Parámetros!$B$104</f>
        <v>0.70982476725156696</v>
      </c>
      <c r="U139" s="126">
        <f>L139*Parámetros!$B$105</f>
        <v>0.83798015071054621</v>
      </c>
      <c r="V139" s="126">
        <f t="shared" si="15"/>
        <v>4.9595920775825615</v>
      </c>
      <c r="W139" s="126">
        <f t="shared" si="12"/>
        <v>2.0628377870415973</v>
      </c>
      <c r="X139" s="50">
        <f t="shared" ref="X139:X202" si="17">+X138+V139-W139</f>
        <v>40.940590401468015</v>
      </c>
      <c r="Y139" s="51">
        <f>+M139*Parámetros!$C$97</f>
        <v>1.6057701722496176E-4</v>
      </c>
      <c r="Z139" s="51">
        <f>N139*Parámetros!$C$98</f>
        <v>7.9224057365719818E-4</v>
      </c>
      <c r="AA139" s="51">
        <f>O139*Parámetros!$C$99</f>
        <v>9.6171297994428889E-3</v>
      </c>
      <c r="AB139" s="51">
        <f>P139*Parámetros!$C$100</f>
        <v>2.9269306865210287E-2</v>
      </c>
      <c r="AC139" s="51">
        <f>+Q139*Parámetros!$C$101</f>
        <v>4.5219116558194931E-2</v>
      </c>
      <c r="AD139" s="51">
        <f>+R139*Parámetros!$C$102</f>
        <v>0.12406672244954574</v>
      </c>
      <c r="AE139" s="51">
        <f>S139*Parámetros!$C$103</f>
        <v>0.24120164423776164</v>
      </c>
      <c r="AF139" s="51">
        <f>T139*Parámetros!$C$104</f>
        <v>0.30664429945267691</v>
      </c>
      <c r="AG139" s="51">
        <f>+U139*Parámetros!$C$105</f>
        <v>0.59412792685377724</v>
      </c>
      <c r="AH139" s="51">
        <f t="shared" si="16"/>
        <v>1.3510989638074919</v>
      </c>
      <c r="AI139" s="107">
        <f t="shared" si="13"/>
        <v>0.56196113570964235</v>
      </c>
      <c r="AJ139" s="50">
        <f t="shared" ref="AJ139:AJ202" si="18">+AJ138+AH139-AI139</f>
        <v>11.15309251321578</v>
      </c>
    </row>
    <row r="140" spans="1:36" x14ac:dyDescent="0.25">
      <c r="A140" s="18">
        <v>44042</v>
      </c>
      <c r="B140" s="44">
        <f t="shared" si="14"/>
        <v>132</v>
      </c>
      <c r="C140" s="48">
        <f>+'Modelo predictivo'!G139</f>
        <v>84.975620442768559</v>
      </c>
      <c r="D140" s="50">
        <f>+$C140*'Estructura Poblacion'!C$19</f>
        <v>3.4664485114426324</v>
      </c>
      <c r="E140" s="50">
        <f>+$C140*'Estructura Poblacion'!D$19</f>
        <v>5.7008182215164158</v>
      </c>
      <c r="F140" s="50">
        <f>+$C140*'Estructura Poblacion'!E$19</f>
        <v>17.300776627187577</v>
      </c>
      <c r="G140" s="50">
        <f>+$C140*'Estructura Poblacion'!F$19</f>
        <v>19.745304108441427</v>
      </c>
      <c r="H140" s="50">
        <f>+$C140*'Estructura Poblacion'!G$19</f>
        <v>15.810908142214608</v>
      </c>
      <c r="I140" s="50">
        <f>+$C140*'Estructura Poblacion'!H$19</f>
        <v>10.761348068750705</v>
      </c>
      <c r="J140" s="50">
        <f>+$C140*'Estructura Poblacion'!I$19</f>
        <v>5.7239124820856535</v>
      </c>
      <c r="K140" s="50">
        <f>+$C140*'Estructura Poblacion'!J$19</f>
        <v>3.1529439242152262</v>
      </c>
      <c r="L140" s="50">
        <f>+$C140*'Estructura Poblacion'!K$19</f>
        <v>3.3131603569143153</v>
      </c>
      <c r="M140" s="126">
        <f>+D140*Parámetros!$B$97</f>
        <v>3.4664485114426326E-3</v>
      </c>
      <c r="N140" s="126">
        <f>+E140*Parámetros!$B$98</f>
        <v>1.7102454664549249E-2</v>
      </c>
      <c r="O140" s="126">
        <f>F140*Parámetros!$B$99</f>
        <v>0.20760931952625095</v>
      </c>
      <c r="P140" s="126">
        <f>+G140*Parámetros!$B$100</f>
        <v>0.63184973147012569</v>
      </c>
      <c r="Q140" s="126">
        <f>+H140*Parámetros!$B$101</f>
        <v>0.77473449896851576</v>
      </c>
      <c r="R140" s="126">
        <f>+I140*Parámetros!$B$102</f>
        <v>1.0976575030125717</v>
      </c>
      <c r="S140" s="126">
        <f>+J140*Parámetros!$B$103</f>
        <v>0.95016947202621849</v>
      </c>
      <c r="T140" s="126">
        <f>+K140*Parámetros!$B$104</f>
        <v>0.76616537358429992</v>
      </c>
      <c r="U140" s="126">
        <f>L140*Parámetros!$B$105</f>
        <v>0.90449277743760814</v>
      </c>
      <c r="V140" s="126">
        <f t="shared" si="15"/>
        <v>5.3532475792015823</v>
      </c>
      <c r="W140" s="126">
        <f t="shared" si="12"/>
        <v>2.2599083259471722</v>
      </c>
      <c r="X140" s="50">
        <f t="shared" si="17"/>
        <v>44.033929654722421</v>
      </c>
      <c r="Y140" s="51">
        <f>+M140*Parámetros!$C$97</f>
        <v>1.7332242557213163E-4</v>
      </c>
      <c r="Z140" s="51">
        <f>N140*Parámetros!$C$98</f>
        <v>8.5512273322746251E-4</v>
      </c>
      <c r="AA140" s="51">
        <f>O140*Parámetros!$C$99</f>
        <v>1.0380465976312548E-2</v>
      </c>
      <c r="AB140" s="51">
        <f>P140*Parámetros!$C$100</f>
        <v>3.1592486573506287E-2</v>
      </c>
      <c r="AC140" s="51">
        <f>+Q140*Parámetros!$C$101</f>
        <v>4.8808273435016494E-2</v>
      </c>
      <c r="AD140" s="51">
        <f>+R140*Parámetros!$C$102</f>
        <v>0.13391421536753376</v>
      </c>
      <c r="AE140" s="51">
        <f>S140*Parámetros!$C$103</f>
        <v>0.26034643533518387</v>
      </c>
      <c r="AF140" s="51">
        <f>T140*Parámetros!$C$104</f>
        <v>0.33098344138841757</v>
      </c>
      <c r="AG140" s="51">
        <f>+U140*Parámetros!$C$105</f>
        <v>0.64128537920326412</v>
      </c>
      <c r="AH140" s="51">
        <f t="shared" si="16"/>
        <v>1.4583391424380343</v>
      </c>
      <c r="AI140" s="107">
        <f t="shared" si="13"/>
        <v>0.61564736569533296</v>
      </c>
      <c r="AJ140" s="50">
        <f t="shared" si="18"/>
        <v>11.995784289958481</v>
      </c>
    </row>
    <row r="141" spans="1:36" x14ac:dyDescent="0.25">
      <c r="A141" s="18">
        <v>44043</v>
      </c>
      <c r="B141" s="44">
        <f t="shared" si="14"/>
        <v>133</v>
      </c>
      <c r="C141" s="48">
        <f>+'Modelo predictivo'!G140</f>
        <v>91.719520407728851</v>
      </c>
      <c r="D141" s="50">
        <f>+$C141*'Estructura Poblacion'!C$19</f>
        <v>3.7415554406188591</v>
      </c>
      <c r="E141" s="50">
        <f>+$C141*'Estructura Poblacion'!D$19</f>
        <v>6.1532509028432081</v>
      </c>
      <c r="F141" s="50">
        <f>+$C141*'Estructura Poblacion'!E$19</f>
        <v>18.673814049944109</v>
      </c>
      <c r="G141" s="50">
        <f>+$C141*'Estructura Poblacion'!F$19</f>
        <v>21.31234598458439</v>
      </c>
      <c r="H141" s="50">
        <f>+$C141*'Estructura Poblacion'!G$19</f>
        <v>17.065705486566866</v>
      </c>
      <c r="I141" s="50">
        <f>+$C141*'Estructura Poblacion'!H$19</f>
        <v>11.615398377364244</v>
      </c>
      <c r="J141" s="50">
        <f>+$C141*'Estructura Poblacion'!I$19</f>
        <v>6.1781779877240792</v>
      </c>
      <c r="K141" s="50">
        <f>+$C141*'Estructura Poblacion'!J$19</f>
        <v>3.4031702633610244</v>
      </c>
      <c r="L141" s="50">
        <f>+$C141*'Estructura Poblacion'!K$19</f>
        <v>3.5761019147220727</v>
      </c>
      <c r="M141" s="126">
        <f>+D141*Parámetros!$B$97</f>
        <v>3.7415554406188592E-3</v>
      </c>
      <c r="N141" s="126">
        <f>+E141*Parámetros!$B$98</f>
        <v>1.8459752708529623E-2</v>
      </c>
      <c r="O141" s="126">
        <f>F141*Parámetros!$B$99</f>
        <v>0.22408576859932933</v>
      </c>
      <c r="P141" s="126">
        <f>+G141*Parámetros!$B$100</f>
        <v>0.68199507150670047</v>
      </c>
      <c r="Q141" s="126">
        <f>+H141*Parámetros!$B$101</f>
        <v>0.83621956884177651</v>
      </c>
      <c r="R141" s="126">
        <f>+I141*Parámetros!$B$102</f>
        <v>1.1847706344911528</v>
      </c>
      <c r="S141" s="126">
        <f>+J141*Parámetros!$B$103</f>
        <v>1.0255775459621972</v>
      </c>
      <c r="T141" s="126">
        <f>+K141*Parámetros!$B$104</f>
        <v>0.8269703739967289</v>
      </c>
      <c r="U141" s="126">
        <f>L141*Parámetros!$B$105</f>
        <v>0.97627582271912594</v>
      </c>
      <c r="V141" s="126">
        <f t="shared" si="15"/>
        <v>5.7780960942661599</v>
      </c>
      <c r="W141" s="126">
        <f t="shared" si="12"/>
        <v>2.475795175261744</v>
      </c>
      <c r="X141" s="50">
        <f t="shared" si="17"/>
        <v>47.336230573726837</v>
      </c>
      <c r="Y141" s="51">
        <f>+M141*Parámetros!$C$97</f>
        <v>1.8707777203094298E-4</v>
      </c>
      <c r="Z141" s="51">
        <f>N141*Parámetros!$C$98</f>
        <v>9.2298763542648119E-4</v>
      </c>
      <c r="AA141" s="51">
        <f>O141*Parámetros!$C$99</f>
        <v>1.1204288429966467E-2</v>
      </c>
      <c r="AB141" s="51">
        <f>P141*Parámetros!$C$100</f>
        <v>3.4099753575335026E-2</v>
      </c>
      <c r="AC141" s="51">
        <f>+Q141*Parámetros!$C$101</f>
        <v>5.2681832837031921E-2</v>
      </c>
      <c r="AD141" s="51">
        <f>+R141*Parámetros!$C$102</f>
        <v>0.14454201740792064</v>
      </c>
      <c r="AE141" s="51">
        <f>S141*Parámetros!$C$103</f>
        <v>0.28100824759364207</v>
      </c>
      <c r="AF141" s="51">
        <f>T141*Parámetros!$C$104</f>
        <v>0.35725120156658691</v>
      </c>
      <c r="AG141" s="51">
        <f>+U141*Parámetros!$C$105</f>
        <v>0.69217955830786027</v>
      </c>
      <c r="AH141" s="51">
        <f t="shared" si="16"/>
        <v>1.5740769651258006</v>
      </c>
      <c r="AI141" s="107">
        <f t="shared" si="13"/>
        <v>0.67445956110289507</v>
      </c>
      <c r="AJ141" s="50">
        <f t="shared" si="18"/>
        <v>12.895401693981388</v>
      </c>
    </row>
    <row r="142" spans="1:36" x14ac:dyDescent="0.25">
      <c r="A142" s="18">
        <v>44044</v>
      </c>
      <c r="B142" s="44">
        <f t="shared" si="14"/>
        <v>134</v>
      </c>
      <c r="C142" s="48">
        <f>+'Modelo predictivo'!G141</f>
        <v>98.997665312606841</v>
      </c>
      <c r="D142" s="50">
        <f>+$C142*'Estructura Poblacion'!C$19</f>
        <v>4.0384560627045802</v>
      </c>
      <c r="E142" s="50">
        <f>+$C142*'Estructura Poblacion'!D$19</f>
        <v>6.6415248439615304</v>
      </c>
      <c r="F142" s="50">
        <f>+$C142*'Estructura Poblacion'!E$19</f>
        <v>20.155622109755846</v>
      </c>
      <c r="G142" s="50">
        <f>+$C142*'Estructura Poblacion'!F$19</f>
        <v>23.003527334521202</v>
      </c>
      <c r="H142" s="50">
        <f>+$C142*'Estructura Poblacion'!G$19</f>
        <v>18.419906608455186</v>
      </c>
      <c r="I142" s="50">
        <f>+$C142*'Estructura Poblacion'!H$19</f>
        <v>12.53710568833289</v>
      </c>
      <c r="J142" s="50">
        <f>+$C142*'Estructura Poblacion'!I$19</f>
        <v>6.6684299476437721</v>
      </c>
      <c r="K142" s="50">
        <f>+$C142*'Estructura Poblacion'!J$19</f>
        <v>3.6732192802181398</v>
      </c>
      <c r="L142" s="50">
        <f>+$C142*'Estructura Poblacion'!K$19</f>
        <v>3.8598734370136967</v>
      </c>
      <c r="M142" s="126">
        <f>+D142*Parámetros!$B$97</f>
        <v>4.0384560627045804E-3</v>
      </c>
      <c r="N142" s="126">
        <f>+E142*Parámetros!$B$98</f>
        <v>1.9924574531884592E-2</v>
      </c>
      <c r="O142" s="126">
        <f>F142*Parámetros!$B$99</f>
        <v>0.24186746531707015</v>
      </c>
      <c r="P142" s="126">
        <f>+G142*Parámetros!$B$100</f>
        <v>0.73611287470467845</v>
      </c>
      <c r="Q142" s="126">
        <f>+H142*Parámetros!$B$101</f>
        <v>0.90257542381430411</v>
      </c>
      <c r="R142" s="126">
        <f>+I142*Parámetros!$B$102</f>
        <v>1.2787847802099546</v>
      </c>
      <c r="S142" s="126">
        <f>+J142*Parámetros!$B$103</f>
        <v>1.1069593713088661</v>
      </c>
      <c r="T142" s="126">
        <f>+K142*Parámetros!$B$104</f>
        <v>0.89259228509300792</v>
      </c>
      <c r="U142" s="126">
        <f>L142*Parámetros!$B$105</f>
        <v>1.0537454483047393</v>
      </c>
      <c r="V142" s="126">
        <f t="shared" si="15"/>
        <v>6.2366006793472097</v>
      </c>
      <c r="W142" s="126">
        <f t="shared" si="12"/>
        <v>2.4938795760804293</v>
      </c>
      <c r="X142" s="50">
        <f t="shared" si="17"/>
        <v>51.078951676993618</v>
      </c>
      <c r="Y142" s="51">
        <f>+M142*Parámetros!$C$97</f>
        <v>2.0192280313522903E-4</v>
      </c>
      <c r="Z142" s="51">
        <f>N142*Parámetros!$C$98</f>
        <v>9.9622872659422971E-4</v>
      </c>
      <c r="AA142" s="51">
        <f>O142*Parámetros!$C$99</f>
        <v>1.2093373265853509E-2</v>
      </c>
      <c r="AB142" s="51">
        <f>P142*Parámetros!$C$100</f>
        <v>3.6805643735233921E-2</v>
      </c>
      <c r="AC142" s="51">
        <f>+Q142*Parámetros!$C$101</f>
        <v>5.686225170030116E-2</v>
      </c>
      <c r="AD142" s="51">
        <f>+R142*Parámetros!$C$102</f>
        <v>0.15601174318561445</v>
      </c>
      <c r="AE142" s="51">
        <f>S142*Parámetros!$C$103</f>
        <v>0.30330686773862936</v>
      </c>
      <c r="AF142" s="51">
        <f>T142*Parámetros!$C$104</f>
        <v>0.38559986716017941</v>
      </c>
      <c r="AG142" s="51">
        <f>+U142*Parámetros!$C$105</f>
        <v>0.74710552284806009</v>
      </c>
      <c r="AH142" s="51">
        <f t="shared" si="16"/>
        <v>1.6989834211636015</v>
      </c>
      <c r="AI142" s="107">
        <f t="shared" si="13"/>
        <v>0.67938613869738029</v>
      </c>
      <c r="AJ142" s="50">
        <f t="shared" si="18"/>
        <v>13.91499897644761</v>
      </c>
    </row>
    <row r="143" spans="1:36" x14ac:dyDescent="0.25">
      <c r="A143" s="18">
        <v>44045</v>
      </c>
      <c r="B143" s="44">
        <f t="shared" si="14"/>
        <v>135</v>
      </c>
      <c r="C143" s="48">
        <f>+'Modelo predictivo'!G142</f>
        <v>106.85221739928238</v>
      </c>
      <c r="D143" s="50">
        <f>+$C143*'Estructura Poblacion'!C$19</f>
        <v>4.3588703209004684</v>
      </c>
      <c r="E143" s="50">
        <f>+$C143*'Estructura Poblacion'!D$19</f>
        <v>7.1684686123536361</v>
      </c>
      <c r="F143" s="50">
        <f>+$C143*'Estructura Poblacion'!E$19</f>
        <v>21.754784910217023</v>
      </c>
      <c r="G143" s="50">
        <f>+$C143*'Estructura Poblacion'!F$19</f>
        <v>24.828645159832707</v>
      </c>
      <c r="H143" s="50">
        <f>+$C143*'Estructura Poblacion'!G$19</f>
        <v>19.881356385386297</v>
      </c>
      <c r="I143" s="50">
        <f>+$C143*'Estructura Poblacion'!H$19</f>
        <v>13.531809445580251</v>
      </c>
      <c r="J143" s="50">
        <f>+$C143*'Estructura Poblacion'!I$19</f>
        <v>7.1975083879758905</v>
      </c>
      <c r="K143" s="50">
        <f>+$C143*'Estructura Poblacion'!J$19</f>
        <v>3.9646553668283575</v>
      </c>
      <c r="L143" s="50">
        <f>+$C143*'Estructura Poblacion'!K$19</f>
        <v>4.1661188102077515</v>
      </c>
      <c r="M143" s="126">
        <f>+D143*Parámetros!$B$97</f>
        <v>4.3588703209004685E-3</v>
      </c>
      <c r="N143" s="126">
        <f>+E143*Parámetros!$B$98</f>
        <v>2.1505405837060908E-2</v>
      </c>
      <c r="O143" s="126">
        <f>F143*Parámetros!$B$99</f>
        <v>0.26105741892260426</v>
      </c>
      <c r="P143" s="126">
        <f>+G143*Parámetros!$B$100</f>
        <v>0.79451664511464659</v>
      </c>
      <c r="Q143" s="126">
        <f>+H143*Parámetros!$B$101</f>
        <v>0.97418646288392863</v>
      </c>
      <c r="R143" s="126">
        <f>+I143*Parámetros!$B$102</f>
        <v>1.3802445634491856</v>
      </c>
      <c r="S143" s="126">
        <f>+J143*Parámetros!$B$103</f>
        <v>1.1947863924039979</v>
      </c>
      <c r="T143" s="126">
        <f>+K143*Parámetros!$B$104</f>
        <v>0.96341125413929085</v>
      </c>
      <c r="U143" s="126">
        <f>L143*Parámetros!$B$105</f>
        <v>1.1373504351867163</v>
      </c>
      <c r="V143" s="126">
        <f t="shared" si="15"/>
        <v>6.7314174482583313</v>
      </c>
      <c r="W143" s="126">
        <f t="shared" si="12"/>
        <v>2.6985642866158717</v>
      </c>
      <c r="X143" s="50">
        <f t="shared" si="17"/>
        <v>55.111804838636083</v>
      </c>
      <c r="Y143" s="51">
        <f>+M143*Parámetros!$C$97</f>
        <v>2.1794351604502343E-4</v>
      </c>
      <c r="Z143" s="51">
        <f>N143*Parámetros!$C$98</f>
        <v>1.0752702918530456E-3</v>
      </c>
      <c r="AA143" s="51">
        <f>O143*Parámetros!$C$99</f>
        <v>1.3052870946130214E-2</v>
      </c>
      <c r="AB143" s="51">
        <f>P143*Parámetros!$C$100</f>
        <v>3.9725832255732334E-2</v>
      </c>
      <c r="AC143" s="51">
        <f>+Q143*Parámetros!$C$101</f>
        <v>6.1373747161687503E-2</v>
      </c>
      <c r="AD143" s="51">
        <f>+R143*Parámetros!$C$102</f>
        <v>0.16838983674080063</v>
      </c>
      <c r="AE143" s="51">
        <f>S143*Parámetros!$C$103</f>
        <v>0.32737147151869544</v>
      </c>
      <c r="AF143" s="51">
        <f>T143*Parámetros!$C$104</f>
        <v>0.41619366178817363</v>
      </c>
      <c r="AG143" s="51">
        <f>+U143*Parámetros!$C$105</f>
        <v>0.80638145854738186</v>
      </c>
      <c r="AH143" s="51">
        <f t="shared" si="16"/>
        <v>1.8337820927664996</v>
      </c>
      <c r="AI143" s="107">
        <f t="shared" si="13"/>
        <v>0.73514663189634333</v>
      </c>
      <c r="AJ143" s="50">
        <f t="shared" si="18"/>
        <v>15.013634437317766</v>
      </c>
    </row>
    <row r="144" spans="1:36" x14ac:dyDescent="0.25">
      <c r="A144" s="18">
        <v>44046</v>
      </c>
      <c r="B144" s="44">
        <f t="shared" si="14"/>
        <v>136</v>
      </c>
      <c r="C144" s="48">
        <f>+'Modelo predictivo'!G143</f>
        <v>100.39558136812411</v>
      </c>
      <c r="D144" s="50">
        <f>+$C144*'Estructura Poblacion'!C$19</f>
        <v>4.09548187792688</v>
      </c>
      <c r="E144" s="50">
        <f>+$C144*'Estructura Poblacion'!D$19</f>
        <v>6.7353078052381772</v>
      </c>
      <c r="F144" s="50">
        <f>+$C144*'Estructura Poblacion'!E$19</f>
        <v>20.440233546472008</v>
      </c>
      <c r="G144" s="50">
        <f>+$C144*'Estructura Poblacion'!F$19</f>
        <v>23.328353178574339</v>
      </c>
      <c r="H144" s="50">
        <f>+$C144*'Estructura Poblacion'!G$19</f>
        <v>18.680008532149838</v>
      </c>
      <c r="I144" s="50">
        <f>+$C144*'Estructura Poblacion'!H$19</f>
        <v>12.714138361538826</v>
      </c>
      <c r="J144" s="50">
        <f>+$C144*'Estructura Poblacion'!I$19</f>
        <v>6.7625928277426866</v>
      </c>
      <c r="K144" s="50">
        <f>+$C144*'Estructura Poblacion'!J$19</f>
        <v>3.725087697428163</v>
      </c>
      <c r="L144" s="50">
        <f>+$C144*'Estructura Poblacion'!K$19</f>
        <v>3.9143775410531982</v>
      </c>
      <c r="M144" s="126">
        <f>+D144*Parámetros!$B$97</f>
        <v>4.0954818779268803E-3</v>
      </c>
      <c r="N144" s="126">
        <f>+E144*Parámetros!$B$98</f>
        <v>2.0205923415714533E-2</v>
      </c>
      <c r="O144" s="126">
        <f>F144*Parámetros!$B$99</f>
        <v>0.2452828025576641</v>
      </c>
      <c r="P144" s="126">
        <f>+G144*Parámetros!$B$100</f>
        <v>0.74650730171437885</v>
      </c>
      <c r="Q144" s="126">
        <f>+H144*Parámetros!$B$101</f>
        <v>0.91532041807534215</v>
      </c>
      <c r="R144" s="126">
        <f>+I144*Parámetros!$B$102</f>
        <v>1.2968421128769601</v>
      </c>
      <c r="S144" s="126">
        <f>+J144*Parámetros!$B$103</f>
        <v>1.1225904094052861</v>
      </c>
      <c r="T144" s="126">
        <f>+K144*Parámetros!$B$104</f>
        <v>0.90519631047504356</v>
      </c>
      <c r="U144" s="126">
        <f>L144*Parámetros!$B$105</f>
        <v>1.0686250687075232</v>
      </c>
      <c r="V144" s="126">
        <f t="shared" si="15"/>
        <v>6.3246658291058386</v>
      </c>
      <c r="W144" s="126">
        <f t="shared" si="12"/>
        <v>2.9200348452901652</v>
      </c>
      <c r="X144" s="50">
        <f t="shared" si="17"/>
        <v>58.516435822451754</v>
      </c>
      <c r="Y144" s="51">
        <f>+M144*Parámetros!$C$97</f>
        <v>2.0477409389634403E-4</v>
      </c>
      <c r="Z144" s="51">
        <f>N144*Parámetros!$C$98</f>
        <v>1.0102961707857266E-3</v>
      </c>
      <c r="AA144" s="51">
        <f>O144*Parámetros!$C$99</f>
        <v>1.2264140127883206E-2</v>
      </c>
      <c r="AB144" s="51">
        <f>P144*Parámetros!$C$100</f>
        <v>3.7325365085718945E-2</v>
      </c>
      <c r="AC144" s="51">
        <f>+Q144*Parámetros!$C$101</f>
        <v>5.7665186338746559E-2</v>
      </c>
      <c r="AD144" s="51">
        <f>+R144*Parámetros!$C$102</f>
        <v>0.15821473777098913</v>
      </c>
      <c r="AE144" s="51">
        <f>S144*Parámetros!$C$103</f>
        <v>0.30758977217704842</v>
      </c>
      <c r="AF144" s="51">
        <f>T144*Parámetros!$C$104</f>
        <v>0.3910448061252188</v>
      </c>
      <c r="AG144" s="51">
        <f>+U144*Parámetros!$C$105</f>
        <v>0.75765517371363389</v>
      </c>
      <c r="AH144" s="51">
        <f t="shared" si="16"/>
        <v>1.722974251603921</v>
      </c>
      <c r="AI144" s="107">
        <f t="shared" si="13"/>
        <v>0.79547994916475773</v>
      </c>
      <c r="AJ144" s="50">
        <f t="shared" si="18"/>
        <v>15.94112873975693</v>
      </c>
    </row>
    <row r="145" spans="1:36" x14ac:dyDescent="0.25">
      <c r="A145" s="18">
        <v>44047</v>
      </c>
      <c r="B145" s="44">
        <f t="shared" si="14"/>
        <v>137</v>
      </c>
      <c r="C145" s="48">
        <f>+'Modelo predictivo'!G144</f>
        <v>106.39898662292399</v>
      </c>
      <c r="D145" s="50">
        <f>+$C145*'Estructura Poblacion'!C$19</f>
        <v>4.3403814750190115</v>
      </c>
      <c r="E145" s="50">
        <f>+$C145*'Estructura Poblacion'!D$19</f>
        <v>7.1380624057857629</v>
      </c>
      <c r="F145" s="50">
        <f>+$C145*'Estructura Poblacion'!E$19</f>
        <v>21.662508509274183</v>
      </c>
      <c r="G145" s="50">
        <f>+$C145*'Estructura Poblacion'!F$19</f>
        <v>24.723330488826228</v>
      </c>
      <c r="H145" s="50">
        <f>+$C145*'Estructura Poblacion'!G$19</f>
        <v>19.797026431278422</v>
      </c>
      <c r="I145" s="50">
        <f>+$C145*'Estructura Poblacion'!H$19</f>
        <v>13.474412110739399</v>
      </c>
      <c r="J145" s="50">
        <f>+$C145*'Estructura Poblacion'!I$19</f>
        <v>7.1669790045533777</v>
      </c>
      <c r="K145" s="50">
        <f>+$C145*'Estructura Poblacion'!J$19</f>
        <v>3.9478386467486377</v>
      </c>
      <c r="L145" s="50">
        <f>+$C145*'Estructura Poblacion'!K$19</f>
        <v>4.1484475506989673</v>
      </c>
      <c r="M145" s="126">
        <f>+D145*Parámetros!$B$97</f>
        <v>4.3403814750190119E-3</v>
      </c>
      <c r="N145" s="126">
        <f>+E145*Parámetros!$B$98</f>
        <v>2.141418721735729E-2</v>
      </c>
      <c r="O145" s="126">
        <f>F145*Parámetros!$B$99</f>
        <v>0.25995010211129022</v>
      </c>
      <c r="P145" s="126">
        <f>+G145*Parámetros!$B$100</f>
        <v>0.79114657564243929</v>
      </c>
      <c r="Q145" s="126">
        <f>+H145*Parámetros!$B$101</f>
        <v>0.97005429513264274</v>
      </c>
      <c r="R145" s="126">
        <f>+I145*Parámetros!$B$102</f>
        <v>1.3743900352954186</v>
      </c>
      <c r="S145" s="126">
        <f>+J145*Parámetros!$B$103</f>
        <v>1.1897185147558607</v>
      </c>
      <c r="T145" s="126">
        <f>+K145*Parámetros!$B$104</f>
        <v>0.95932479115991898</v>
      </c>
      <c r="U145" s="126">
        <f>L145*Parámetros!$B$105</f>
        <v>1.1325261813408181</v>
      </c>
      <c r="V145" s="126">
        <f t="shared" si="15"/>
        <v>6.7028650641307657</v>
      </c>
      <c r="W145" s="126">
        <f t="shared" si="12"/>
        <v>3.159665504462096</v>
      </c>
      <c r="X145" s="50">
        <f t="shared" si="17"/>
        <v>62.059635382120419</v>
      </c>
      <c r="Y145" s="51">
        <f>+M145*Parámetros!$C$97</f>
        <v>2.1701907375095059E-4</v>
      </c>
      <c r="Z145" s="51">
        <f>N145*Parámetros!$C$98</f>
        <v>1.0707093608678644E-3</v>
      </c>
      <c r="AA145" s="51">
        <f>O145*Parámetros!$C$99</f>
        <v>1.2997505105564511E-2</v>
      </c>
      <c r="AB145" s="51">
        <f>P145*Parámetros!$C$100</f>
        <v>3.9557328782121967E-2</v>
      </c>
      <c r="AC145" s="51">
        <f>+Q145*Parámetros!$C$101</f>
        <v>6.1113420593356491E-2</v>
      </c>
      <c r="AD145" s="51">
        <f>+R145*Parámetros!$C$102</f>
        <v>0.16767558430604107</v>
      </c>
      <c r="AE145" s="51">
        <f>S145*Parámetros!$C$103</f>
        <v>0.32598287304310586</v>
      </c>
      <c r="AF145" s="51">
        <f>T145*Parámetros!$C$104</f>
        <v>0.41442830978108497</v>
      </c>
      <c r="AG145" s="51">
        <f>+U145*Parámetros!$C$105</f>
        <v>0.80296106257063993</v>
      </c>
      <c r="AH145" s="51">
        <f t="shared" si="16"/>
        <v>1.8260038126165337</v>
      </c>
      <c r="AI145" s="107">
        <f t="shared" si="13"/>
        <v>0.86076046623936231</v>
      </c>
      <c r="AJ145" s="50">
        <f t="shared" si="18"/>
        <v>16.906372086134102</v>
      </c>
    </row>
    <row r="146" spans="1:36" x14ac:dyDescent="0.25">
      <c r="A146" s="18">
        <v>44048</v>
      </c>
      <c r="B146" s="44">
        <f t="shared" si="14"/>
        <v>138</v>
      </c>
      <c r="C146" s="48">
        <f>+'Modelo predictivo'!G145</f>
        <v>112.76028647692874</v>
      </c>
      <c r="D146" s="50">
        <f>+$C146*'Estructura Poblacion'!C$19</f>
        <v>4.5998808266548901</v>
      </c>
      <c r="E146" s="50">
        <f>+$C146*'Estructura Poblacion'!D$19</f>
        <v>7.5648273288458352</v>
      </c>
      <c r="F146" s="50">
        <f>+$C146*'Estructura Poblacion'!E$19</f>
        <v>22.957649718708719</v>
      </c>
      <c r="G146" s="50">
        <f>+$C146*'Estructura Poblacion'!F$19</f>
        <v>26.201469742035968</v>
      </c>
      <c r="H146" s="50">
        <f>+$C146*'Estructura Poblacion'!G$19</f>
        <v>20.980635649224549</v>
      </c>
      <c r="I146" s="50">
        <f>+$C146*'Estructura Poblacion'!H$19</f>
        <v>14.280009781482429</v>
      </c>
      <c r="J146" s="50">
        <f>+$C146*'Estructura Poblacion'!I$19</f>
        <v>7.5954727707289456</v>
      </c>
      <c r="K146" s="50">
        <f>+$C146*'Estructura Poblacion'!J$19</f>
        <v>4.1838689530916655</v>
      </c>
      <c r="L146" s="50">
        <f>+$C146*'Estructura Poblacion'!K$19</f>
        <v>4.3964717061557446</v>
      </c>
      <c r="M146" s="126">
        <f>+D146*Parámetros!$B$97</f>
        <v>4.5998808266548901E-3</v>
      </c>
      <c r="N146" s="126">
        <f>+E146*Parámetros!$B$98</f>
        <v>2.2694481986537507E-2</v>
      </c>
      <c r="O146" s="126">
        <f>F146*Parámetros!$B$99</f>
        <v>0.27549179662450463</v>
      </c>
      <c r="P146" s="126">
        <f>+G146*Parámetros!$B$100</f>
        <v>0.83844703174515101</v>
      </c>
      <c r="Q146" s="126">
        <f>+H146*Parámetros!$B$101</f>
        <v>1.028051146812003</v>
      </c>
      <c r="R146" s="126">
        <f>+I146*Parámetros!$B$102</f>
        <v>1.4565609977112077</v>
      </c>
      <c r="S146" s="126">
        <f>+J146*Parámetros!$B$103</f>
        <v>1.2608484799410051</v>
      </c>
      <c r="T146" s="126">
        <f>+K146*Parámetros!$B$104</f>
        <v>1.0166801556012748</v>
      </c>
      <c r="U146" s="126">
        <f>L146*Parámetros!$B$105</f>
        <v>1.2002367757805184</v>
      </c>
      <c r="V146" s="126">
        <f t="shared" si="15"/>
        <v>7.1036107470288572</v>
      </c>
      <c r="W146" s="126">
        <f t="shared" si="12"/>
        <v>3.418942628416612</v>
      </c>
      <c r="X146" s="50">
        <f t="shared" si="17"/>
        <v>65.744303500732656</v>
      </c>
      <c r="Y146" s="51">
        <f>+M146*Parámetros!$C$97</f>
        <v>2.2999404133274451E-4</v>
      </c>
      <c r="Z146" s="51">
        <f>N146*Parámetros!$C$98</f>
        <v>1.1347240993268754E-3</v>
      </c>
      <c r="AA146" s="51">
        <f>O146*Parámetros!$C$99</f>
        <v>1.3774589831225231E-2</v>
      </c>
      <c r="AB146" s="51">
        <f>P146*Parámetros!$C$100</f>
        <v>4.1922351587257552E-2</v>
      </c>
      <c r="AC146" s="51">
        <f>+Q146*Parámetros!$C$101</f>
        <v>6.4767222249156195E-2</v>
      </c>
      <c r="AD146" s="51">
        <f>+R146*Parámetros!$C$102</f>
        <v>0.17770044172076735</v>
      </c>
      <c r="AE146" s="51">
        <f>S146*Parámetros!$C$103</f>
        <v>0.34547248350383541</v>
      </c>
      <c r="AF146" s="51">
        <f>T146*Parámetros!$C$104</f>
        <v>0.43920582721975071</v>
      </c>
      <c r="AG146" s="51">
        <f>+U146*Parámetros!$C$105</f>
        <v>0.85096787402838747</v>
      </c>
      <c r="AH146" s="51">
        <f t="shared" si="16"/>
        <v>1.9351755082810396</v>
      </c>
      <c r="AI146" s="107">
        <f t="shared" si="13"/>
        <v>0.93139310054356983</v>
      </c>
      <c r="AJ146" s="50">
        <f t="shared" si="18"/>
        <v>17.91015449387157</v>
      </c>
    </row>
    <row r="147" spans="1:36" x14ac:dyDescent="0.25">
      <c r="A147" s="18">
        <v>44049</v>
      </c>
      <c r="B147" s="44">
        <f t="shared" si="14"/>
        <v>139</v>
      </c>
      <c r="C147" s="48">
        <f>+'Modelo predictivo'!G146</f>
        <v>119.50068201008253</v>
      </c>
      <c r="D147" s="50">
        <f>+$C147*'Estructura Poblacion'!C$19</f>
        <v>4.8748447979761957</v>
      </c>
      <c r="E147" s="50">
        <f>+$C147*'Estructura Poblacion'!D$19</f>
        <v>8.017024905932205</v>
      </c>
      <c r="F147" s="50">
        <f>+$C147*'Estructura Poblacion'!E$19</f>
        <v>24.329973649859379</v>
      </c>
      <c r="G147" s="50">
        <f>+$C147*'Estructura Poblacion'!F$19</f>
        <v>27.767697313189025</v>
      </c>
      <c r="H147" s="50">
        <f>+$C147*'Estructura Poblacion'!G$19</f>
        <v>22.234780944799823</v>
      </c>
      <c r="I147" s="50">
        <f>+$C147*'Estructura Poblacion'!H$19</f>
        <v>15.133616287388126</v>
      </c>
      <c r="J147" s="50">
        <f>+$C147*'Estructura Poblacion'!I$19</f>
        <v>8.0495022197095274</v>
      </c>
      <c r="K147" s="50">
        <f>+$C147*'Estructura Poblacion'!J$19</f>
        <v>4.4339652634490347</v>
      </c>
      <c r="L147" s="50">
        <f>+$C147*'Estructura Poblacion'!K$19</f>
        <v>4.6592766277792146</v>
      </c>
      <c r="M147" s="126">
        <f>+D147*Parámetros!$B$97</f>
        <v>4.8748447979761961E-3</v>
      </c>
      <c r="N147" s="126">
        <f>+E147*Parámetros!$B$98</f>
        <v>2.4051074717796616E-2</v>
      </c>
      <c r="O147" s="126">
        <f>F147*Parámetros!$B$99</f>
        <v>0.29195968379831255</v>
      </c>
      <c r="P147" s="126">
        <f>+G147*Parámetros!$B$100</f>
        <v>0.88856631402204878</v>
      </c>
      <c r="Q147" s="126">
        <f>+H147*Parámetros!$B$101</f>
        <v>1.0895042662951915</v>
      </c>
      <c r="R147" s="126">
        <f>+I147*Parámetros!$B$102</f>
        <v>1.5436288613135887</v>
      </c>
      <c r="S147" s="126">
        <f>+J147*Parámetros!$B$103</f>
        <v>1.3362173684717815</v>
      </c>
      <c r="T147" s="126">
        <f>+K147*Parámetros!$B$104</f>
        <v>1.0774535590181153</v>
      </c>
      <c r="U147" s="126">
        <f>L147*Parámetros!$B$105</f>
        <v>1.2719825193837258</v>
      </c>
      <c r="V147" s="126">
        <f t="shared" si="15"/>
        <v>7.528238491818537</v>
      </c>
      <c r="W147" s="126">
        <f t="shared" si="12"/>
        <v>3.6994737713447918</v>
      </c>
      <c r="X147" s="50">
        <f t="shared" si="17"/>
        <v>69.573068221206398</v>
      </c>
      <c r="Y147" s="51">
        <f>+M147*Parámetros!$C$97</f>
        <v>2.4374223989880983E-4</v>
      </c>
      <c r="Z147" s="51">
        <f>N147*Parámetros!$C$98</f>
        <v>1.2025537358898309E-3</v>
      </c>
      <c r="AA147" s="51">
        <f>O147*Parámetros!$C$99</f>
        <v>1.4597984189915628E-2</v>
      </c>
      <c r="AB147" s="51">
        <f>P147*Parámetros!$C$100</f>
        <v>4.4428315701102443E-2</v>
      </c>
      <c r="AC147" s="51">
        <f>+Q147*Parámetros!$C$101</f>
        <v>6.8638768776597067E-2</v>
      </c>
      <c r="AD147" s="51">
        <f>+R147*Parámetros!$C$102</f>
        <v>0.18832272108025783</v>
      </c>
      <c r="AE147" s="51">
        <f>S147*Parámetros!$C$103</f>
        <v>0.36612355896126819</v>
      </c>
      <c r="AF147" s="51">
        <f>T147*Parámetros!$C$104</f>
        <v>0.46545993749582582</v>
      </c>
      <c r="AG147" s="51">
        <f>+U147*Parámetros!$C$105</f>
        <v>0.90183560624306147</v>
      </c>
      <c r="AH147" s="51">
        <f t="shared" si="16"/>
        <v>2.050853188423817</v>
      </c>
      <c r="AI147" s="107">
        <f t="shared" si="13"/>
        <v>1.0078157842233819</v>
      </c>
      <c r="AJ147" s="50">
        <f t="shared" si="18"/>
        <v>18.953191898072006</v>
      </c>
    </row>
    <row r="148" spans="1:36" x14ac:dyDescent="0.25">
      <c r="A148" s="18">
        <v>44050</v>
      </c>
      <c r="B148" s="44">
        <f t="shared" si="14"/>
        <v>140</v>
      </c>
      <c r="C148" s="48">
        <f>+'Modelo predictivo'!G147</f>
        <v>126.64261357835494</v>
      </c>
      <c r="D148" s="50">
        <f>+$C148*'Estructura Poblacion'!C$19</f>
        <v>5.1661888084660879</v>
      </c>
      <c r="E148" s="50">
        <f>+$C148*'Estructura Poblacion'!D$19</f>
        <v>8.4961606087265409</v>
      </c>
      <c r="F148" s="50">
        <f>+$C148*'Estructura Poblacion'!E$19</f>
        <v>25.784049090621348</v>
      </c>
      <c r="G148" s="50">
        <f>+$C148*'Estructura Poblacion'!F$19</f>
        <v>29.427227540828778</v>
      </c>
      <c r="H148" s="50">
        <f>+$C148*'Estructura Poblacion'!G$19</f>
        <v>23.563637661532951</v>
      </c>
      <c r="I148" s="50">
        <f>+$C148*'Estructura Poblacion'!H$19</f>
        <v>16.038073484510228</v>
      </c>
      <c r="J148" s="50">
        <f>+$C148*'Estructura Poblacion'!I$19</f>
        <v>8.5305789219075283</v>
      </c>
      <c r="K148" s="50">
        <f>+$C148*'Estructura Poblacion'!J$19</f>
        <v>4.6989602070341947</v>
      </c>
      <c r="L148" s="50">
        <f>+$C148*'Estructura Poblacion'!K$19</f>
        <v>4.9377372547272902</v>
      </c>
      <c r="M148" s="126">
        <f>+D148*Parámetros!$B$97</f>
        <v>5.1661888084660879E-3</v>
      </c>
      <c r="N148" s="126">
        <f>+E148*Parámetros!$B$98</f>
        <v>2.5488481826179622E-2</v>
      </c>
      <c r="O148" s="126">
        <f>F148*Parámetros!$B$99</f>
        <v>0.30940858908745617</v>
      </c>
      <c r="P148" s="126">
        <f>+G148*Parámetros!$B$100</f>
        <v>0.94167128130652089</v>
      </c>
      <c r="Q148" s="126">
        <f>+H148*Parámetros!$B$101</f>
        <v>1.1546182454151146</v>
      </c>
      <c r="R148" s="126">
        <f>+I148*Parámetros!$B$102</f>
        <v>1.6358834954200432</v>
      </c>
      <c r="S148" s="126">
        <f>+J148*Parámetros!$B$103</f>
        <v>1.4160761010366498</v>
      </c>
      <c r="T148" s="126">
        <f>+K148*Parámetros!$B$104</f>
        <v>1.1418473303093093</v>
      </c>
      <c r="U148" s="126">
        <f>L148*Parámetros!$B$105</f>
        <v>1.3480022705405503</v>
      </c>
      <c r="V148" s="126">
        <f t="shared" si="15"/>
        <v>7.9781619837502893</v>
      </c>
      <c r="W148" s="126">
        <f t="shared" si="12"/>
        <v>4.0029974789713059</v>
      </c>
      <c r="X148" s="50">
        <f t="shared" si="17"/>
        <v>73.548232725985372</v>
      </c>
      <c r="Y148" s="51">
        <f>+M148*Parámetros!$C$97</f>
        <v>2.583094404233044E-4</v>
      </c>
      <c r="Z148" s="51">
        <f>N148*Parámetros!$C$98</f>
        <v>1.2744240913089811E-3</v>
      </c>
      <c r="AA148" s="51">
        <f>O148*Parámetros!$C$99</f>
        <v>1.5470429454372809E-2</v>
      </c>
      <c r="AB148" s="51">
        <f>P148*Parámetros!$C$100</f>
        <v>4.7083564065326045E-2</v>
      </c>
      <c r="AC148" s="51">
        <f>+Q148*Parámetros!$C$101</f>
        <v>7.2740949461152227E-2</v>
      </c>
      <c r="AD148" s="51">
        <f>+R148*Parámetros!$C$102</f>
        <v>0.19957778644124527</v>
      </c>
      <c r="AE148" s="51">
        <f>S148*Parámetros!$C$103</f>
        <v>0.38800485168404208</v>
      </c>
      <c r="AF148" s="51">
        <f>T148*Parámetros!$C$104</f>
        <v>0.49327804669362163</v>
      </c>
      <c r="AG148" s="51">
        <f>+U148*Parámetros!$C$105</f>
        <v>0.95573360981325017</v>
      </c>
      <c r="AH148" s="51">
        <f t="shared" si="16"/>
        <v>2.1734219711447427</v>
      </c>
      <c r="AI148" s="107">
        <f t="shared" si="13"/>
        <v>1.09050213432036</v>
      </c>
      <c r="AJ148" s="50">
        <f t="shared" si="18"/>
        <v>20.036111734896387</v>
      </c>
    </row>
    <row r="149" spans="1:36" x14ac:dyDescent="0.25">
      <c r="A149" s="18">
        <v>44051</v>
      </c>
      <c r="B149" s="44">
        <f t="shared" si="14"/>
        <v>141</v>
      </c>
      <c r="C149" s="48">
        <f>+'Modelo predictivo'!G148</f>
        <v>134.20983119402081</v>
      </c>
      <c r="D149" s="50">
        <f>+$C149*'Estructura Poblacion'!C$19</f>
        <v>5.4748817030034607</v>
      </c>
      <c r="E149" s="50">
        <f>+$C149*'Estructura Poblacion'!D$19</f>
        <v>9.0038277707288774</v>
      </c>
      <c r="F149" s="50">
        <f>+$C149*'Estructura Poblacion'!E$19</f>
        <v>27.324711470911097</v>
      </c>
      <c r="G149" s="50">
        <f>+$C149*'Estructura Poblacion'!F$19</f>
        <v>31.185579080923866</v>
      </c>
      <c r="H149" s="50">
        <f>+$C149*'Estructura Poblacion'!G$19</f>
        <v>24.971624822909693</v>
      </c>
      <c r="I149" s="50">
        <f>+$C149*'Estructura Poblacion'!H$19</f>
        <v>16.996389084324036</v>
      </c>
      <c r="J149" s="50">
        <f>+$C149*'Estructura Poblacion'!I$19</f>
        <v>9.0403026654857292</v>
      </c>
      <c r="K149" s="50">
        <f>+$C149*'Estructura Poblacion'!J$19</f>
        <v>4.9797350066791974</v>
      </c>
      <c r="L149" s="50">
        <f>+$C149*'Estructura Poblacion'!K$19</f>
        <v>5.2327795890548572</v>
      </c>
      <c r="M149" s="126">
        <f>+D149*Parámetros!$B$97</f>
        <v>5.474881703003461E-3</v>
      </c>
      <c r="N149" s="126">
        <f>+E149*Parámetros!$B$98</f>
        <v>2.7011483312186634E-2</v>
      </c>
      <c r="O149" s="126">
        <f>F149*Parámetros!$B$99</f>
        <v>0.32789653765093318</v>
      </c>
      <c r="P149" s="126">
        <f>+G149*Parámetros!$B$100</f>
        <v>0.99793853058956372</v>
      </c>
      <c r="Q149" s="126">
        <f>+H149*Parámetros!$B$101</f>
        <v>1.2236096163225749</v>
      </c>
      <c r="R149" s="126">
        <f>+I149*Parámetros!$B$102</f>
        <v>1.7336316866010515</v>
      </c>
      <c r="S149" s="126">
        <f>+J149*Parámetros!$B$103</f>
        <v>1.5006902424706312</v>
      </c>
      <c r="T149" s="126">
        <f>+K149*Parámetros!$B$104</f>
        <v>1.2100756066230449</v>
      </c>
      <c r="U149" s="126">
        <f>L149*Parámetros!$B$105</f>
        <v>1.428548827811976</v>
      </c>
      <c r="V149" s="126">
        <f t="shared" si="15"/>
        <v>8.4548774130849651</v>
      </c>
      <c r="W149" s="126">
        <f t="shared" si="12"/>
        <v>4.2568909989645851</v>
      </c>
      <c r="X149" s="50">
        <f t="shared" si="17"/>
        <v>77.746219140105765</v>
      </c>
      <c r="Y149" s="51">
        <f>+M149*Parámetros!$C$97</f>
        <v>2.7374408515017307E-4</v>
      </c>
      <c r="Z149" s="51">
        <f>N149*Parámetros!$C$98</f>
        <v>1.3505741656093318E-3</v>
      </c>
      <c r="AA149" s="51">
        <f>O149*Parámetros!$C$99</f>
        <v>1.6394826882546659E-2</v>
      </c>
      <c r="AB149" s="51">
        <f>P149*Parámetros!$C$100</f>
        <v>4.9896926529478192E-2</v>
      </c>
      <c r="AC149" s="51">
        <f>+Q149*Parámetros!$C$101</f>
        <v>7.7087405828322214E-2</v>
      </c>
      <c r="AD149" s="51">
        <f>+R149*Parámetros!$C$102</f>
        <v>0.21150306576532829</v>
      </c>
      <c r="AE149" s="51">
        <f>S149*Parámetros!$C$103</f>
        <v>0.41118912643695299</v>
      </c>
      <c r="AF149" s="51">
        <f>T149*Parámetros!$C$104</f>
        <v>0.52275266206115545</v>
      </c>
      <c r="AG149" s="51">
        <f>+U149*Parámetros!$C$105</f>
        <v>1.012841118918691</v>
      </c>
      <c r="AH149" s="51">
        <f t="shared" si="16"/>
        <v>2.3032894506732342</v>
      </c>
      <c r="AI149" s="107">
        <f t="shared" si="13"/>
        <v>1.1596681597543634</v>
      </c>
      <c r="AJ149" s="50">
        <f t="shared" si="18"/>
        <v>21.179733025815256</v>
      </c>
    </row>
    <row r="150" spans="1:36" x14ac:dyDescent="0.25">
      <c r="A150" s="18">
        <v>44052</v>
      </c>
      <c r="B150" s="44">
        <f t="shared" si="14"/>
        <v>142</v>
      </c>
      <c r="C150" s="48">
        <f>+'Modelo predictivo'!G149</f>
        <v>142.22746864962392</v>
      </c>
      <c r="D150" s="50">
        <f>+$C150*'Estructura Poblacion'!C$19</f>
        <v>5.8019487756349646</v>
      </c>
      <c r="E150" s="50">
        <f>+$C150*'Estructura Poblacion'!D$19</f>
        <v>9.5417125600632335</v>
      </c>
      <c r="F150" s="50">
        <f>+$C150*'Estructura Poblacion'!E$19</f>
        <v>28.957077954078873</v>
      </c>
      <c r="G150" s="50">
        <f>+$C150*'Estructura Poblacion'!F$19</f>
        <v>33.048592130634241</v>
      </c>
      <c r="H150" s="50">
        <f>+$C150*'Estructura Poblacion'!G$19</f>
        <v>26.463418924177802</v>
      </c>
      <c r="I150" s="50">
        <f>+$C150*'Estructura Poblacion'!H$19</f>
        <v>18.011746040816142</v>
      </c>
      <c r="J150" s="50">
        <f>+$C150*'Estructura Poblacion'!I$19</f>
        <v>9.5803664493079683</v>
      </c>
      <c r="K150" s="50">
        <f>+$C150*'Estructura Poblacion'!J$19</f>
        <v>5.2772222291376654</v>
      </c>
      <c r="L150" s="50">
        <f>+$C150*'Estructura Poblacion'!K$19</f>
        <v>5.5453835857730267</v>
      </c>
      <c r="M150" s="126">
        <f>+D150*Parámetros!$B$97</f>
        <v>5.8019487756349646E-3</v>
      </c>
      <c r="N150" s="126">
        <f>+E150*Parámetros!$B$98</f>
        <v>2.8625137680189702E-2</v>
      </c>
      <c r="O150" s="126">
        <f>F150*Parámetros!$B$99</f>
        <v>0.34748493544894649</v>
      </c>
      <c r="P150" s="126">
        <f>+G150*Parámetros!$B$100</f>
        <v>1.0575549481802957</v>
      </c>
      <c r="Q150" s="126">
        <f>+H150*Parámetros!$B$101</f>
        <v>1.2967075272847124</v>
      </c>
      <c r="R150" s="126">
        <f>+I150*Parámetros!$B$102</f>
        <v>1.8371980961632464</v>
      </c>
      <c r="S150" s="126">
        <f>+J150*Parámetros!$B$103</f>
        <v>1.5903408305851228</v>
      </c>
      <c r="T150" s="126">
        <f>+K150*Parámetros!$B$104</f>
        <v>1.2823650016804526</v>
      </c>
      <c r="U150" s="126">
        <f>L150*Parámetros!$B$105</f>
        <v>1.5138897189160363</v>
      </c>
      <c r="V150" s="126">
        <f t="shared" si="15"/>
        <v>8.9599681447146367</v>
      </c>
      <c r="W150" s="126">
        <f t="shared" ref="W150:W213" si="19">+V138</f>
        <v>4.5948457325306737</v>
      </c>
      <c r="X150" s="50">
        <f t="shared" si="17"/>
        <v>82.11134155228973</v>
      </c>
      <c r="Y150" s="51">
        <f>+M150*Parámetros!$C$97</f>
        <v>2.9009743878174825E-4</v>
      </c>
      <c r="Z150" s="51">
        <f>N150*Parámetros!$C$98</f>
        <v>1.4312568840094851E-3</v>
      </c>
      <c r="AA150" s="51">
        <f>O150*Parámetros!$C$99</f>
        <v>1.7374246772447324E-2</v>
      </c>
      <c r="AB150" s="51">
        <f>P150*Parámetros!$C$100</f>
        <v>5.287774740901479E-2</v>
      </c>
      <c r="AC150" s="51">
        <f>+Q150*Parámetros!$C$101</f>
        <v>8.1692574218936886E-2</v>
      </c>
      <c r="AD150" s="51">
        <f>+R150*Parámetros!$C$102</f>
        <v>0.22413816773191605</v>
      </c>
      <c r="AE150" s="51">
        <f>S150*Parámetros!$C$103</f>
        <v>0.43575338758032367</v>
      </c>
      <c r="AF150" s="51">
        <f>T150*Parámetros!$C$104</f>
        <v>0.55398168072595555</v>
      </c>
      <c r="AG150" s="51">
        <f>+U150*Parámetros!$C$105</f>
        <v>1.0733478107114698</v>
      </c>
      <c r="AH150" s="51">
        <f t="shared" si="16"/>
        <v>2.4408869694728557</v>
      </c>
      <c r="AI150" s="107">
        <f t="shared" ref="AI150:AI213" si="20">+AH138</f>
        <v>1.2517342577705421</v>
      </c>
      <c r="AJ150" s="50">
        <f t="shared" si="18"/>
        <v>22.368885737517569</v>
      </c>
    </row>
    <row r="151" spans="1:36" x14ac:dyDescent="0.25">
      <c r="A151" s="18">
        <v>44053</v>
      </c>
      <c r="B151" s="44">
        <f t="shared" si="14"/>
        <v>143</v>
      </c>
      <c r="C151" s="48">
        <f>+'Modelo predictivo'!G150</f>
        <v>157.93458693497814</v>
      </c>
      <c r="D151" s="50">
        <f>+$C151*'Estructura Poblacion'!C$19</f>
        <v>6.442696280808998</v>
      </c>
      <c r="E151" s="50">
        <f>+$C151*'Estructura Poblacion'!D$19</f>
        <v>10.595466868205872</v>
      </c>
      <c r="F151" s="50">
        <f>+$C151*'Estructura Poblacion'!E$19</f>
        <v>32.154999234274158</v>
      </c>
      <c r="G151" s="50">
        <f>+$C151*'Estructura Poblacion'!F$19</f>
        <v>36.698366331700093</v>
      </c>
      <c r="H151" s="50">
        <f>+$C151*'Estructura Poblacion'!G$19</f>
        <v>29.385948975675287</v>
      </c>
      <c r="I151" s="50">
        <f>+$C151*'Estructura Poblacion'!H$19</f>
        <v>20.000902061625403</v>
      </c>
      <c r="J151" s="50">
        <f>+$C151*'Estructura Poblacion'!I$19</f>
        <v>10.638389561615657</v>
      </c>
      <c r="K151" s="50">
        <f>+$C151*'Estructura Poblacion'!J$19</f>
        <v>5.8600207177711425</v>
      </c>
      <c r="L151" s="50">
        <f>+$C151*'Estructura Poblacion'!K$19</f>
        <v>6.1577969033015387</v>
      </c>
      <c r="M151" s="126">
        <f>+D151*Parámetros!$B$97</f>
        <v>6.4426962808089979E-3</v>
      </c>
      <c r="N151" s="126">
        <f>+E151*Parámetros!$B$98</f>
        <v>3.1786400604617612E-2</v>
      </c>
      <c r="O151" s="126">
        <f>F151*Parámetros!$B$99</f>
        <v>0.38585999081128991</v>
      </c>
      <c r="P151" s="126">
        <f>+G151*Parámetros!$B$100</f>
        <v>1.174347722614403</v>
      </c>
      <c r="Q151" s="126">
        <f>+H151*Parámetros!$B$101</f>
        <v>1.4399114998080891</v>
      </c>
      <c r="R151" s="126">
        <f>+I151*Parámetros!$B$102</f>
        <v>2.0400920102857909</v>
      </c>
      <c r="S151" s="126">
        <f>+J151*Parámetros!$B$103</f>
        <v>1.7659726672281992</v>
      </c>
      <c r="T151" s="126">
        <f>+K151*Parámetros!$B$104</f>
        <v>1.4239850344183875</v>
      </c>
      <c r="U151" s="126">
        <f>L151*Parámetros!$B$105</f>
        <v>1.6810785546013203</v>
      </c>
      <c r="V151" s="126">
        <f t="shared" si="15"/>
        <v>9.9494765766529074</v>
      </c>
      <c r="W151" s="126">
        <f t="shared" si="19"/>
        <v>4.9595920775825615</v>
      </c>
      <c r="X151" s="50">
        <f t="shared" si="17"/>
        <v>87.101226051360086</v>
      </c>
      <c r="Y151" s="51">
        <f>+M151*Parámetros!$C$97</f>
        <v>3.2213481404044992E-4</v>
      </c>
      <c r="Z151" s="51">
        <f>N151*Parámetros!$C$98</f>
        <v>1.5893200302308807E-3</v>
      </c>
      <c r="AA151" s="51">
        <f>O151*Parámetros!$C$99</f>
        <v>1.9292999540564498E-2</v>
      </c>
      <c r="AB151" s="51">
        <f>P151*Parámetros!$C$100</f>
        <v>5.8717386130720153E-2</v>
      </c>
      <c r="AC151" s="51">
        <f>+Q151*Parámetros!$C$101</f>
        <v>9.0714424487909617E-2</v>
      </c>
      <c r="AD151" s="51">
        <f>+R151*Parámetros!$C$102</f>
        <v>0.24889122525486648</v>
      </c>
      <c r="AE151" s="51">
        <f>S151*Parámetros!$C$103</f>
        <v>0.48387651082052663</v>
      </c>
      <c r="AF151" s="51">
        <f>T151*Parámetros!$C$104</f>
        <v>0.61516153486874336</v>
      </c>
      <c r="AG151" s="51">
        <f>+U151*Parámetros!$C$105</f>
        <v>1.1918846952123361</v>
      </c>
      <c r="AH151" s="51">
        <f t="shared" si="16"/>
        <v>2.7104502311599381</v>
      </c>
      <c r="AI151" s="107">
        <f t="shared" si="20"/>
        <v>1.3510989638074919</v>
      </c>
      <c r="AJ151" s="50">
        <f t="shared" si="18"/>
        <v>23.728237004870017</v>
      </c>
    </row>
    <row r="152" spans="1:36" x14ac:dyDescent="0.25">
      <c r="A152" s="18">
        <v>44054</v>
      </c>
      <c r="B152" s="44">
        <f t="shared" si="14"/>
        <v>144</v>
      </c>
      <c r="C152" s="48">
        <f>+'Modelo predictivo'!G151</f>
        <v>168.35608036746271</v>
      </c>
      <c r="D152" s="50">
        <f>+$C152*'Estructura Poblacion'!C$19</f>
        <v>6.8678249260346718</v>
      </c>
      <c r="E152" s="50">
        <f>+$C152*'Estructura Poblacion'!D$19</f>
        <v>11.294620806073677</v>
      </c>
      <c r="F152" s="50">
        <f>+$C152*'Estructura Poblacion'!E$19</f>
        <v>34.27678344788341</v>
      </c>
      <c r="G152" s="50">
        <f>+$C152*'Estructura Poblacion'!F$19</f>
        <v>39.119949793125045</v>
      </c>
      <c r="H152" s="50">
        <f>+$C152*'Estructura Poblacion'!G$19</f>
        <v>31.325014257071871</v>
      </c>
      <c r="I152" s="50">
        <f>+$C152*'Estructura Poblacion'!H$19</f>
        <v>21.320684343164601</v>
      </c>
      <c r="J152" s="50">
        <f>+$C152*'Estructura Poblacion'!I$19</f>
        <v>11.340375802249792</v>
      </c>
      <c r="K152" s="50">
        <f>+$C152*'Estructura Poblacion'!J$19</f>
        <v>6.2467008529439276</v>
      </c>
      <c r="L152" s="50">
        <f>+$C152*'Estructura Poblacion'!K$19</f>
        <v>6.5641261389157179</v>
      </c>
      <c r="M152" s="126">
        <f>+D152*Parámetros!$B$97</f>
        <v>6.8678249260346715E-3</v>
      </c>
      <c r="N152" s="126">
        <f>+E152*Parámetros!$B$98</f>
        <v>3.3883862418221035E-2</v>
      </c>
      <c r="O152" s="126">
        <f>F152*Parámetros!$B$99</f>
        <v>0.41132140137460094</v>
      </c>
      <c r="P152" s="126">
        <f>+G152*Parámetros!$B$100</f>
        <v>1.2518383933800015</v>
      </c>
      <c r="Q152" s="126">
        <f>+H152*Parámetros!$B$101</f>
        <v>1.5349256985965218</v>
      </c>
      <c r="R152" s="126">
        <f>+I152*Parámetros!$B$102</f>
        <v>2.1747098030027892</v>
      </c>
      <c r="S152" s="126">
        <f>+J152*Parámetros!$B$103</f>
        <v>1.8825023831734655</v>
      </c>
      <c r="T152" s="126">
        <f>+K152*Parámetros!$B$104</f>
        <v>1.5179483072653743</v>
      </c>
      <c r="U152" s="126">
        <f>L152*Parámetros!$B$105</f>
        <v>1.7920064359239911</v>
      </c>
      <c r="V152" s="126">
        <f t="shared" si="15"/>
        <v>10.606004110060999</v>
      </c>
      <c r="W152" s="126">
        <f t="shared" si="19"/>
        <v>5.3532475792015823</v>
      </c>
      <c r="X152" s="50">
        <f t="shared" si="17"/>
        <v>92.353982582219501</v>
      </c>
      <c r="Y152" s="51">
        <f>+M152*Parámetros!$C$97</f>
        <v>3.4339124630173359E-4</v>
      </c>
      <c r="Z152" s="51">
        <f>N152*Parámetros!$C$98</f>
        <v>1.6941931209110519E-3</v>
      </c>
      <c r="AA152" s="51">
        <f>O152*Parámetros!$C$99</f>
        <v>2.0566070068730048E-2</v>
      </c>
      <c r="AB152" s="51">
        <f>P152*Parámetros!$C$100</f>
        <v>6.2591919669000073E-2</v>
      </c>
      <c r="AC152" s="51">
        <f>+Q152*Parámetros!$C$101</f>
        <v>9.6700319011580882E-2</v>
      </c>
      <c r="AD152" s="51">
        <f>+R152*Parámetros!$C$102</f>
        <v>0.26531459596634027</v>
      </c>
      <c r="AE152" s="51">
        <f>S152*Parámetros!$C$103</f>
        <v>0.51580565298952963</v>
      </c>
      <c r="AF152" s="51">
        <f>T152*Parámetros!$C$104</f>
        <v>0.65575366873864172</v>
      </c>
      <c r="AG152" s="51">
        <f>+U152*Parámetros!$C$105</f>
        <v>1.2705325630701096</v>
      </c>
      <c r="AH152" s="51">
        <f t="shared" si="16"/>
        <v>2.8893023738811454</v>
      </c>
      <c r="AI152" s="107">
        <f t="shared" si="20"/>
        <v>1.4583391424380343</v>
      </c>
      <c r="AJ152" s="50">
        <f t="shared" si="18"/>
        <v>25.159200236313126</v>
      </c>
    </row>
    <row r="153" spans="1:36" x14ac:dyDescent="0.25">
      <c r="A153" s="18">
        <v>44055</v>
      </c>
      <c r="B153" s="44">
        <f t="shared" si="14"/>
        <v>145</v>
      </c>
      <c r="C153" s="48">
        <f>+'Modelo predictivo'!G152</f>
        <v>179.46233841287903</v>
      </c>
      <c r="D153" s="50">
        <f>+$C153*'Estructura Poblacion'!C$19</f>
        <v>7.3208874805488886</v>
      </c>
      <c r="E153" s="50">
        <f>+$C153*'Estructura Poblacion'!D$19</f>
        <v>12.039714021142528</v>
      </c>
      <c r="F153" s="50">
        <f>+$C153*'Estructura Poblacion'!E$19</f>
        <v>36.537983643968644</v>
      </c>
      <c r="G153" s="50">
        <f>+$C153*'Estructura Poblacion'!F$19</f>
        <v>41.700648133083234</v>
      </c>
      <c r="H153" s="50">
        <f>+$C153*'Estructura Poblacion'!G$19</f>
        <v>33.391489616061179</v>
      </c>
      <c r="I153" s="50">
        <f>+$C153*'Estructura Poblacion'!H$19</f>
        <v>22.727185501324239</v>
      </c>
      <c r="J153" s="50">
        <f>+$C153*'Estructura Poblacion'!I$19</f>
        <v>12.088487422078895</v>
      </c>
      <c r="K153" s="50">
        <f>+$C153*'Estructura Poblacion'!J$19</f>
        <v>6.6587885628376879</v>
      </c>
      <c r="L153" s="50">
        <f>+$C153*'Estructura Poblacion'!K$19</f>
        <v>6.9971540318337446</v>
      </c>
      <c r="M153" s="126">
        <f>+D153*Parámetros!$B$97</f>
        <v>7.3208874805488888E-3</v>
      </c>
      <c r="N153" s="126">
        <f>+E153*Parámetros!$B$98</f>
        <v>3.6119142063427583E-2</v>
      </c>
      <c r="O153" s="126">
        <f>F153*Parámetros!$B$99</f>
        <v>0.43845580372762372</v>
      </c>
      <c r="P153" s="126">
        <f>+G153*Parámetros!$B$100</f>
        <v>1.3344207402586634</v>
      </c>
      <c r="Q153" s="126">
        <f>+H153*Parámetros!$B$101</f>
        <v>1.6361829911869978</v>
      </c>
      <c r="R153" s="126">
        <f>+I153*Parámetros!$B$102</f>
        <v>2.3181729211350723</v>
      </c>
      <c r="S153" s="126">
        <f>+J153*Parámetros!$B$103</f>
        <v>2.0066889120650968</v>
      </c>
      <c r="T153" s="126">
        <f>+K153*Parámetros!$B$104</f>
        <v>1.6180856207695582</v>
      </c>
      <c r="U153" s="126">
        <f>L153*Parámetros!$B$105</f>
        <v>1.9102230506906124</v>
      </c>
      <c r="V153" s="126">
        <f t="shared" si="15"/>
        <v>11.305670069377602</v>
      </c>
      <c r="W153" s="126">
        <f t="shared" si="19"/>
        <v>5.7780960942661599</v>
      </c>
      <c r="X153" s="50">
        <f t="shared" si="17"/>
        <v>97.881556557330939</v>
      </c>
      <c r="Y153" s="51">
        <f>+M153*Parámetros!$C$97</f>
        <v>3.6604437402744448E-4</v>
      </c>
      <c r="Z153" s="51">
        <f>N153*Parámetros!$C$98</f>
        <v>1.8059571031713792E-3</v>
      </c>
      <c r="AA153" s="51">
        <f>O153*Parámetros!$C$99</f>
        <v>2.1922790186381186E-2</v>
      </c>
      <c r="AB153" s="51">
        <f>P153*Parámetros!$C$100</f>
        <v>6.6721037012933179E-2</v>
      </c>
      <c r="AC153" s="51">
        <f>+Q153*Parámetros!$C$101</f>
        <v>0.10307952844478087</v>
      </c>
      <c r="AD153" s="51">
        <f>+R153*Parámetros!$C$102</f>
        <v>0.28281709637847879</v>
      </c>
      <c r="AE153" s="51">
        <f>S153*Parámetros!$C$103</f>
        <v>0.54983276190583652</v>
      </c>
      <c r="AF153" s="51">
        <f>T153*Parámetros!$C$104</f>
        <v>0.69901298817244917</v>
      </c>
      <c r="AG153" s="51">
        <f>+U153*Parámetros!$C$105</f>
        <v>1.354348142939644</v>
      </c>
      <c r="AH153" s="51">
        <f t="shared" si="16"/>
        <v>3.0799063465177028</v>
      </c>
      <c r="AI153" s="107">
        <f t="shared" si="20"/>
        <v>1.5740769651258006</v>
      </c>
      <c r="AJ153" s="50">
        <f t="shared" si="18"/>
        <v>26.665029617705027</v>
      </c>
    </row>
    <row r="154" spans="1:36" x14ac:dyDescent="0.25">
      <c r="A154" s="18">
        <v>44056</v>
      </c>
      <c r="B154" s="44">
        <f t="shared" si="14"/>
        <v>146</v>
      </c>
      <c r="C154" s="48">
        <f>+'Modelo predictivo'!G153</f>
        <v>191.29795764642768</v>
      </c>
      <c r="D154" s="50">
        <f>+$C154*'Estructura Poblacion'!C$19</f>
        <v>7.8037031924008389</v>
      </c>
      <c r="E154" s="50">
        <f>+$C154*'Estructura Poblacion'!D$19</f>
        <v>12.83373839469785</v>
      </c>
      <c r="F154" s="50">
        <f>+$C154*'Estructura Poblacion'!E$19</f>
        <v>38.947679548948599</v>
      </c>
      <c r="G154" s="50">
        <f>+$C154*'Estructura Poblacion'!F$19</f>
        <v>44.450824005415143</v>
      </c>
      <c r="H154" s="50">
        <f>+$C154*'Estructura Poblacion'!G$19</f>
        <v>35.593672872068119</v>
      </c>
      <c r="I154" s="50">
        <f>+$C154*'Estructura Poblacion'!H$19</f>
        <v>24.226053265016528</v>
      </c>
      <c r="J154" s="50">
        <f>+$C154*'Estructura Poblacion'!I$19</f>
        <v>12.885728422628569</v>
      </c>
      <c r="K154" s="50">
        <f>+$C154*'Estructura Poblacion'!J$19</f>
        <v>7.0979385632413363</v>
      </c>
      <c r="L154" s="50">
        <f>+$C154*'Estructura Poblacion'!K$19</f>
        <v>7.4586193820106965</v>
      </c>
      <c r="M154" s="126">
        <f>+D154*Parámetros!$B$97</f>
        <v>7.8037031924008387E-3</v>
      </c>
      <c r="N154" s="126">
        <f>+E154*Parámetros!$B$98</f>
        <v>3.8501215184093551E-2</v>
      </c>
      <c r="O154" s="126">
        <f>F154*Parámetros!$B$99</f>
        <v>0.46737215458738318</v>
      </c>
      <c r="P154" s="126">
        <f>+G154*Parámetros!$B$100</f>
        <v>1.4224263681732845</v>
      </c>
      <c r="Q154" s="126">
        <f>+H154*Parámetros!$B$101</f>
        <v>1.744089970731338</v>
      </c>
      <c r="R154" s="126">
        <f>+I154*Parámetros!$B$102</f>
        <v>2.4710574330316857</v>
      </c>
      <c r="S154" s="126">
        <f>+J154*Parámetros!$B$103</f>
        <v>2.1390309181563425</v>
      </c>
      <c r="T154" s="126">
        <f>+K154*Parámetros!$B$104</f>
        <v>1.7247990708676446</v>
      </c>
      <c r="U154" s="126">
        <f>L154*Parámetros!$B$105</f>
        <v>2.0362030912889204</v>
      </c>
      <c r="V154" s="126">
        <f t="shared" si="15"/>
        <v>12.051283925213093</v>
      </c>
      <c r="W154" s="126">
        <f t="shared" si="19"/>
        <v>6.2366006793472097</v>
      </c>
      <c r="X154" s="50">
        <f t="shared" si="17"/>
        <v>103.69623980319683</v>
      </c>
      <c r="Y154" s="51">
        <f>+M154*Parámetros!$C$97</f>
        <v>3.9018515962004193E-4</v>
      </c>
      <c r="Z154" s="51">
        <f>N154*Parámetros!$C$98</f>
        <v>1.9250607592046776E-3</v>
      </c>
      <c r="AA154" s="51">
        <f>O154*Parámetros!$C$99</f>
        <v>2.3368607729369162E-2</v>
      </c>
      <c r="AB154" s="51">
        <f>P154*Parámetros!$C$100</f>
        <v>7.112131840866423E-2</v>
      </c>
      <c r="AC154" s="51">
        <f>+Q154*Parámetros!$C$101</f>
        <v>0.10987766815607429</v>
      </c>
      <c r="AD154" s="51">
        <f>+R154*Parámetros!$C$102</f>
        <v>0.30146900682986566</v>
      </c>
      <c r="AE154" s="51">
        <f>S154*Parámetros!$C$103</f>
        <v>0.58609447157483785</v>
      </c>
      <c r="AF154" s="51">
        <f>T154*Parámetros!$C$104</f>
        <v>0.7451131986148225</v>
      </c>
      <c r="AG154" s="51">
        <f>+U154*Parámetros!$C$105</f>
        <v>1.4436679917238444</v>
      </c>
      <c r="AH154" s="51">
        <f t="shared" si="16"/>
        <v>3.2830275089563026</v>
      </c>
      <c r="AI154" s="107">
        <f t="shared" si="20"/>
        <v>1.6989834211636015</v>
      </c>
      <c r="AJ154" s="50">
        <f t="shared" si="18"/>
        <v>28.249073705497729</v>
      </c>
    </row>
    <row r="155" spans="1:36" x14ac:dyDescent="0.25">
      <c r="A155" s="18">
        <v>44057</v>
      </c>
      <c r="B155" s="44">
        <f t="shared" si="14"/>
        <v>147</v>
      </c>
      <c r="C155" s="48">
        <f>+'Modelo predictivo'!G154</f>
        <v>203.91038481239229</v>
      </c>
      <c r="D155" s="50">
        <f>+$C155*'Estructura Poblacion'!C$19</f>
        <v>8.3182075778625784</v>
      </c>
      <c r="E155" s="50">
        <f>+$C155*'Estructura Poblacion'!D$19</f>
        <v>13.679877019289659</v>
      </c>
      <c r="F155" s="50">
        <f>+$C155*'Estructura Poblacion'!E$19</f>
        <v>41.515531174956884</v>
      </c>
      <c r="G155" s="50">
        <f>+$C155*'Estructura Poblacion'!F$19</f>
        <v>47.381502341624135</v>
      </c>
      <c r="H155" s="50">
        <f>+$C155*'Estructura Poblacion'!G$19</f>
        <v>37.940392158522108</v>
      </c>
      <c r="I155" s="50">
        <f>+$C155*'Estructura Poblacion'!H$19</f>
        <v>25.82329630975693</v>
      </c>
      <c r="J155" s="50">
        <f>+$C155*'Estructura Poblacion'!I$19</f>
        <v>13.735294791294073</v>
      </c>
      <c r="K155" s="50">
        <f>+$C155*'Estructura Poblacion'!J$19</f>
        <v>7.5659113229026556</v>
      </c>
      <c r="L155" s="50">
        <f>+$C155*'Estructura Poblacion'!K$19</f>
        <v>7.9503721161832797</v>
      </c>
      <c r="M155" s="126">
        <f>+D155*Parámetros!$B$97</f>
        <v>8.3182075778625783E-3</v>
      </c>
      <c r="N155" s="126">
        <f>+E155*Parámetros!$B$98</f>
        <v>4.103963105786898E-2</v>
      </c>
      <c r="O155" s="126">
        <f>F155*Parámetros!$B$99</f>
        <v>0.49818637409948263</v>
      </c>
      <c r="P155" s="126">
        <f>+G155*Parámetros!$B$100</f>
        <v>1.5162080749319724</v>
      </c>
      <c r="Q155" s="126">
        <f>+H155*Parámetros!$B$101</f>
        <v>1.8590792157675833</v>
      </c>
      <c r="R155" s="126">
        <f>+I155*Parámetros!$B$102</f>
        <v>2.6339762235952069</v>
      </c>
      <c r="S155" s="126">
        <f>+J155*Parámetros!$B$103</f>
        <v>2.2800589353548162</v>
      </c>
      <c r="T155" s="126">
        <f>+K155*Parámetros!$B$104</f>
        <v>1.8385164514653451</v>
      </c>
      <c r="U155" s="126">
        <f>L155*Parámetros!$B$105</f>
        <v>2.1704515877180355</v>
      </c>
      <c r="V155" s="126">
        <f t="shared" si="15"/>
        <v>12.845834701568174</v>
      </c>
      <c r="W155" s="126">
        <f t="shared" si="19"/>
        <v>6.7314174482583313</v>
      </c>
      <c r="X155" s="50">
        <f t="shared" si="17"/>
        <v>109.81065705650668</v>
      </c>
      <c r="Y155" s="51">
        <f>+M155*Parámetros!$C$97</f>
        <v>4.1591037889312892E-4</v>
      </c>
      <c r="Z155" s="51">
        <f>N155*Parámetros!$C$98</f>
        <v>2.0519815528934489E-3</v>
      </c>
      <c r="AA155" s="51">
        <f>O155*Parámetros!$C$99</f>
        <v>2.4909318704974134E-2</v>
      </c>
      <c r="AB155" s="51">
        <f>P155*Parámetros!$C$100</f>
        <v>7.5810403746598629E-2</v>
      </c>
      <c r="AC155" s="51">
        <f>+Q155*Parámetros!$C$101</f>
        <v>0.11712199059335775</v>
      </c>
      <c r="AD155" s="51">
        <f>+R155*Parámetros!$C$102</f>
        <v>0.32134509927861521</v>
      </c>
      <c r="AE155" s="51">
        <f>S155*Parámetros!$C$103</f>
        <v>0.62473614828721968</v>
      </c>
      <c r="AF155" s="51">
        <f>T155*Parámetros!$C$104</f>
        <v>0.79423910703302913</v>
      </c>
      <c r="AG155" s="51">
        <f>+U155*Parámetros!$C$105</f>
        <v>1.5388501756920872</v>
      </c>
      <c r="AH155" s="51">
        <f t="shared" si="16"/>
        <v>3.4994801352676683</v>
      </c>
      <c r="AI155" s="107">
        <f t="shared" si="20"/>
        <v>1.8337820927664996</v>
      </c>
      <c r="AJ155" s="50">
        <f t="shared" si="18"/>
        <v>29.914771747998898</v>
      </c>
    </row>
    <row r="156" spans="1:36" x14ac:dyDescent="0.25">
      <c r="A156" s="18">
        <v>44058</v>
      </c>
      <c r="B156" s="44">
        <f t="shared" si="14"/>
        <v>148</v>
      </c>
      <c r="C156" s="48">
        <f>+'Modelo predictivo'!G155</f>
        <v>217.35009154118598</v>
      </c>
      <c r="D156" s="50">
        <f>+$C156*'Estructura Poblacion'!C$19</f>
        <v>8.8664595487396802</v>
      </c>
      <c r="E156" s="50">
        <f>+$C156*'Estructura Poblacion'!D$19</f>
        <v>14.581515920095871</v>
      </c>
      <c r="F156" s="50">
        <f>+$C156*'Estructura Poblacion'!E$19</f>
        <v>44.251814391698687</v>
      </c>
      <c r="G156" s="50">
        <f>+$C156*'Estructura Poblacion'!F$19</f>
        <v>50.504410948887859</v>
      </c>
      <c r="H156" s="50">
        <f>+$C156*'Estructura Poblacion'!G$19</f>
        <v>40.44103843141842</v>
      </c>
      <c r="I156" s="50">
        <f>+$C156*'Estructura Poblacion'!H$19</f>
        <v>27.525306383903882</v>
      </c>
      <c r="J156" s="50">
        <f>+$C156*'Estructura Poblacion'!I$19</f>
        <v>14.640586270187407</v>
      </c>
      <c r="K156" s="50">
        <f>+$C156*'Estructura Poblacion'!J$19</f>
        <v>8.0645795462470673</v>
      </c>
      <c r="L156" s="50">
        <f>+$C156*'Estructura Poblacion'!K$19</f>
        <v>8.4743801000071048</v>
      </c>
      <c r="M156" s="126">
        <f>+D156*Parámetros!$B$97</f>
        <v>8.8664595487396806E-3</v>
      </c>
      <c r="N156" s="126">
        <f>+E156*Parámetros!$B$98</f>
        <v>4.3744547760287612E-2</v>
      </c>
      <c r="O156" s="126">
        <f>F156*Parámetros!$B$99</f>
        <v>0.53102177270038431</v>
      </c>
      <c r="P156" s="126">
        <f>+G156*Parámetros!$B$100</f>
        <v>1.6161411503644114</v>
      </c>
      <c r="Q156" s="126">
        <f>+H156*Parámetros!$B$101</f>
        <v>1.9816108831395027</v>
      </c>
      <c r="R156" s="126">
        <f>+I156*Parámetros!$B$102</f>
        <v>2.8075812511581959</v>
      </c>
      <c r="S156" s="126">
        <f>+J156*Parámetros!$B$103</f>
        <v>2.4303373208511099</v>
      </c>
      <c r="T156" s="126">
        <f>+K156*Parámetros!$B$104</f>
        <v>1.9596928297380374</v>
      </c>
      <c r="U156" s="126">
        <f>L156*Parámetros!$B$105</f>
        <v>2.3135057673019399</v>
      </c>
      <c r="V156" s="126">
        <f t="shared" si="15"/>
        <v>13.692501982562609</v>
      </c>
      <c r="W156" s="126">
        <f t="shared" si="19"/>
        <v>6.3246658291058386</v>
      </c>
      <c r="X156" s="50">
        <f t="shared" si="17"/>
        <v>117.17849320996345</v>
      </c>
      <c r="Y156" s="51">
        <f>+M156*Parámetros!$C$97</f>
        <v>4.4332297743698406E-4</v>
      </c>
      <c r="Z156" s="51">
        <f>N156*Parámetros!$C$98</f>
        <v>2.1872273880143805E-3</v>
      </c>
      <c r="AA156" s="51">
        <f>O156*Parámetros!$C$99</f>
        <v>2.6551088635019218E-2</v>
      </c>
      <c r="AB156" s="51">
        <f>P156*Parámetros!$C$100</f>
        <v>8.0807057518220579E-2</v>
      </c>
      <c r="AC156" s="51">
        <f>+Q156*Parámetros!$C$101</f>
        <v>0.12484148563778867</v>
      </c>
      <c r="AD156" s="51">
        <f>+R156*Parámetros!$C$102</f>
        <v>0.34252491264129992</v>
      </c>
      <c r="AE156" s="51">
        <f>S156*Parámetros!$C$103</f>
        <v>0.66591242591320421</v>
      </c>
      <c r="AF156" s="51">
        <f>T156*Parámetros!$C$104</f>
        <v>0.84658730244683211</v>
      </c>
      <c r="AG156" s="51">
        <f>+U156*Parámetros!$C$105</f>
        <v>1.6402755890170753</v>
      </c>
      <c r="AH156" s="51">
        <f t="shared" si="16"/>
        <v>3.7301304121748915</v>
      </c>
      <c r="AI156" s="107">
        <f t="shared" si="20"/>
        <v>1.722974251603921</v>
      </c>
      <c r="AJ156" s="50">
        <f t="shared" si="18"/>
        <v>31.92192790856987</v>
      </c>
    </row>
    <row r="157" spans="1:36" x14ac:dyDescent="0.25">
      <c r="A157" s="18">
        <v>44059</v>
      </c>
      <c r="B157" s="44">
        <f t="shared" si="14"/>
        <v>149</v>
      </c>
      <c r="C157" s="48">
        <f>+'Modelo predictivo'!G156</f>
        <v>231.6707587458659</v>
      </c>
      <c r="D157" s="50">
        <f>+$C157*'Estructura Poblacion'!C$19</f>
        <v>9.4506489345407765</v>
      </c>
      <c r="E157" s="50">
        <f>+$C157*'Estructura Poblacion'!D$19</f>
        <v>15.542256425658834</v>
      </c>
      <c r="F157" s="50">
        <f>+$C157*'Estructura Poblacion'!E$19</f>
        <v>47.167458469017603</v>
      </c>
      <c r="G157" s="50">
        <f>+$C157*'Estructura Poblacion'!F$19</f>
        <v>53.832023357233062</v>
      </c>
      <c r="H157" s="50">
        <f>+$C157*'Estructura Poblacion'!G$19</f>
        <v>43.10559977888061</v>
      </c>
      <c r="I157" s="50">
        <f>+$C157*'Estructura Poblacion'!H$19</f>
        <v>29.338881660710449</v>
      </c>
      <c r="J157" s="50">
        <f>+$C157*'Estructura Poblacion'!I$19</f>
        <v>15.605218776988218</v>
      </c>
      <c r="K157" s="50">
        <f>+$C157*'Estructura Poblacion'!J$19</f>
        <v>8.5959350152443665</v>
      </c>
      <c r="L157" s="50">
        <f>+$C157*'Estructura Poblacion'!K$19</f>
        <v>9.0327363275919801</v>
      </c>
      <c r="M157" s="126">
        <f>+D157*Parámetros!$B$97</f>
        <v>9.4506489345407771E-3</v>
      </c>
      <c r="N157" s="126">
        <f>+E157*Parámetros!$B$98</f>
        <v>4.6626769276976503E-2</v>
      </c>
      <c r="O157" s="126">
        <f>F157*Parámetros!$B$99</f>
        <v>0.56600950162821129</v>
      </c>
      <c r="P157" s="126">
        <f>+G157*Parámetros!$B$100</f>
        <v>1.722624747431458</v>
      </c>
      <c r="Q157" s="126">
        <f>+H157*Parámetros!$B$101</f>
        <v>2.1121743891651499</v>
      </c>
      <c r="R157" s="126">
        <f>+I157*Parámetros!$B$102</f>
        <v>2.9925659293924656</v>
      </c>
      <c r="S157" s="126">
        <f>+J157*Parámetros!$B$103</f>
        <v>2.5904663169800446</v>
      </c>
      <c r="T157" s="126">
        <f>+K157*Parámetros!$B$104</f>
        <v>2.0888122087043812</v>
      </c>
      <c r="U157" s="126">
        <f>L157*Parámetros!$B$105</f>
        <v>2.4659370174326107</v>
      </c>
      <c r="V157" s="126">
        <f t="shared" si="15"/>
        <v>14.594667528945838</v>
      </c>
      <c r="W157" s="126">
        <f t="shared" si="19"/>
        <v>6.7028650641307657</v>
      </c>
      <c r="X157" s="50">
        <f t="shared" si="17"/>
        <v>125.07029567477854</v>
      </c>
      <c r="Y157" s="51">
        <f>+M157*Parámetros!$C$97</f>
        <v>4.7253244672703889E-4</v>
      </c>
      <c r="Z157" s="51">
        <f>N157*Parámetros!$C$98</f>
        <v>2.3313384638488253E-3</v>
      </c>
      <c r="AA157" s="51">
        <f>O157*Parámetros!$C$99</f>
        <v>2.8300475081410564E-2</v>
      </c>
      <c r="AB157" s="51">
        <f>P157*Parámetros!$C$100</f>
        <v>8.6131237371572911E-2</v>
      </c>
      <c r="AC157" s="51">
        <f>+Q157*Parámetros!$C$101</f>
        <v>0.13306698651740445</v>
      </c>
      <c r="AD157" s="51">
        <f>+R157*Parámetros!$C$102</f>
        <v>0.36509304338588078</v>
      </c>
      <c r="AE157" s="51">
        <f>S157*Parámetros!$C$103</f>
        <v>0.70978777085253231</v>
      </c>
      <c r="AF157" s="51">
        <f>T157*Parámetros!$C$104</f>
        <v>0.90236687416029271</v>
      </c>
      <c r="AG157" s="51">
        <f>+U157*Parámetros!$C$105</f>
        <v>1.748349345359721</v>
      </c>
      <c r="AH157" s="51">
        <f t="shared" si="16"/>
        <v>3.9758996036393905</v>
      </c>
      <c r="AI157" s="107">
        <f t="shared" si="20"/>
        <v>1.8260038126165337</v>
      </c>
      <c r="AJ157" s="50">
        <f t="shared" si="18"/>
        <v>34.071823699592727</v>
      </c>
    </row>
    <row r="158" spans="1:36" x14ac:dyDescent="0.25">
      <c r="A158" s="18">
        <v>44060</v>
      </c>
      <c r="B158" s="44">
        <f t="shared" si="14"/>
        <v>150</v>
      </c>
      <c r="C158" s="48">
        <f>+'Modelo predictivo'!G157</f>
        <v>181.56665136408992</v>
      </c>
      <c r="D158" s="50">
        <f>+$C158*'Estructura Poblacion'!C$19</f>
        <v>7.4067296604509147</v>
      </c>
      <c r="E158" s="50">
        <f>+$C158*'Estructura Poblacion'!D$19</f>
        <v>12.1808875195357</v>
      </c>
      <c r="F158" s="50">
        <f>+$C158*'Estructura Poblacion'!E$19</f>
        <v>36.966415329820435</v>
      </c>
      <c r="G158" s="50">
        <f>+$C158*'Estructura Poblacion'!F$19</f>
        <v>42.189615426813972</v>
      </c>
      <c r="H158" s="50">
        <f>+$C158*'Estructura Poblacion'!G$19</f>
        <v>33.783026607503054</v>
      </c>
      <c r="I158" s="50">
        <f>+$C158*'Estructura Poblacion'!H$19</f>
        <v>22.993676572475781</v>
      </c>
      <c r="J158" s="50">
        <f>+$C158*'Estructura Poblacion'!I$19</f>
        <v>12.230232820404792</v>
      </c>
      <c r="K158" s="50">
        <f>+$C158*'Estructura Poblacion'!J$19</f>
        <v>6.7368672011529718</v>
      </c>
      <c r="L158" s="50">
        <f>+$C158*'Estructura Poblacion'!K$19</f>
        <v>7.0792002259323086</v>
      </c>
      <c r="M158" s="126">
        <f>+D158*Parámetros!$B$97</f>
        <v>7.4067296604509152E-3</v>
      </c>
      <c r="N158" s="126">
        <f>+E158*Parámetros!$B$98</f>
        <v>3.6542662558607102E-2</v>
      </c>
      <c r="O158" s="126">
        <f>F158*Parámetros!$B$99</f>
        <v>0.44359698395784525</v>
      </c>
      <c r="P158" s="126">
        <f>+G158*Parámetros!$B$100</f>
        <v>1.3500676936580471</v>
      </c>
      <c r="Q158" s="126">
        <f>+H158*Parámetros!$B$101</f>
        <v>1.6553683037676497</v>
      </c>
      <c r="R158" s="126">
        <f>+I158*Parámetros!$B$102</f>
        <v>2.3453550103925296</v>
      </c>
      <c r="S158" s="126">
        <f>+J158*Parámetros!$B$103</f>
        <v>2.0302186481871956</v>
      </c>
      <c r="T158" s="126">
        <f>+K158*Parámetros!$B$104</f>
        <v>1.6370587298801722</v>
      </c>
      <c r="U158" s="126">
        <f>L158*Parámetros!$B$105</f>
        <v>1.9326216616795204</v>
      </c>
      <c r="V158" s="126">
        <f t="shared" si="15"/>
        <v>11.438236423742019</v>
      </c>
      <c r="W158" s="126">
        <f t="shared" si="19"/>
        <v>7.1036107470288572</v>
      </c>
      <c r="X158" s="50">
        <f t="shared" si="17"/>
        <v>129.40492135149171</v>
      </c>
      <c r="Y158" s="51">
        <f>+M158*Parámetros!$C$97</f>
        <v>3.7033648302254576E-4</v>
      </c>
      <c r="Z158" s="51">
        <f>N158*Parámetros!$C$98</f>
        <v>1.8271331279303552E-3</v>
      </c>
      <c r="AA158" s="51">
        <f>O158*Parámetros!$C$99</f>
        <v>2.2179849197892263E-2</v>
      </c>
      <c r="AB158" s="51">
        <f>P158*Parámetros!$C$100</f>
        <v>6.7503384682902359E-2</v>
      </c>
      <c r="AC158" s="51">
        <f>+Q158*Parámetros!$C$101</f>
        <v>0.10428820313736192</v>
      </c>
      <c r="AD158" s="51">
        <f>+R158*Parámetros!$C$102</f>
        <v>0.2861333112678886</v>
      </c>
      <c r="AE158" s="51">
        <f>S158*Parámetros!$C$103</f>
        <v>0.55627990960329166</v>
      </c>
      <c r="AF158" s="51">
        <f>T158*Parámetros!$C$104</f>
        <v>0.70720937130823436</v>
      </c>
      <c r="AG158" s="51">
        <f>+U158*Parámetros!$C$105</f>
        <v>1.3702287581307799</v>
      </c>
      <c r="AH158" s="51">
        <f t="shared" si="16"/>
        <v>3.1160202569393043</v>
      </c>
      <c r="AI158" s="107">
        <f t="shared" si="20"/>
        <v>1.9351755082810396</v>
      </c>
      <c r="AJ158" s="50">
        <f t="shared" si="18"/>
        <v>35.252668448250994</v>
      </c>
    </row>
    <row r="159" spans="1:36" x14ac:dyDescent="0.25">
      <c r="A159" s="18">
        <v>44061</v>
      </c>
      <c r="B159" s="44">
        <f t="shared" si="14"/>
        <v>151</v>
      </c>
      <c r="C159" s="48">
        <f>+'Modelo predictivo'!G158</f>
        <v>186.92414062889293</v>
      </c>
      <c r="D159" s="50">
        <f>+$C159*'Estructura Poblacion'!C$19</f>
        <v>7.6252801175147047</v>
      </c>
      <c r="E159" s="50">
        <f>+$C159*'Estructura Poblacion'!D$19</f>
        <v>12.540309107318489</v>
      </c>
      <c r="F159" s="50">
        <f>+$C159*'Estructura Poblacion'!E$19</f>
        <v>38.057183771050454</v>
      </c>
      <c r="G159" s="50">
        <f>+$C159*'Estructura Poblacion'!F$19</f>
        <v>43.434504893228542</v>
      </c>
      <c r="H159" s="50">
        <f>+$C159*'Estructura Poblacion'!G$19</f>
        <v>34.779862761182585</v>
      </c>
      <c r="I159" s="50">
        <f>+$C159*'Estructura Poblacion'!H$19</f>
        <v>23.672151250892171</v>
      </c>
      <c r="J159" s="50">
        <f>+$C159*'Estructura Poblacion'!I$19</f>
        <v>12.591110440546435</v>
      </c>
      <c r="K159" s="50">
        <f>+$C159*'Estructura Poblacion'!J$19</f>
        <v>6.935652018945337</v>
      </c>
      <c r="L159" s="50">
        <f>+$C159*'Estructura Poblacion'!K$19</f>
        <v>7.2880862682142142</v>
      </c>
      <c r="M159" s="126">
        <f>+D159*Parámetros!$B$97</f>
        <v>7.6252801175147045E-3</v>
      </c>
      <c r="N159" s="126">
        <f>+E159*Parámetros!$B$98</f>
        <v>3.7620927321955468E-2</v>
      </c>
      <c r="O159" s="126">
        <f>F159*Parámetros!$B$99</f>
        <v>0.45668620525260545</v>
      </c>
      <c r="P159" s="126">
        <f>+G159*Parámetros!$B$100</f>
        <v>1.3899041565833135</v>
      </c>
      <c r="Q159" s="126">
        <f>+H159*Parámetros!$B$101</f>
        <v>1.7042132752979466</v>
      </c>
      <c r="R159" s="126">
        <f>+I159*Parámetros!$B$102</f>
        <v>2.4145594275910014</v>
      </c>
      <c r="S159" s="126">
        <f>+J159*Parámetros!$B$103</f>
        <v>2.0901243331307082</v>
      </c>
      <c r="T159" s="126">
        <f>+K159*Parámetros!$B$104</f>
        <v>1.6853634406037168</v>
      </c>
      <c r="U159" s="126">
        <f>L159*Parámetros!$B$105</f>
        <v>1.9896475512224807</v>
      </c>
      <c r="V159" s="126">
        <f t="shared" si="15"/>
        <v>11.775744597121241</v>
      </c>
      <c r="W159" s="126">
        <f t="shared" si="19"/>
        <v>7.528238491818537</v>
      </c>
      <c r="X159" s="50">
        <f t="shared" si="17"/>
        <v>133.65242745679441</v>
      </c>
      <c r="Y159" s="51">
        <f>+M159*Parámetros!$C$97</f>
        <v>3.8126400587573526E-4</v>
      </c>
      <c r="Z159" s="51">
        <f>N159*Parámetros!$C$98</f>
        <v>1.8810463660977736E-3</v>
      </c>
      <c r="AA159" s="51">
        <f>O159*Parámetros!$C$99</f>
        <v>2.2834310262630275E-2</v>
      </c>
      <c r="AB159" s="51">
        <f>P159*Parámetros!$C$100</f>
        <v>6.949520782916567E-2</v>
      </c>
      <c r="AC159" s="51">
        <f>+Q159*Parámetros!$C$101</f>
        <v>0.10736543634377065</v>
      </c>
      <c r="AD159" s="51">
        <f>+R159*Parámetros!$C$102</f>
        <v>0.29457625016610217</v>
      </c>
      <c r="AE159" s="51">
        <f>S159*Parámetros!$C$103</f>
        <v>0.57269406727781413</v>
      </c>
      <c r="AF159" s="51">
        <f>T159*Parámetros!$C$104</f>
        <v>0.72807700634080563</v>
      </c>
      <c r="AG159" s="51">
        <f>+U159*Parámetros!$C$105</f>
        <v>1.4106601138167387</v>
      </c>
      <c r="AH159" s="51">
        <f t="shared" si="16"/>
        <v>3.2079647024090008</v>
      </c>
      <c r="AI159" s="107">
        <f t="shared" si="20"/>
        <v>2.050853188423817</v>
      </c>
      <c r="AJ159" s="50">
        <f t="shared" si="18"/>
        <v>36.409779962236179</v>
      </c>
    </row>
    <row r="160" spans="1:36" x14ac:dyDescent="0.25">
      <c r="A160" s="18">
        <v>44062</v>
      </c>
      <c r="B160" s="44">
        <f t="shared" si="14"/>
        <v>152</v>
      </c>
      <c r="C160" s="48">
        <f>+'Modelo predictivo'!G159</f>
        <v>192.43736296915449</v>
      </c>
      <c r="D160" s="50">
        <f>+$C160*'Estructura Poblacion'!C$19</f>
        <v>7.8501834636164673</v>
      </c>
      <c r="E160" s="50">
        <f>+$C160*'Estructura Poblacion'!D$19</f>
        <v>12.910178467646404</v>
      </c>
      <c r="F160" s="50">
        <f>+$C160*'Estructura Poblacion'!E$19</f>
        <v>39.179658990506212</v>
      </c>
      <c r="G160" s="50">
        <f>+$C160*'Estructura Poblacion'!F$19</f>
        <v>44.715581173209763</v>
      </c>
      <c r="H160" s="50">
        <f>+$C160*'Estructura Poblacion'!G$19</f>
        <v>35.805675241695035</v>
      </c>
      <c r="I160" s="50">
        <f>+$C160*'Estructura Poblacion'!H$19</f>
        <v>24.370348031037199</v>
      </c>
      <c r="J160" s="50">
        <f>+$C160*'Estructura Poblacion'!I$19</f>
        <v>12.962478157610537</v>
      </c>
      <c r="K160" s="50">
        <f>+$C160*'Estructura Poblacion'!J$19</f>
        <v>7.1402151723533525</v>
      </c>
      <c r="L160" s="50">
        <f>+$C160*'Estructura Poblacion'!K$19</f>
        <v>7.5030442714795313</v>
      </c>
      <c r="M160" s="126">
        <f>+D160*Parámetros!$B$97</f>
        <v>7.8501834636164683E-3</v>
      </c>
      <c r="N160" s="126">
        <f>+E160*Parámetros!$B$98</f>
        <v>3.8730535402939213E-2</v>
      </c>
      <c r="O160" s="126">
        <f>F160*Parámetros!$B$99</f>
        <v>0.47015590788607453</v>
      </c>
      <c r="P160" s="126">
        <f>+G160*Parámetros!$B$100</f>
        <v>1.4308985975427124</v>
      </c>
      <c r="Q160" s="126">
        <f>+H160*Parámetros!$B$101</f>
        <v>1.7544780868430567</v>
      </c>
      <c r="R160" s="126">
        <f>+I160*Parámetros!$B$102</f>
        <v>2.4857754991657943</v>
      </c>
      <c r="S160" s="126">
        <f>+J160*Parámetros!$B$103</f>
        <v>2.1517713741633493</v>
      </c>
      <c r="T160" s="126">
        <f>+K160*Parámetros!$B$104</f>
        <v>1.7350722868818647</v>
      </c>
      <c r="U160" s="126">
        <f>L160*Parámetros!$B$105</f>
        <v>2.0483310861139121</v>
      </c>
      <c r="V160" s="126">
        <f t="shared" si="15"/>
        <v>12.12306355746332</v>
      </c>
      <c r="W160" s="126">
        <f t="shared" si="19"/>
        <v>7.9781619837502893</v>
      </c>
      <c r="X160" s="50">
        <f t="shared" si="17"/>
        <v>137.79732903050746</v>
      </c>
      <c r="Y160" s="51">
        <f>+M160*Parámetros!$C$97</f>
        <v>3.9250917318082345E-4</v>
      </c>
      <c r="Z160" s="51">
        <f>N160*Parámetros!$C$98</f>
        <v>1.9365267701469608E-3</v>
      </c>
      <c r="AA160" s="51">
        <f>O160*Parámetros!$C$99</f>
        <v>2.3507795394303727E-2</v>
      </c>
      <c r="AB160" s="51">
        <f>P160*Parámetros!$C$100</f>
        <v>7.1544929877135621E-2</v>
      </c>
      <c r="AC160" s="51">
        <f>+Q160*Parámetros!$C$101</f>
        <v>0.11053211947111258</v>
      </c>
      <c r="AD160" s="51">
        <f>+R160*Parámetros!$C$102</f>
        <v>0.30326461089822693</v>
      </c>
      <c r="AE160" s="51">
        <f>S160*Parámetros!$C$103</f>
        <v>0.58958535652075772</v>
      </c>
      <c r="AF160" s="51">
        <f>T160*Parámetros!$C$104</f>
        <v>0.74955122793296547</v>
      </c>
      <c r="AG160" s="51">
        <f>+U160*Parámetros!$C$105</f>
        <v>1.4522667400547635</v>
      </c>
      <c r="AH160" s="51">
        <f t="shared" si="16"/>
        <v>3.3025818160925935</v>
      </c>
      <c r="AI160" s="107">
        <f t="shared" si="20"/>
        <v>2.1734219711447427</v>
      </c>
      <c r="AJ160" s="50">
        <f t="shared" si="18"/>
        <v>37.538939807184029</v>
      </c>
    </row>
    <row r="161" spans="1:36" x14ac:dyDescent="0.25">
      <c r="A161" s="18">
        <v>44063</v>
      </c>
      <c r="B161" s="44">
        <f t="shared" si="14"/>
        <v>153</v>
      </c>
      <c r="C161" s="48">
        <f>+'Modelo predictivo'!G160</f>
        <v>198.11070369882509</v>
      </c>
      <c r="D161" s="50">
        <f>+$C161*'Estructura Poblacion'!C$19</f>
        <v>8.0816185908306171</v>
      </c>
      <c r="E161" s="50">
        <f>+$C161*'Estructura Poblacion'!D$19</f>
        <v>13.290789801109515</v>
      </c>
      <c r="F161" s="50">
        <f>+$C161*'Estructura Poblacion'!E$19</f>
        <v>40.334733824706014</v>
      </c>
      <c r="G161" s="50">
        <f>+$C161*'Estructura Poblacion'!F$19</f>
        <v>46.033863257347058</v>
      </c>
      <c r="H161" s="50">
        <f>+$C161*'Estructura Poblacion'!G$19</f>
        <v>36.861279998317208</v>
      </c>
      <c r="I161" s="50">
        <f>+$C161*'Estructura Poblacion'!H$19</f>
        <v>25.088822270901382</v>
      </c>
      <c r="J161" s="50">
        <f>+$C161*'Estructura Poblacion'!I$19</f>
        <v>13.344631364006455</v>
      </c>
      <c r="K161" s="50">
        <f>+$C161*'Estructura Poblacion'!J$19</f>
        <v>7.3507193745046644</v>
      </c>
      <c r="L161" s="50">
        <f>+$C161*'Estructura Poblacion'!K$19</f>
        <v>7.7242452171021831</v>
      </c>
      <c r="M161" s="126">
        <f>+D161*Parámetros!$B$97</f>
        <v>8.0816185908306176E-3</v>
      </c>
      <c r="N161" s="126">
        <f>+E161*Parámetros!$B$98</f>
        <v>3.9872369403328549E-2</v>
      </c>
      <c r="O161" s="126">
        <f>F161*Parámetros!$B$99</f>
        <v>0.48401680589647217</v>
      </c>
      <c r="P161" s="126">
        <f>+G161*Parámetros!$B$100</f>
        <v>1.473083624235106</v>
      </c>
      <c r="Q161" s="126">
        <f>+H161*Parámetros!$B$101</f>
        <v>1.8062027199175432</v>
      </c>
      <c r="R161" s="126">
        <f>+I161*Parámetros!$B$102</f>
        <v>2.5590598716319408</v>
      </c>
      <c r="S161" s="126">
        <f>+J161*Parámetros!$B$103</f>
        <v>2.2152088064250717</v>
      </c>
      <c r="T161" s="126">
        <f>+K161*Parámetros!$B$104</f>
        <v>1.7862248080046335</v>
      </c>
      <c r="U161" s="126">
        <f>L161*Parámetros!$B$105</f>
        <v>2.1087189442688961</v>
      </c>
      <c r="V161" s="126">
        <f t="shared" si="15"/>
        <v>12.48046956837382</v>
      </c>
      <c r="W161" s="126">
        <f t="shared" si="19"/>
        <v>8.4548774130849651</v>
      </c>
      <c r="X161" s="50">
        <f t="shared" si="17"/>
        <v>141.8229211857963</v>
      </c>
      <c r="Y161" s="51">
        <f>+M161*Parámetros!$C$97</f>
        <v>4.040809295415309E-4</v>
      </c>
      <c r="Z161" s="51">
        <f>N161*Parámetros!$C$98</f>
        <v>1.9936184701664274E-3</v>
      </c>
      <c r="AA161" s="51">
        <f>O161*Parámetros!$C$99</f>
        <v>2.4200840294823611E-2</v>
      </c>
      <c r="AB161" s="51">
        <f>P161*Parámetros!$C$100</f>
        <v>7.3654181211755307E-2</v>
      </c>
      <c r="AC161" s="51">
        <f>+Q161*Parámetros!$C$101</f>
        <v>0.11379077135480523</v>
      </c>
      <c r="AD161" s="51">
        <f>+R161*Parámetros!$C$102</f>
        <v>0.31220530433909677</v>
      </c>
      <c r="AE161" s="51">
        <f>S161*Parámetros!$C$103</f>
        <v>0.60696721296046974</v>
      </c>
      <c r="AF161" s="51">
        <f>T161*Parámetros!$C$104</f>
        <v>0.77164911705800165</v>
      </c>
      <c r="AG161" s="51">
        <f>+U161*Parámetros!$C$105</f>
        <v>1.4950817314866471</v>
      </c>
      <c r="AH161" s="51">
        <f t="shared" si="16"/>
        <v>3.3999468581053072</v>
      </c>
      <c r="AI161" s="107">
        <f t="shared" si="20"/>
        <v>2.3032894506732342</v>
      </c>
      <c r="AJ161" s="50">
        <f t="shared" si="18"/>
        <v>38.635597214616105</v>
      </c>
    </row>
    <row r="162" spans="1:36" x14ac:dyDescent="0.25">
      <c r="A162" s="18">
        <v>44064</v>
      </c>
      <c r="B162" s="44">
        <f t="shared" si="14"/>
        <v>154</v>
      </c>
      <c r="C162" s="48">
        <f>+'Modelo predictivo'!G161</f>
        <v>203.94866306334734</v>
      </c>
      <c r="D162" s="50">
        <f>+$C162*'Estructura Poblacion'!C$19</f>
        <v>8.319769079683363</v>
      </c>
      <c r="E162" s="50">
        <f>+$C162*'Estructura Poblacion'!D$19</f>
        <v>13.6824450187864</v>
      </c>
      <c r="F162" s="50">
        <f>+$C162*'Estructura Poblacion'!E$19</f>
        <v>41.523324509868736</v>
      </c>
      <c r="G162" s="50">
        <f>+$C162*'Estructura Poblacion'!F$19</f>
        <v>47.3903968422104</v>
      </c>
      <c r="H162" s="50">
        <f>+$C162*'Estructura Poblacion'!G$19</f>
        <v>37.947514364944865</v>
      </c>
      <c r="I162" s="50">
        <f>+$C162*'Estructura Poblacion'!H$19</f>
        <v>25.828143883447407</v>
      </c>
      <c r="J162" s="50">
        <f>+$C162*'Estructura Poblacion'!I$19</f>
        <v>13.737873193867568</v>
      </c>
      <c r="K162" s="50">
        <f>+$C162*'Estructura Poblacion'!J$19</f>
        <v>7.5673316029565045</v>
      </c>
      <c r="L162" s="50">
        <f>+$C162*'Estructura Poblacion'!K$19</f>
        <v>7.9518645675821107</v>
      </c>
      <c r="M162" s="126">
        <f>+D162*Parámetros!$B$97</f>
        <v>8.3197690796833635E-3</v>
      </c>
      <c r="N162" s="126">
        <f>+E162*Parámetros!$B$98</f>
        <v>4.1047335056359199E-2</v>
      </c>
      <c r="O162" s="126">
        <f>F162*Parámetros!$B$99</f>
        <v>0.49827989411842483</v>
      </c>
      <c r="P162" s="126">
        <f>+G162*Parámetros!$B$100</f>
        <v>1.5164926989507328</v>
      </c>
      <c r="Q162" s="126">
        <f>+H162*Parámetros!$B$101</f>
        <v>1.8594282038822985</v>
      </c>
      <c r="R162" s="126">
        <f>+I162*Parámetros!$B$102</f>
        <v>2.6344706761116354</v>
      </c>
      <c r="S162" s="126">
        <f>+J162*Parámetros!$B$103</f>
        <v>2.2804869501820164</v>
      </c>
      <c r="T162" s="126">
        <f>+K162*Parámetros!$B$104</f>
        <v>1.8388615795184307</v>
      </c>
      <c r="U162" s="126">
        <f>L162*Parámetros!$B$105</f>
        <v>2.1708590269499162</v>
      </c>
      <c r="V162" s="126">
        <f t="shared" si="15"/>
        <v>12.848246133849498</v>
      </c>
      <c r="W162" s="126">
        <f t="shared" si="19"/>
        <v>8.9599681447146367</v>
      </c>
      <c r="X162" s="50">
        <f t="shared" si="17"/>
        <v>145.71119917493115</v>
      </c>
      <c r="Y162" s="51">
        <f>+M162*Parámetros!$C$97</f>
        <v>4.1598845398416819E-4</v>
      </c>
      <c r="Z162" s="51">
        <f>N162*Parámetros!$C$98</f>
        <v>2.0523667528179602E-3</v>
      </c>
      <c r="AA162" s="51">
        <f>O162*Parámetros!$C$99</f>
        <v>2.4913994705921243E-2</v>
      </c>
      <c r="AB162" s="51">
        <f>P162*Parámetros!$C$100</f>
        <v>7.5824634947536648E-2</v>
      </c>
      <c r="AC162" s="51">
        <f>+Q162*Parámetros!$C$101</f>
        <v>0.1171439768445848</v>
      </c>
      <c r="AD162" s="51">
        <f>+R162*Parámetros!$C$102</f>
        <v>0.32140542248561954</v>
      </c>
      <c r="AE162" s="51">
        <f>S162*Parámetros!$C$103</f>
        <v>0.62485342434987257</v>
      </c>
      <c r="AF162" s="51">
        <f>T162*Parámetros!$C$104</f>
        <v>0.79438820235196206</v>
      </c>
      <c r="AG162" s="51">
        <f>+U162*Parámetros!$C$105</f>
        <v>1.5391390501074904</v>
      </c>
      <c r="AH162" s="51">
        <f t="shared" si="16"/>
        <v>3.5001370609997897</v>
      </c>
      <c r="AI162" s="107">
        <f t="shared" si="20"/>
        <v>2.4408869694728557</v>
      </c>
      <c r="AJ162" s="50">
        <f t="shared" si="18"/>
        <v>39.694847306143039</v>
      </c>
    </row>
    <row r="163" spans="1:36" x14ac:dyDescent="0.25">
      <c r="A163" s="18">
        <v>44065</v>
      </c>
      <c r="B163" s="44">
        <f t="shared" si="14"/>
        <v>155</v>
      </c>
      <c r="C163" s="48">
        <f>+'Modelo predictivo'!G162</f>
        <v>209.95585872838274</v>
      </c>
      <c r="D163" s="50">
        <f>+$C163*'Estructura Poblacion'!C$19</f>
        <v>8.5648233006764478</v>
      </c>
      <c r="E163" s="50">
        <f>+$C163*'Estructura Poblacion'!D$19</f>
        <v>14.085453909207072</v>
      </c>
      <c r="F163" s="50">
        <f>+$C163*'Estructura Poblacion'!E$19</f>
        <v>42.746371188610944</v>
      </c>
      <c r="G163" s="50">
        <f>+$C163*'Estructura Poblacion'!F$19</f>
        <v>48.786254908641602</v>
      </c>
      <c r="H163" s="50">
        <f>+$C163*'Estructura Poblacion'!G$19</f>
        <v>39.065237523155318</v>
      </c>
      <c r="I163" s="50">
        <f>+$C163*'Estructura Poblacion'!H$19</f>
        <v>26.58889765178353</v>
      </c>
      <c r="J163" s="50">
        <f>+$C163*'Estructura Poblacion'!I$19</f>
        <v>14.142514690690591</v>
      </c>
      <c r="K163" s="50">
        <f>+$C163*'Estructura Poblacion'!J$19</f>
        <v>7.7902231920376552</v>
      </c>
      <c r="L163" s="50">
        <f>+$C163*'Estructura Poblacion'!K$19</f>
        <v>8.1860823635795796</v>
      </c>
      <c r="M163" s="126">
        <f>+D163*Parámetros!$B$97</f>
        <v>8.5648233006764482E-3</v>
      </c>
      <c r="N163" s="126">
        <f>+E163*Parámetros!$B$98</f>
        <v>4.2256361727621213E-2</v>
      </c>
      <c r="O163" s="126">
        <f>F163*Parámetros!$B$99</f>
        <v>0.51295645426333136</v>
      </c>
      <c r="P163" s="126">
        <f>+G163*Parámetros!$B$100</f>
        <v>1.5611601570765312</v>
      </c>
      <c r="Q163" s="126">
        <f>+H163*Parámetros!$B$101</f>
        <v>1.9141966386346108</v>
      </c>
      <c r="R163" s="126">
        <f>+I163*Parámetros!$B$102</f>
        <v>2.7120675604819198</v>
      </c>
      <c r="S163" s="126">
        <f>+J163*Parámetros!$B$103</f>
        <v>2.3476574386546383</v>
      </c>
      <c r="T163" s="126">
        <f>+K163*Parámetros!$B$104</f>
        <v>1.8930242356651501</v>
      </c>
      <c r="U163" s="126">
        <f>L163*Parámetros!$B$105</f>
        <v>2.2348004852572254</v>
      </c>
      <c r="V163" s="126">
        <f t="shared" si="15"/>
        <v>13.226684155061704</v>
      </c>
      <c r="W163" s="126">
        <f t="shared" si="19"/>
        <v>9.9494765766529074</v>
      </c>
      <c r="X163" s="50">
        <f t="shared" si="17"/>
        <v>148.98840675333997</v>
      </c>
      <c r="Y163" s="51">
        <f>+M163*Parámetros!$C$97</f>
        <v>4.2824116503382243E-4</v>
      </c>
      <c r="Z163" s="51">
        <f>N163*Parámetros!$C$98</f>
        <v>2.1128180863810605E-3</v>
      </c>
      <c r="AA163" s="51">
        <f>O163*Parámetros!$C$99</f>
        <v>2.5647822713166568E-2</v>
      </c>
      <c r="AB163" s="51">
        <f>P163*Parámetros!$C$100</f>
        <v>7.8058007853826564E-2</v>
      </c>
      <c r="AC163" s="51">
        <f>+Q163*Parámetros!$C$101</f>
        <v>0.12059438823398048</v>
      </c>
      <c r="AD163" s="51">
        <f>+R163*Parámetros!$C$102</f>
        <v>0.3308722423787942</v>
      </c>
      <c r="AE163" s="51">
        <f>S163*Parámetros!$C$103</f>
        <v>0.6432581381913709</v>
      </c>
      <c r="AF163" s="51">
        <f>T163*Parámetros!$C$104</f>
        <v>0.81778646980734482</v>
      </c>
      <c r="AG163" s="51">
        <f>+U163*Parámetros!$C$105</f>
        <v>1.5844735440473727</v>
      </c>
      <c r="AH163" s="51">
        <f t="shared" si="16"/>
        <v>3.6032316724772713</v>
      </c>
      <c r="AI163" s="107">
        <f t="shared" si="20"/>
        <v>2.7104502311599381</v>
      </c>
      <c r="AJ163" s="50">
        <f t="shared" si="18"/>
        <v>40.587628747460371</v>
      </c>
    </row>
    <row r="164" spans="1:36" x14ac:dyDescent="0.25">
      <c r="A164" s="18">
        <v>44066</v>
      </c>
      <c r="B164" s="44">
        <f t="shared" si="14"/>
        <v>156</v>
      </c>
      <c r="C164" s="48">
        <f>+'Modelo predictivo'!G163</f>
        <v>216.13702828716487</v>
      </c>
      <c r="D164" s="50">
        <f>+$C164*'Estructura Poblacion'!C$19</f>
        <v>8.8169745165707258</v>
      </c>
      <c r="E164" s="50">
        <f>+$C164*'Estructura Poblacion'!D$19</f>
        <v>14.500134306565517</v>
      </c>
      <c r="F164" s="50">
        <f>+$C164*'Estructura Poblacion'!E$19</f>
        <v>44.0048384204364</v>
      </c>
      <c r="G164" s="50">
        <f>+$C164*'Estructura Poblacion'!F$19</f>
        <v>50.222538304373849</v>
      </c>
      <c r="H164" s="50">
        <f>+$C164*'Estructura Poblacion'!G$19</f>
        <v>40.215330968735735</v>
      </c>
      <c r="I164" s="50">
        <f>+$C164*'Estructura Poblacion'!H$19</f>
        <v>27.371683546695831</v>
      </c>
      <c r="J164" s="50">
        <f>+$C164*'Estructura Poblacion'!I$19</f>
        <v>14.558874976229545</v>
      </c>
      <c r="K164" s="50">
        <f>+$C164*'Estructura Poblacion'!J$19</f>
        <v>8.0195699258815356</v>
      </c>
      <c r="L164" s="50">
        <f>+$C164*'Estructura Poblacion'!K$19</f>
        <v>8.4270833216757364</v>
      </c>
      <c r="M164" s="126">
        <f>+D164*Parámetros!$B$97</f>
        <v>8.8169745165707254E-3</v>
      </c>
      <c r="N164" s="126">
        <f>+E164*Parámetros!$B$98</f>
        <v>4.3500402919696549E-2</v>
      </c>
      <c r="O164" s="126">
        <f>F164*Parámetros!$B$99</f>
        <v>0.52805806104523678</v>
      </c>
      <c r="P164" s="126">
        <f>+G164*Parámetros!$B$100</f>
        <v>1.6071212257399632</v>
      </c>
      <c r="Q164" s="126">
        <f>+H164*Parámetros!$B$101</f>
        <v>1.9705512174680511</v>
      </c>
      <c r="R164" s="126">
        <f>+I164*Parámetros!$B$102</f>
        <v>2.7919117217629745</v>
      </c>
      <c r="S164" s="126">
        <f>+J164*Parámetros!$B$103</f>
        <v>2.4167732460541047</v>
      </c>
      <c r="T164" s="126">
        <f>+K164*Parámetros!$B$104</f>
        <v>1.9487554919892132</v>
      </c>
      <c r="U164" s="126">
        <f>L164*Parámetros!$B$105</f>
        <v>2.3005937468174764</v>
      </c>
      <c r="V164" s="126">
        <f t="shared" si="15"/>
        <v>13.616082088313288</v>
      </c>
      <c r="W164" s="126">
        <f t="shared" si="19"/>
        <v>10.606004110060999</v>
      </c>
      <c r="X164" s="50">
        <f t="shared" si="17"/>
        <v>151.99848473159224</v>
      </c>
      <c r="Y164" s="51">
        <f>+M164*Parámetros!$C$97</f>
        <v>4.408487258285363E-4</v>
      </c>
      <c r="Z164" s="51">
        <f>N164*Parámetros!$C$98</f>
        <v>2.1750201459848277E-3</v>
      </c>
      <c r="AA164" s="51">
        <f>O164*Parámetros!$C$99</f>
        <v>2.6402903052261839E-2</v>
      </c>
      <c r="AB164" s="51">
        <f>P164*Parámetros!$C$100</f>
        <v>8.0356061286998168E-2</v>
      </c>
      <c r="AC164" s="51">
        <f>+Q164*Parámetros!$C$101</f>
        <v>0.12414472670048722</v>
      </c>
      <c r="AD164" s="51">
        <f>+R164*Parámetros!$C$102</f>
        <v>0.34061323005508287</v>
      </c>
      <c r="AE164" s="51">
        <f>S164*Parámetros!$C$103</f>
        <v>0.66219586941882469</v>
      </c>
      <c r="AF164" s="51">
        <f>T164*Parámetros!$C$104</f>
        <v>0.84186237253934004</v>
      </c>
      <c r="AG164" s="51">
        <f>+U164*Parámetros!$C$105</f>
        <v>1.6311209664935906</v>
      </c>
      <c r="AH164" s="51">
        <f t="shared" si="16"/>
        <v>3.7093119984183991</v>
      </c>
      <c r="AI164" s="107">
        <f t="shared" si="20"/>
        <v>2.8893023738811454</v>
      </c>
      <c r="AJ164" s="50">
        <f t="shared" si="18"/>
        <v>41.407638371997628</v>
      </c>
    </row>
    <row r="165" spans="1:36" x14ac:dyDescent="0.25">
      <c r="A165" s="18">
        <v>44067</v>
      </c>
      <c r="B165" s="44">
        <f t="shared" si="14"/>
        <v>157</v>
      </c>
      <c r="C165" s="48">
        <f>+'Modelo predictivo'!G164</f>
        <v>271.7166569668334</v>
      </c>
      <c r="D165" s="50">
        <f>+$C165*'Estructura Poblacion'!C$19</f>
        <v>11.084259181269717</v>
      </c>
      <c r="E165" s="50">
        <f>+$C165*'Estructura Poblacion'!D$19</f>
        <v>18.22884329711146</v>
      </c>
      <c r="F165" s="50">
        <f>+$C165*'Estructura Poblacion'!E$19</f>
        <v>55.320680962081575</v>
      </c>
      <c r="G165" s="50">
        <f>+$C165*'Estructura Poblacion'!F$19</f>
        <v>63.137262136881034</v>
      </c>
      <c r="H165" s="50">
        <f>+$C165*'Estructura Poblacion'!G$19</f>
        <v>50.556701811970562</v>
      </c>
      <c r="I165" s="50">
        <f>+$C165*'Estructura Poblacion'!H$19</f>
        <v>34.410310939321498</v>
      </c>
      <c r="J165" s="50">
        <f>+$C165*'Estructura Poblacion'!I$19</f>
        <v>18.302689127766154</v>
      </c>
      <c r="K165" s="50">
        <f>+$C165*'Estructura Poblacion'!J$19</f>
        <v>10.081802030132232</v>
      </c>
      <c r="L165" s="50">
        <f>+$C165*'Estructura Poblacion'!K$19</f>
        <v>10.594107480299181</v>
      </c>
      <c r="M165" s="126">
        <f>+D165*Parámetros!$B$97</f>
        <v>1.1084259181269717E-2</v>
      </c>
      <c r="N165" s="126">
        <f>+E165*Parámetros!$B$98</f>
        <v>5.4686529891334379E-2</v>
      </c>
      <c r="O165" s="126">
        <f>F165*Parámetros!$B$99</f>
        <v>0.66384817154497888</v>
      </c>
      <c r="P165" s="126">
        <f>+G165*Parámetros!$B$100</f>
        <v>2.0203923883801931</v>
      </c>
      <c r="Q165" s="126">
        <f>+H165*Parámetros!$B$101</f>
        <v>2.4772783887865577</v>
      </c>
      <c r="R165" s="126">
        <f>+I165*Parámetros!$B$102</f>
        <v>3.5098517158107927</v>
      </c>
      <c r="S165" s="126">
        <f>+J165*Parámetros!$B$103</f>
        <v>3.0382463952091818</v>
      </c>
      <c r="T165" s="126">
        <f>+K165*Parámetros!$B$104</f>
        <v>2.4498778933221326</v>
      </c>
      <c r="U165" s="126">
        <f>L165*Parámetros!$B$105</f>
        <v>2.8921913421216767</v>
      </c>
      <c r="V165" s="126">
        <f t="shared" si="15"/>
        <v>17.11745708424812</v>
      </c>
      <c r="W165" s="126">
        <f t="shared" si="19"/>
        <v>11.305670069377602</v>
      </c>
      <c r="X165" s="50">
        <f t="shared" si="17"/>
        <v>157.81027174646275</v>
      </c>
      <c r="Y165" s="51">
        <f>+M165*Parámetros!$C$97</f>
        <v>5.5421295906348585E-4</v>
      </c>
      <c r="Z165" s="51">
        <f>N165*Parámetros!$C$98</f>
        <v>2.7343264945667192E-3</v>
      </c>
      <c r="AA165" s="51">
        <f>O165*Parámetros!$C$99</f>
        <v>3.3192408577248943E-2</v>
      </c>
      <c r="AB165" s="51">
        <f>P165*Parámetros!$C$100</f>
        <v>0.10101961941900967</v>
      </c>
      <c r="AC165" s="51">
        <f>+Q165*Parámetros!$C$101</f>
        <v>0.15606853849355315</v>
      </c>
      <c r="AD165" s="51">
        <f>+R165*Parámetros!$C$102</f>
        <v>0.42820190932891672</v>
      </c>
      <c r="AE165" s="51">
        <f>S165*Parámetros!$C$103</f>
        <v>0.83247951228731587</v>
      </c>
      <c r="AF165" s="51">
        <f>T165*Parámetros!$C$104</f>
        <v>1.0583472499151612</v>
      </c>
      <c r="AG165" s="51">
        <f>+U165*Parámetros!$C$105</f>
        <v>2.0505636615642686</v>
      </c>
      <c r="AH165" s="51">
        <f t="shared" si="16"/>
        <v>4.6631614390391043</v>
      </c>
      <c r="AI165" s="107">
        <f t="shared" si="20"/>
        <v>3.0799063465177028</v>
      </c>
      <c r="AJ165" s="50">
        <f t="shared" si="18"/>
        <v>42.990893464519033</v>
      </c>
    </row>
    <row r="166" spans="1:36" x14ac:dyDescent="0.25">
      <c r="A166" s="18">
        <v>44068</v>
      </c>
      <c r="B166" s="44">
        <f t="shared" si="14"/>
        <v>158</v>
      </c>
      <c r="C166" s="48">
        <f>+'Modelo predictivo'!G165</f>
        <v>285.76842828653753</v>
      </c>
      <c r="D166" s="50">
        <f>+$C166*'Estructura Poblacion'!C$19</f>
        <v>11.657479376903675</v>
      </c>
      <c r="E166" s="50">
        <f>+$C166*'Estructura Poblacion'!D$19</f>
        <v>19.171544198458843</v>
      </c>
      <c r="F166" s="50">
        <f>+$C166*'Estructura Poblacion'!E$19</f>
        <v>58.181578658995186</v>
      </c>
      <c r="G166" s="50">
        <f>+$C166*'Estructura Poblacion'!F$19</f>
        <v>66.402392729916258</v>
      </c>
      <c r="H166" s="50">
        <f>+$C166*'Estructura Poblacion'!G$19</f>
        <v>53.171231301883267</v>
      </c>
      <c r="I166" s="50">
        <f>+$C166*'Estructura Poblacion'!H$19</f>
        <v>36.189833128931973</v>
      </c>
      <c r="J166" s="50">
        <f>+$C166*'Estructura Poblacion'!I$19</f>
        <v>19.249208951136414</v>
      </c>
      <c r="K166" s="50">
        <f>+$C166*'Estructura Poblacion'!J$19</f>
        <v>10.603180359305624</v>
      </c>
      <c r="L166" s="50">
        <f>+$C166*'Estructura Poblacion'!K$19</f>
        <v>11.141979581006286</v>
      </c>
      <c r="M166" s="126">
        <f>+D166*Parámetros!$B$97</f>
        <v>1.1657479376903675E-2</v>
      </c>
      <c r="N166" s="126">
        <f>+E166*Parámetros!$B$98</f>
        <v>5.7514632595376529E-2</v>
      </c>
      <c r="O166" s="126">
        <f>F166*Parámetros!$B$99</f>
        <v>0.69817894390794222</v>
      </c>
      <c r="P166" s="126">
        <f>+G166*Parámetros!$B$100</f>
        <v>2.1248765673573202</v>
      </c>
      <c r="Q166" s="126">
        <f>+H166*Parámetros!$B$101</f>
        <v>2.6053903337922804</v>
      </c>
      <c r="R166" s="126">
        <f>+I166*Parámetros!$B$102</f>
        <v>3.6913629791510609</v>
      </c>
      <c r="S166" s="126">
        <f>+J166*Parámetros!$B$103</f>
        <v>3.1953686858886448</v>
      </c>
      <c r="T166" s="126">
        <f>+K166*Parámetros!$B$104</f>
        <v>2.5765728273112662</v>
      </c>
      <c r="U166" s="126">
        <f>L166*Parámetros!$B$105</f>
        <v>3.0417604256147164</v>
      </c>
      <c r="V166" s="126">
        <f t="shared" si="15"/>
        <v>18.002682874995511</v>
      </c>
      <c r="W166" s="126">
        <f t="shared" si="19"/>
        <v>12.051283925213093</v>
      </c>
      <c r="X166" s="50">
        <f t="shared" si="17"/>
        <v>163.76167069624518</v>
      </c>
      <c r="Y166" s="51">
        <f>+M166*Parámetros!$C$97</f>
        <v>5.828739688451838E-4</v>
      </c>
      <c r="Z166" s="51">
        <f>N166*Parámetros!$C$98</f>
        <v>2.8757316297688268E-3</v>
      </c>
      <c r="AA166" s="51">
        <f>O166*Parámetros!$C$99</f>
        <v>3.4908947195397111E-2</v>
      </c>
      <c r="AB166" s="51">
        <f>P166*Parámetros!$C$100</f>
        <v>0.10624382836786601</v>
      </c>
      <c r="AC166" s="51">
        <f>+Q166*Parámetros!$C$101</f>
        <v>0.16413959102891365</v>
      </c>
      <c r="AD166" s="51">
        <f>+R166*Parámetros!$C$102</f>
        <v>0.45034628345642941</v>
      </c>
      <c r="AE166" s="51">
        <f>S166*Parámetros!$C$103</f>
        <v>0.8755310199334887</v>
      </c>
      <c r="AF166" s="51">
        <f>T166*Parámetros!$C$104</f>
        <v>1.1130794613984669</v>
      </c>
      <c r="AG166" s="51">
        <f>+U166*Parámetros!$C$105</f>
        <v>2.1566081417608336</v>
      </c>
      <c r="AH166" s="51">
        <f t="shared" si="16"/>
        <v>4.9043158787400092</v>
      </c>
      <c r="AI166" s="107">
        <f t="shared" si="20"/>
        <v>3.2830275089563026</v>
      </c>
      <c r="AJ166" s="50">
        <f t="shared" si="18"/>
        <v>44.612181834302739</v>
      </c>
    </row>
    <row r="167" spans="1:36" x14ac:dyDescent="0.25">
      <c r="A167" s="18">
        <v>44069</v>
      </c>
      <c r="B167" s="44">
        <f t="shared" si="14"/>
        <v>159</v>
      </c>
      <c r="C167" s="48">
        <f>+'Modelo predictivo'!G166</f>
        <v>300.53960705618374</v>
      </c>
      <c r="D167" s="50">
        <f>+$C167*'Estructura Poblacion'!C$19</f>
        <v>12.260046682579057</v>
      </c>
      <c r="E167" s="50">
        <f>+$C167*'Estructura Poblacion'!D$19</f>
        <v>20.162508484974289</v>
      </c>
      <c r="F167" s="50">
        <f>+$C167*'Estructura Poblacion'!E$19</f>
        <v>61.188945514127717</v>
      </c>
      <c r="G167" s="50">
        <f>+$C167*'Estructura Poblacion'!F$19</f>
        <v>69.834687961502752</v>
      </c>
      <c r="H167" s="50">
        <f>+$C167*'Estructura Poblacion'!G$19</f>
        <v>55.919616655967282</v>
      </c>
      <c r="I167" s="50">
        <f>+$C167*'Estructura Poblacion'!H$19</f>
        <v>38.060461378512834</v>
      </c>
      <c r="J167" s="50">
        <f>+$C167*'Estructura Poblacion'!I$19</f>
        <v>20.244187676730313</v>
      </c>
      <c r="K167" s="50">
        <f>+$C167*'Estructura Poblacion'!J$19</f>
        <v>11.151251654491045</v>
      </c>
      <c r="L167" s="50">
        <f>+$C167*'Estructura Poblacion'!K$19</f>
        <v>11.717901047298456</v>
      </c>
      <c r="M167" s="126">
        <f>+D167*Parámetros!$B$97</f>
        <v>1.2260046682579058E-2</v>
      </c>
      <c r="N167" s="126">
        <f>+E167*Parámetros!$B$98</f>
        <v>6.0487525454922871E-2</v>
      </c>
      <c r="O167" s="126">
        <f>F167*Parámetros!$B$99</f>
        <v>0.7342673461695326</v>
      </c>
      <c r="P167" s="126">
        <f>+G167*Parámetros!$B$100</f>
        <v>2.2347100147680883</v>
      </c>
      <c r="Q167" s="126">
        <f>+H167*Parámetros!$B$101</f>
        <v>2.7400612161423967</v>
      </c>
      <c r="R167" s="126">
        <f>+I167*Parámetros!$B$102</f>
        <v>3.882167060608309</v>
      </c>
      <c r="S167" s="126">
        <f>+J167*Parámetros!$B$103</f>
        <v>3.3605351543372319</v>
      </c>
      <c r="T167" s="126">
        <f>+K167*Parámetros!$B$104</f>
        <v>2.7097541520413237</v>
      </c>
      <c r="U167" s="126">
        <f>L167*Parámetros!$B$105</f>
        <v>3.1989869859124789</v>
      </c>
      <c r="V167" s="126">
        <f t="shared" si="15"/>
        <v>18.933229502116863</v>
      </c>
      <c r="W167" s="126">
        <f t="shared" si="19"/>
        <v>12.845834701568174</v>
      </c>
      <c r="X167" s="50">
        <f t="shared" si="17"/>
        <v>169.84906549679386</v>
      </c>
      <c r="Y167" s="51">
        <f>+M167*Parámetros!$C$97</f>
        <v>6.1300233412895288E-4</v>
      </c>
      <c r="Z167" s="51">
        <f>N167*Parámetros!$C$98</f>
        <v>3.0243762727461439E-3</v>
      </c>
      <c r="AA167" s="51">
        <f>O167*Parámetros!$C$99</f>
        <v>3.671336730847663E-2</v>
      </c>
      <c r="AB167" s="51">
        <f>P167*Parámetros!$C$100</f>
        <v>0.11173550073840442</v>
      </c>
      <c r="AC167" s="51">
        <f>+Q167*Parámetros!$C$101</f>
        <v>0.17262385661697099</v>
      </c>
      <c r="AD167" s="51">
        <f>+R167*Parámetros!$C$102</f>
        <v>0.4736243813942137</v>
      </c>
      <c r="AE167" s="51">
        <f>S167*Parámetros!$C$103</f>
        <v>0.92078663228840163</v>
      </c>
      <c r="AF167" s="51">
        <f>T167*Parámetros!$C$104</f>
        <v>1.1706137936818519</v>
      </c>
      <c r="AG167" s="51">
        <f>+U167*Parámetros!$C$105</f>
        <v>2.2680817730119474</v>
      </c>
      <c r="AH167" s="51">
        <f t="shared" si="16"/>
        <v>5.157816683647142</v>
      </c>
      <c r="AI167" s="107">
        <f t="shared" si="20"/>
        <v>3.4994801352676683</v>
      </c>
      <c r="AJ167" s="50">
        <f t="shared" si="18"/>
        <v>46.270518382682212</v>
      </c>
    </row>
    <row r="168" spans="1:36" x14ac:dyDescent="0.25">
      <c r="A168" s="18">
        <v>44070</v>
      </c>
      <c r="B168" s="44">
        <f t="shared" si="14"/>
        <v>160</v>
      </c>
      <c r="C168" s="48">
        <f>+'Modelo predictivo'!G167</f>
        <v>316.06624978547916</v>
      </c>
      <c r="D168" s="50">
        <f>+$C168*'Estructura Poblacion'!C$19</f>
        <v>12.893431967631695</v>
      </c>
      <c r="E168" s="50">
        <f>+$C168*'Estructura Poblacion'!D$19</f>
        <v>21.204155104662789</v>
      </c>
      <c r="F168" s="50">
        <f>+$C168*'Estructura Poblacion'!E$19</f>
        <v>64.350122522662829</v>
      </c>
      <c r="G168" s="50">
        <f>+$C168*'Estructura Poblacion'!F$19</f>
        <v>73.442526078784184</v>
      </c>
      <c r="H168" s="50">
        <f>+$C168*'Estructura Poblacion'!G$19</f>
        <v>58.808566694469356</v>
      </c>
      <c r="I168" s="50">
        <f>+$C168*'Estructura Poblacion'!H$19</f>
        <v>40.026761899514852</v>
      </c>
      <c r="J168" s="50">
        <f>+$C168*'Estructura Poblacion'!I$19</f>
        <v>21.290054051815563</v>
      </c>
      <c r="K168" s="50">
        <f>+$C168*'Estructura Poblacion'!J$19</f>
        <v>11.727353760032759</v>
      </c>
      <c r="L168" s="50">
        <f>+$C168*'Estructura Poblacion'!K$19</f>
        <v>12.323277705905145</v>
      </c>
      <c r="M168" s="126">
        <f>+D168*Parámetros!$B$97</f>
        <v>1.2893431967631696E-2</v>
      </c>
      <c r="N168" s="126">
        <f>+E168*Parámetros!$B$98</f>
        <v>6.361246531398837E-2</v>
      </c>
      <c r="O168" s="126">
        <f>F168*Parámetros!$B$99</f>
        <v>0.77220147027195396</v>
      </c>
      <c r="P168" s="126">
        <f>+G168*Parámetros!$B$100</f>
        <v>2.3501608345210938</v>
      </c>
      <c r="Q168" s="126">
        <f>+H168*Parámetros!$B$101</f>
        <v>2.8816197680289983</v>
      </c>
      <c r="R168" s="126">
        <f>+I168*Parámetros!$B$102</f>
        <v>4.0827297137505143</v>
      </c>
      <c r="S168" s="126">
        <f>+J168*Parámetros!$B$103</f>
        <v>3.5341489726013835</v>
      </c>
      <c r="T168" s="126">
        <f>+K168*Parámetros!$B$104</f>
        <v>2.8497469636879607</v>
      </c>
      <c r="U168" s="126">
        <f>L168*Parámetros!$B$105</f>
        <v>3.3642548137121047</v>
      </c>
      <c r="V168" s="126">
        <f t="shared" si="15"/>
        <v>19.911368433855628</v>
      </c>
      <c r="W168" s="126">
        <f t="shared" si="19"/>
        <v>13.692501982562609</v>
      </c>
      <c r="X168" s="50">
        <f t="shared" si="17"/>
        <v>176.06793194808685</v>
      </c>
      <c r="Y168" s="51">
        <f>+M168*Parámetros!$C$97</f>
        <v>6.4467159838158482E-4</v>
      </c>
      <c r="Z168" s="51">
        <f>N168*Parámetros!$C$98</f>
        <v>3.1806232656994187E-3</v>
      </c>
      <c r="AA168" s="51">
        <f>O168*Parámetros!$C$99</f>
        <v>3.8610073513597701E-2</v>
      </c>
      <c r="AB168" s="51">
        <f>P168*Parámetros!$C$100</f>
        <v>0.1175080417260547</v>
      </c>
      <c r="AC168" s="51">
        <f>+Q168*Parámetros!$C$101</f>
        <v>0.18154204538582688</v>
      </c>
      <c r="AD168" s="51">
        <f>+R168*Parámetros!$C$102</f>
        <v>0.49809302507756276</v>
      </c>
      <c r="AE168" s="51">
        <f>S168*Parámetros!$C$103</f>
        <v>0.9683568184927791</v>
      </c>
      <c r="AF168" s="51">
        <f>T168*Parámetros!$C$104</f>
        <v>1.2310906883131989</v>
      </c>
      <c r="AG168" s="51">
        <f>+U168*Parámetros!$C$105</f>
        <v>2.3852566629218819</v>
      </c>
      <c r="AH168" s="51">
        <f t="shared" si="16"/>
        <v>5.424282650294983</v>
      </c>
      <c r="AI168" s="107">
        <f t="shared" si="20"/>
        <v>3.7301304121748915</v>
      </c>
      <c r="AJ168" s="50">
        <f t="shared" si="18"/>
        <v>47.964670620802302</v>
      </c>
    </row>
    <row r="169" spans="1:36" x14ac:dyDescent="0.25">
      <c r="A169" s="18">
        <v>44071</v>
      </c>
      <c r="B169" s="44">
        <f t="shared" si="14"/>
        <v>161</v>
      </c>
      <c r="C169" s="48">
        <f>+'Modelo predictivo'!G168</f>
        <v>332.3861374584958</v>
      </c>
      <c r="D169" s="50">
        <f>+$C169*'Estructura Poblacion'!C$19</f>
        <v>13.559176448651884</v>
      </c>
      <c r="E169" s="50">
        <f>+$C169*'Estructura Poblacion'!D$19</f>
        <v>22.299018696533764</v>
      </c>
      <c r="F169" s="50">
        <f>+$C169*'Estructura Poblacion'!E$19</f>
        <v>67.672801777494684</v>
      </c>
      <c r="G169" s="50">
        <f>+$C169*'Estructura Poblacion'!F$19</f>
        <v>77.234686035254853</v>
      </c>
      <c r="H169" s="50">
        <f>+$C169*'Estructura Poblacion'!G$19</f>
        <v>61.845111100321766</v>
      </c>
      <c r="I169" s="50">
        <f>+$C169*'Estructura Poblacion'!H$19</f>
        <v>42.093519291542719</v>
      </c>
      <c r="J169" s="50">
        <f>+$C169*'Estructura Poblacion'!I$19</f>
        <v>22.389352983333577</v>
      </c>
      <c r="K169" s="50">
        <f>+$C169*'Estructura Poblacion'!J$19</f>
        <v>12.332888505344426</v>
      </c>
      <c r="L169" s="50">
        <f>+$C169*'Estructura Poblacion'!K$19</f>
        <v>12.959582620018129</v>
      </c>
      <c r="M169" s="126">
        <f>+D169*Parámetros!$B$97</f>
        <v>1.3559176448651884E-2</v>
      </c>
      <c r="N169" s="126">
        <f>+E169*Parámetros!$B$98</f>
        <v>6.6897056089601295E-2</v>
      </c>
      <c r="O169" s="126">
        <f>F169*Parámetros!$B$99</f>
        <v>0.81207362132993621</v>
      </c>
      <c r="P169" s="126">
        <f>+G169*Parámetros!$B$100</f>
        <v>2.4715099531281552</v>
      </c>
      <c r="Q169" s="126">
        <f>+H169*Parámetros!$B$101</f>
        <v>3.0304104439157666</v>
      </c>
      <c r="R169" s="126">
        <f>+I169*Parámetros!$B$102</f>
        <v>4.2935389677373568</v>
      </c>
      <c r="S169" s="126">
        <f>+J169*Parámetros!$B$103</f>
        <v>3.7166325952333739</v>
      </c>
      <c r="T169" s="126">
        <f>+K169*Parámetros!$B$104</f>
        <v>2.9968919067986954</v>
      </c>
      <c r="U169" s="126">
        <f>L169*Parámetros!$B$105</f>
        <v>3.5379660552649494</v>
      </c>
      <c r="V169" s="126">
        <f t="shared" si="15"/>
        <v>20.939479775946488</v>
      </c>
      <c r="W169" s="126">
        <f t="shared" si="19"/>
        <v>14.594667528945838</v>
      </c>
      <c r="X169" s="50">
        <f t="shared" si="17"/>
        <v>182.4127441950875</v>
      </c>
      <c r="Y169" s="51">
        <f>+M169*Parámetros!$C$97</f>
        <v>6.7795882243259424E-4</v>
      </c>
      <c r="Z169" s="51">
        <f>N169*Parámetros!$C$98</f>
        <v>3.3448528044800648E-3</v>
      </c>
      <c r="AA169" s="51">
        <f>O169*Parámetros!$C$99</f>
        <v>4.0603681066496811E-2</v>
      </c>
      <c r="AB169" s="51">
        <f>P169*Parámetros!$C$100</f>
        <v>0.12357549765640777</v>
      </c>
      <c r="AC169" s="51">
        <f>+Q169*Parámetros!$C$101</f>
        <v>0.1909158579666933</v>
      </c>
      <c r="AD169" s="51">
        <f>+R169*Parámetros!$C$102</f>
        <v>0.52381175406395752</v>
      </c>
      <c r="AE169" s="51">
        <f>S169*Parámetros!$C$103</f>
        <v>1.0183573310939444</v>
      </c>
      <c r="AF169" s="51">
        <f>T169*Parámetros!$C$104</f>
        <v>1.2946573037370364</v>
      </c>
      <c r="AG169" s="51">
        <f>+U169*Parámetros!$C$105</f>
        <v>2.5084179331828489</v>
      </c>
      <c r="AH169" s="51">
        <f t="shared" si="16"/>
        <v>5.7043621703942975</v>
      </c>
      <c r="AI169" s="107">
        <f t="shared" si="20"/>
        <v>3.9758996036393905</v>
      </c>
      <c r="AJ169" s="50">
        <f t="shared" si="18"/>
        <v>49.693133187557208</v>
      </c>
    </row>
    <row r="170" spans="1:36" x14ac:dyDescent="0.25">
      <c r="A170" s="18">
        <v>44072</v>
      </c>
      <c r="B170" s="44">
        <f t="shared" si="14"/>
        <v>162</v>
      </c>
      <c r="C170" s="48">
        <f>+'Modelo predictivo'!G169</f>
        <v>349.53884911444038</v>
      </c>
      <c r="D170" s="50">
        <f>+$C170*'Estructura Poblacion'!C$19</f>
        <v>14.258894691097664</v>
      </c>
      <c r="E170" s="50">
        <f>+$C170*'Estructura Poblacion'!D$19</f>
        <v>23.449754526965084</v>
      </c>
      <c r="F170" s="50">
        <f>+$C170*'Estructura Poblacion'!E$19</f>
        <v>71.165041450047823</v>
      </c>
      <c r="G170" s="50">
        <f>+$C170*'Estructura Poblacion'!F$19</f>
        <v>81.220364588306907</v>
      </c>
      <c r="H170" s="50">
        <f>+$C170*'Estructura Poblacion'!G$19</f>
        <v>65.036614109878343</v>
      </c>
      <c r="I170" s="50">
        <f>+$C170*'Estructura Poblacion'!H$19</f>
        <v>44.265745860654462</v>
      </c>
      <c r="J170" s="50">
        <f>+$C170*'Estructura Poblacion'!I$19</f>
        <v>23.544750494260871</v>
      </c>
      <c r="K170" s="50">
        <f>+$C170*'Estructura Poblacion'!J$19</f>
        <v>12.969324435057354</v>
      </c>
      <c r="L170" s="50">
        <f>+$C170*'Estructura Poblacion'!K$19</f>
        <v>13.62835895817188</v>
      </c>
      <c r="M170" s="126">
        <f>+D170*Parámetros!$B$97</f>
        <v>1.4258894691097665E-2</v>
      </c>
      <c r="N170" s="126">
        <f>+E170*Parámetros!$B$98</f>
        <v>7.0349263580895258E-2</v>
      </c>
      <c r="O170" s="126">
        <f>F170*Parámetros!$B$99</f>
        <v>0.85398049740057391</v>
      </c>
      <c r="P170" s="126">
        <f>+G170*Parámetros!$B$100</f>
        <v>2.599051666825821</v>
      </c>
      <c r="Q170" s="126">
        <f>+H170*Parámetros!$B$101</f>
        <v>3.1867940913840389</v>
      </c>
      <c r="R170" s="126">
        <f>+I170*Parámetros!$B$102</f>
        <v>4.5151060777867551</v>
      </c>
      <c r="S170" s="126">
        <f>+J170*Parámetros!$B$103</f>
        <v>3.9084285820473048</v>
      </c>
      <c r="T170" s="126">
        <f>+K170*Parámetros!$B$104</f>
        <v>3.1515458377189369</v>
      </c>
      <c r="U170" s="126">
        <f>L170*Parámetros!$B$105</f>
        <v>3.7205419955809234</v>
      </c>
      <c r="V170" s="126">
        <f t="shared" si="15"/>
        <v>22.020056907016347</v>
      </c>
      <c r="W170" s="126">
        <f t="shared" si="19"/>
        <v>11.438236423742019</v>
      </c>
      <c r="X170" s="50">
        <f t="shared" si="17"/>
        <v>192.99456467836183</v>
      </c>
      <c r="Y170" s="51">
        <f>+M170*Parámetros!$C$97</f>
        <v>7.1294473455488325E-4</v>
      </c>
      <c r="Z170" s="51">
        <f>N170*Parámetros!$C$98</f>
        <v>3.5174631790447631E-3</v>
      </c>
      <c r="AA170" s="51">
        <f>O170*Parámetros!$C$99</f>
        <v>4.2699024870028697E-2</v>
      </c>
      <c r="AB170" s="51">
        <f>P170*Parámetros!$C$100</f>
        <v>0.12995258334129106</v>
      </c>
      <c r="AC170" s="51">
        <f>+Q170*Parámetros!$C$101</f>
        <v>0.20076802775719446</v>
      </c>
      <c r="AD170" s="51">
        <f>+R170*Parámetros!$C$102</f>
        <v>0.55084294148998414</v>
      </c>
      <c r="AE170" s="51">
        <f>S170*Parámetros!$C$103</f>
        <v>1.0709094314809615</v>
      </c>
      <c r="AF170" s="51">
        <f>T170*Parámetros!$C$104</f>
        <v>1.3614678018945807</v>
      </c>
      <c r="AG170" s="51">
        <f>+U170*Parámetros!$C$105</f>
        <v>2.6378642748668746</v>
      </c>
      <c r="AH170" s="51">
        <f t="shared" si="16"/>
        <v>5.9987344936145153</v>
      </c>
      <c r="AI170" s="107">
        <f t="shared" si="20"/>
        <v>3.1160202569393043</v>
      </c>
      <c r="AJ170" s="50">
        <f t="shared" si="18"/>
        <v>52.575847424232421</v>
      </c>
    </row>
    <row r="171" spans="1:36" x14ac:dyDescent="0.25">
      <c r="A171" s="18">
        <v>44073</v>
      </c>
      <c r="B171" s="44">
        <f t="shared" si="14"/>
        <v>163</v>
      </c>
      <c r="C171" s="48">
        <f>+'Modelo predictivo'!G170</f>
        <v>367.56583758536726</v>
      </c>
      <c r="D171" s="50">
        <f>+$C171*'Estructura Poblacion'!C$19</f>
        <v>14.994277698897237</v>
      </c>
      <c r="E171" s="50">
        <f>+$C171*'Estructura Poblacion'!D$19</f>
        <v>24.659143570771377</v>
      </c>
      <c r="F171" s="50">
        <f>+$C171*'Estructura Poblacion'!E$19</f>
        <v>74.835281210244048</v>
      </c>
      <c r="G171" s="50">
        <f>+$C171*'Estructura Poblacion'!F$19</f>
        <v>85.409193897974035</v>
      </c>
      <c r="H171" s="50">
        <f>+$C171*'Estructura Poblacion'!G$19</f>
        <v>68.390788604980159</v>
      </c>
      <c r="I171" s="50">
        <f>+$C171*'Estructura Poblacion'!H$19</f>
        <v>46.548691210817061</v>
      </c>
      <c r="J171" s="50">
        <f>+$C171*'Estructura Poblacion'!I$19</f>
        <v>24.75903882526103</v>
      </c>
      <c r="K171" s="50">
        <f>+$C171*'Estructura Poblacion'!J$19</f>
        <v>13.638199619200169</v>
      </c>
      <c r="L171" s="50">
        <f>+$C171*'Estructura Poblacion'!K$19</f>
        <v>14.331222947222154</v>
      </c>
      <c r="M171" s="126">
        <f>+D171*Parámetros!$B$97</f>
        <v>1.4994277698897237E-2</v>
      </c>
      <c r="N171" s="126">
        <f>+E171*Parámetros!$B$98</f>
        <v>7.3977430712314135E-2</v>
      </c>
      <c r="O171" s="126">
        <f>F171*Parámetros!$B$99</f>
        <v>0.89802337452292857</v>
      </c>
      <c r="P171" s="126">
        <f>+G171*Parámetros!$B$100</f>
        <v>2.7330942047351692</v>
      </c>
      <c r="Q171" s="126">
        <f>+H171*Parámetros!$B$101</f>
        <v>3.3511486416440279</v>
      </c>
      <c r="R171" s="126">
        <f>+I171*Parámetros!$B$102</f>
        <v>4.7479665035033403</v>
      </c>
      <c r="S171" s="126">
        <f>+J171*Parámetros!$B$103</f>
        <v>4.1100004449933314</v>
      </c>
      <c r="T171" s="126">
        <f>+K171*Parámetros!$B$104</f>
        <v>3.314082507465641</v>
      </c>
      <c r="U171" s="126">
        <f>L171*Parámetros!$B$105</f>
        <v>3.912423864591648</v>
      </c>
      <c r="V171" s="126">
        <f t="shared" si="15"/>
        <v>23.155711249867299</v>
      </c>
      <c r="W171" s="126">
        <f t="shared" si="19"/>
        <v>11.775744597121241</v>
      </c>
      <c r="X171" s="50">
        <f t="shared" si="17"/>
        <v>204.37453133110787</v>
      </c>
      <c r="Y171" s="51">
        <f>+M171*Parámetros!$C$97</f>
        <v>7.4971388494486191E-4</v>
      </c>
      <c r="Z171" s="51">
        <f>N171*Parámetros!$C$98</f>
        <v>3.698871535615707E-3</v>
      </c>
      <c r="AA171" s="51">
        <f>O171*Parámetros!$C$99</f>
        <v>4.4901168726146433E-2</v>
      </c>
      <c r="AB171" s="51">
        <f>P171*Parámetros!$C$100</f>
        <v>0.13665471023675846</v>
      </c>
      <c r="AC171" s="51">
        <f>+Q171*Parámetros!$C$101</f>
        <v>0.21112236442357377</v>
      </c>
      <c r="AD171" s="51">
        <f>+R171*Parámetros!$C$102</f>
        <v>0.57925191342740745</v>
      </c>
      <c r="AE171" s="51">
        <f>S171*Parámetros!$C$103</f>
        <v>1.1261401219281728</v>
      </c>
      <c r="AF171" s="51">
        <f>T171*Parámetros!$C$104</f>
        <v>1.431683643225157</v>
      </c>
      <c r="AG171" s="51">
        <f>+U171*Parámetros!$C$105</f>
        <v>2.7739085199954783</v>
      </c>
      <c r="AH171" s="51">
        <f t="shared" si="16"/>
        <v>6.308111027383255</v>
      </c>
      <c r="AI171" s="107">
        <f t="shared" si="20"/>
        <v>3.2079647024090008</v>
      </c>
      <c r="AJ171" s="50">
        <f t="shared" si="18"/>
        <v>55.675993749206675</v>
      </c>
    </row>
    <row r="172" spans="1:36" ht="15.75" thickBot="1" x14ac:dyDescent="0.3">
      <c r="A172" s="19">
        <v>44074</v>
      </c>
      <c r="B172" s="44">
        <f t="shared" si="14"/>
        <v>164</v>
      </c>
      <c r="C172" s="48">
        <f>+'Modelo predictivo'!G171</f>
        <v>409.07152972393669</v>
      </c>
      <c r="D172" s="50">
        <f>+$C172*'Estructura Poblacion'!C$19</f>
        <v>16.687437972166936</v>
      </c>
      <c r="E172" s="50">
        <f>+$C172*'Estructura Poblacion'!D$19</f>
        <v>27.44366464643177</v>
      </c>
      <c r="F172" s="50">
        <f>+$C172*'Estructura Poblacion'!E$19</f>
        <v>83.28571328363897</v>
      </c>
      <c r="G172" s="50">
        <f>+$C172*'Estructura Poblacion'!F$19</f>
        <v>95.053636730366946</v>
      </c>
      <c r="H172" s="50">
        <f>+$C172*'Estructura Poblacion'!G$19</f>
        <v>76.113505807426989</v>
      </c>
      <c r="I172" s="50">
        <f>+$C172*'Estructura Poblacion'!H$19</f>
        <v>51.804989400935966</v>
      </c>
      <c r="J172" s="50">
        <f>+$C172*'Estructura Poblacion'!I$19</f>
        <v>27.554840115933214</v>
      </c>
      <c r="K172" s="50">
        <f>+$C172*'Estructura Poblacion'!J$19</f>
        <v>15.178230973684817</v>
      </c>
      <c r="L172" s="50">
        <f>+$C172*'Estructura Poblacion'!K$19</f>
        <v>15.949510793351095</v>
      </c>
      <c r="M172" s="126">
        <f>+D172*Parámetros!$B$97</f>
        <v>1.6687437972166937E-2</v>
      </c>
      <c r="N172" s="126">
        <f>+E172*Parámetros!$B$98</f>
        <v>8.2330993939295313E-2</v>
      </c>
      <c r="O172" s="126">
        <f>F172*Parámetros!$B$99</f>
        <v>0.9994285594036677</v>
      </c>
      <c r="P172" s="126">
        <f>+G172*Parámetros!$B$100</f>
        <v>3.0417163753717422</v>
      </c>
      <c r="Q172" s="126">
        <f>+H172*Parámetros!$B$101</f>
        <v>3.7295617845639226</v>
      </c>
      <c r="R172" s="126">
        <f>+I172*Parámetros!$B$102</f>
        <v>5.284108918895468</v>
      </c>
      <c r="S172" s="126">
        <f>+J172*Parámetros!$B$103</f>
        <v>4.5741034592449141</v>
      </c>
      <c r="T172" s="126">
        <f>+K172*Parámetros!$B$104</f>
        <v>3.6883101266054106</v>
      </c>
      <c r="U172" s="126">
        <f>L172*Parámetros!$B$105</f>
        <v>4.3542164465848492</v>
      </c>
      <c r="V172" s="126">
        <f t="shared" si="15"/>
        <v>25.770464102581439</v>
      </c>
      <c r="W172" s="126">
        <f t="shared" si="19"/>
        <v>12.12306355746332</v>
      </c>
      <c r="X172" s="50">
        <f t="shared" si="17"/>
        <v>218.02193187622598</v>
      </c>
      <c r="Y172" s="51">
        <f>+M172*Parámetros!$C$97</f>
        <v>8.343718986083469E-4</v>
      </c>
      <c r="Z172" s="51">
        <f>N172*Parámetros!$C$98</f>
        <v>4.116549696964766E-3</v>
      </c>
      <c r="AA172" s="51">
        <f>O172*Parámetros!$C$99</f>
        <v>4.9971427970183391E-2</v>
      </c>
      <c r="AB172" s="51">
        <f>P172*Parámetros!$C$100</f>
        <v>0.15208581876858712</v>
      </c>
      <c r="AC172" s="51">
        <f>+Q172*Parámetros!$C$101</f>
        <v>0.23496239242752712</v>
      </c>
      <c r="AD172" s="51">
        <f>+R172*Parámetros!$C$102</f>
        <v>0.64466128810524703</v>
      </c>
      <c r="AE172" s="51">
        <f>S172*Parámetros!$C$103</f>
        <v>1.2533043478331065</v>
      </c>
      <c r="AF172" s="51">
        <f>T172*Parámetros!$C$104</f>
        <v>1.5933499746935373</v>
      </c>
      <c r="AG172" s="51">
        <f>+U172*Parámetros!$C$105</f>
        <v>3.087139460628658</v>
      </c>
      <c r="AH172" s="51">
        <f t="shared" si="16"/>
        <v>7.0204256320224196</v>
      </c>
      <c r="AI172" s="107">
        <f t="shared" si="20"/>
        <v>3.3025818160925935</v>
      </c>
      <c r="AJ172" s="50">
        <f t="shared" si="18"/>
        <v>59.393837565136501</v>
      </c>
    </row>
    <row r="173" spans="1:36" x14ac:dyDescent="0.25">
      <c r="A173" s="20">
        <v>44075</v>
      </c>
      <c r="B173" s="44">
        <f t="shared" si="14"/>
        <v>165</v>
      </c>
      <c r="C173" s="48">
        <f>+'Modelo predictivo'!G172</f>
        <v>433.07615471328609</v>
      </c>
      <c r="D173" s="50">
        <f>+$C173*'Estructura Poblacion'!C$19</f>
        <v>17.66666938146405</v>
      </c>
      <c r="E173" s="50">
        <f>+$C173*'Estructura Poblacion'!D$19</f>
        <v>29.054079525745511</v>
      </c>
      <c r="F173" s="50">
        <f>+$C173*'Estructura Poblacion'!E$19</f>
        <v>88.172981570663069</v>
      </c>
      <c r="G173" s="50">
        <f>+$C173*'Estructura Poblacion'!F$19</f>
        <v>100.63145561482008</v>
      </c>
      <c r="H173" s="50">
        <f>+$C173*'Estructura Poblacion'!G$19</f>
        <v>80.579903566188051</v>
      </c>
      <c r="I173" s="50">
        <f>+$C173*'Estructura Poblacion'!H$19</f>
        <v>54.844945136760231</v>
      </c>
      <c r="J173" s="50">
        <f>+$C173*'Estructura Poblacion'!I$19</f>
        <v>29.171778855402167</v>
      </c>
      <c r="K173" s="50">
        <f>+$C173*'Estructura Poblacion'!J$19</f>
        <v>16.068900981374945</v>
      </c>
      <c r="L173" s="50">
        <f>+$C173*'Estructura Poblacion'!K$19</f>
        <v>16.885440080867998</v>
      </c>
      <c r="M173" s="126">
        <f>+D173*Parámetros!$B$97</f>
        <v>1.7666669381464051E-2</v>
      </c>
      <c r="N173" s="126">
        <f>+E173*Parámetros!$B$98</f>
        <v>8.7162238577236539E-2</v>
      </c>
      <c r="O173" s="126">
        <f>F173*Parámetros!$B$99</f>
        <v>1.0580757788479569</v>
      </c>
      <c r="P173" s="126">
        <f>+G173*Parámetros!$B$100</f>
        <v>3.220206579674243</v>
      </c>
      <c r="Q173" s="126">
        <f>+H173*Parámetros!$B$101</f>
        <v>3.9484152747432146</v>
      </c>
      <c r="R173" s="126">
        <f>+I173*Parámetros!$B$102</f>
        <v>5.5941844039495434</v>
      </c>
      <c r="S173" s="126">
        <f>+J173*Parámetros!$B$103</f>
        <v>4.8425152899967596</v>
      </c>
      <c r="T173" s="126">
        <f>+K173*Parámetros!$B$104</f>
        <v>3.9047429384741115</v>
      </c>
      <c r="U173" s="126">
        <f>L173*Parámetros!$B$105</f>
        <v>4.6097251420769636</v>
      </c>
      <c r="V173" s="126">
        <f t="shared" si="15"/>
        <v>27.282694315721493</v>
      </c>
      <c r="W173" s="126">
        <f t="shared" si="19"/>
        <v>12.48046956837382</v>
      </c>
      <c r="X173" s="50">
        <f t="shared" si="17"/>
        <v>232.82415662357366</v>
      </c>
      <c r="Y173" s="51">
        <f>+M173*Parámetros!$C$97</f>
        <v>8.8333346907320262E-4</v>
      </c>
      <c r="Z173" s="51">
        <f>N173*Parámetros!$C$98</f>
        <v>4.3581119288618273E-3</v>
      </c>
      <c r="AA173" s="51">
        <f>O173*Parámetros!$C$99</f>
        <v>5.2903788942397847E-2</v>
      </c>
      <c r="AB173" s="51">
        <f>P173*Parámetros!$C$100</f>
        <v>0.16101032898371215</v>
      </c>
      <c r="AC173" s="51">
        <f>+Q173*Parámetros!$C$101</f>
        <v>0.24875016230882252</v>
      </c>
      <c r="AD173" s="51">
        <f>+R173*Parámetros!$C$102</f>
        <v>0.6824904972818443</v>
      </c>
      <c r="AE173" s="51">
        <f>S173*Parámetros!$C$103</f>
        <v>1.3268491894591123</v>
      </c>
      <c r="AF173" s="51">
        <f>T173*Parámetros!$C$104</f>
        <v>1.6868489494208161</v>
      </c>
      <c r="AG173" s="51">
        <f>+U173*Parámetros!$C$105</f>
        <v>3.2682951257325672</v>
      </c>
      <c r="AH173" s="51">
        <f t="shared" si="16"/>
        <v>7.4323894875272067</v>
      </c>
      <c r="AI173" s="107">
        <f t="shared" si="20"/>
        <v>3.3999468581053072</v>
      </c>
      <c r="AJ173" s="50">
        <f t="shared" si="18"/>
        <v>63.426280194558402</v>
      </c>
    </row>
    <row r="174" spans="1:36" x14ac:dyDescent="0.25">
      <c r="A174" s="21">
        <v>44076</v>
      </c>
      <c r="B174" s="44">
        <f t="shared" si="14"/>
        <v>166</v>
      </c>
      <c r="C174" s="48">
        <f>+'Modelo predictivo'!G173</f>
        <v>458.47137792711146</v>
      </c>
      <c r="D174" s="50">
        <f>+$C174*'Estructura Poblacion'!C$19</f>
        <v>18.702628086427055</v>
      </c>
      <c r="E174" s="50">
        <f>+$C174*'Estructura Poblacion'!D$19</f>
        <v>30.757786429943497</v>
      </c>
      <c r="F174" s="50">
        <f>+$C174*'Estructura Poblacion'!E$19</f>
        <v>93.34337140636741</v>
      </c>
      <c r="G174" s="50">
        <f>+$C174*'Estructura Poblacion'!F$19</f>
        <v>106.53239994033346</v>
      </c>
      <c r="H174" s="50">
        <f>+$C174*'Estructura Poblacion'!G$19</f>
        <v>85.30504166335858</v>
      </c>
      <c r="I174" s="50">
        <f>+$C174*'Estructura Poblacion'!H$19</f>
        <v>58.061006812610572</v>
      </c>
      <c r="J174" s="50">
        <f>+$C174*'Estructura Poblacion'!I$19</f>
        <v>30.882387549773124</v>
      </c>
      <c r="K174" s="50">
        <f>+$C174*'Estructura Poblacion'!J$19</f>
        <v>17.011167884739862</v>
      </c>
      <c r="L174" s="50">
        <f>+$C174*'Estructura Poblacion'!K$19</f>
        <v>17.875588153557906</v>
      </c>
      <c r="M174" s="126">
        <f>+D174*Parámetros!$B$97</f>
        <v>1.8702628086427055E-2</v>
      </c>
      <c r="N174" s="126">
        <f>+E174*Parámetros!$B$98</f>
        <v>9.2273359289830492E-2</v>
      </c>
      <c r="O174" s="126">
        <f>F174*Parámetros!$B$99</f>
        <v>1.1201204568764089</v>
      </c>
      <c r="P174" s="126">
        <f>+G174*Parámetros!$B$100</f>
        <v>3.4090367980906708</v>
      </c>
      <c r="Q174" s="126">
        <f>+H174*Parámetros!$B$101</f>
        <v>4.1799470415045707</v>
      </c>
      <c r="R174" s="126">
        <f>+I174*Parámetros!$B$102</f>
        <v>5.9222226948862779</v>
      </c>
      <c r="S174" s="126">
        <f>+J174*Parámetros!$B$103</f>
        <v>5.1264763332623389</v>
      </c>
      <c r="T174" s="126">
        <f>+K174*Parámetros!$B$104</f>
        <v>4.1337137959917865</v>
      </c>
      <c r="U174" s="126">
        <f>L174*Parámetros!$B$105</f>
        <v>4.8800355659213084</v>
      </c>
      <c r="V174" s="126">
        <f t="shared" si="15"/>
        <v>28.882528673909622</v>
      </c>
      <c r="W174" s="126">
        <f t="shared" si="19"/>
        <v>12.848246133849498</v>
      </c>
      <c r="X174" s="50">
        <f t="shared" si="17"/>
        <v>248.85843916363376</v>
      </c>
      <c r="Y174" s="51">
        <f>+M174*Parámetros!$C$97</f>
        <v>9.3513140432135284E-4</v>
      </c>
      <c r="Z174" s="51">
        <f>N174*Parámetros!$C$98</f>
        <v>4.613667964491525E-3</v>
      </c>
      <c r="AA174" s="51">
        <f>O174*Parámetros!$C$99</f>
        <v>5.6006022843820447E-2</v>
      </c>
      <c r="AB174" s="51">
        <f>P174*Parámetros!$C$100</f>
        <v>0.17045183990453355</v>
      </c>
      <c r="AC174" s="51">
        <f>+Q174*Parámetros!$C$101</f>
        <v>0.26333666361478797</v>
      </c>
      <c r="AD174" s="51">
        <f>+R174*Parámetros!$C$102</f>
        <v>0.72251116877612587</v>
      </c>
      <c r="AE174" s="51">
        <f>S174*Parámetros!$C$103</f>
        <v>1.404654515313881</v>
      </c>
      <c r="AF174" s="51">
        <f>T174*Parámetros!$C$104</f>
        <v>1.7857643598684518</v>
      </c>
      <c r="AG174" s="51">
        <f>+U174*Parámetros!$C$105</f>
        <v>3.4599452162382076</v>
      </c>
      <c r="AH174" s="51">
        <f t="shared" si="16"/>
        <v>7.8682185859286218</v>
      </c>
      <c r="AI174" s="107">
        <f t="shared" si="20"/>
        <v>3.5001370609997897</v>
      </c>
      <c r="AJ174" s="50">
        <f t="shared" si="18"/>
        <v>67.794361719487227</v>
      </c>
    </row>
    <row r="175" spans="1:36" x14ac:dyDescent="0.25">
      <c r="A175" s="21">
        <v>44077</v>
      </c>
      <c r="B175" s="44">
        <f t="shared" si="14"/>
        <v>167</v>
      </c>
      <c r="C175" s="48">
        <f>+'Modelo predictivo'!G174</f>
        <v>485.33557156822644</v>
      </c>
      <c r="D175" s="50">
        <f>+$C175*'Estructura Poblacion'!C$19</f>
        <v>19.798511159397009</v>
      </c>
      <c r="E175" s="50">
        <f>+$C175*'Estructura Poblacion'!D$19</f>
        <v>32.560043169201549</v>
      </c>
      <c r="F175" s="50">
        <f>+$C175*'Estructura Poblacion'!E$19</f>
        <v>98.812839131730698</v>
      </c>
      <c r="G175" s="50">
        <f>+$C175*'Estructura Poblacion'!F$19</f>
        <v>112.77468061222486</v>
      </c>
      <c r="H175" s="50">
        <f>+$C175*'Estructura Poblacion'!G$19</f>
        <v>90.303502348448887</v>
      </c>
      <c r="I175" s="50">
        <f>+$C175*'Estructura Poblacion'!H$19</f>
        <v>61.463099516988812</v>
      </c>
      <c r="J175" s="50">
        <f>+$C175*'Estructura Poblacion'!I$19</f>
        <v>32.691945308837767</v>
      </c>
      <c r="K175" s="50">
        <f>+$C175*'Estructura Poblacion'!J$19</f>
        <v>18.007939613835287</v>
      </c>
      <c r="L175" s="50">
        <f>+$C175*'Estructura Poblacion'!K$19</f>
        <v>18.923010707561584</v>
      </c>
      <c r="M175" s="126">
        <f>+D175*Parámetros!$B$97</f>
        <v>1.9798511159397011E-2</v>
      </c>
      <c r="N175" s="126">
        <f>+E175*Parámetros!$B$98</f>
        <v>9.7680129507604643E-2</v>
      </c>
      <c r="O175" s="126">
        <f>F175*Parámetros!$B$99</f>
        <v>1.1857540695807685</v>
      </c>
      <c r="P175" s="126">
        <f>+G175*Parámetros!$B$100</f>
        <v>3.6087897795911954</v>
      </c>
      <c r="Q175" s="126">
        <f>+H175*Parámetros!$B$101</f>
        <v>4.4248716150739957</v>
      </c>
      <c r="R175" s="126">
        <f>+I175*Parámetros!$B$102</f>
        <v>6.2692361507328584</v>
      </c>
      <c r="S175" s="126">
        <f>+J175*Parámetros!$B$103</f>
        <v>5.4268629212670696</v>
      </c>
      <c r="T175" s="126">
        <f>+K175*Parámetros!$B$104</f>
        <v>4.3759293261619749</v>
      </c>
      <c r="U175" s="126">
        <f>L175*Parámetros!$B$105</f>
        <v>5.1659819231643125</v>
      </c>
      <c r="V175" s="126">
        <f t="shared" si="15"/>
        <v>30.574904426239176</v>
      </c>
      <c r="W175" s="126">
        <f t="shared" si="19"/>
        <v>13.226684155061704</v>
      </c>
      <c r="X175" s="50">
        <f t="shared" si="17"/>
        <v>266.20665943481123</v>
      </c>
      <c r="Y175" s="51">
        <f>+M175*Parámetros!$C$97</f>
        <v>9.8992555796985067E-4</v>
      </c>
      <c r="Z175" s="51">
        <f>N175*Parámetros!$C$98</f>
        <v>4.8840064753802323E-3</v>
      </c>
      <c r="AA175" s="51">
        <f>O175*Parámetros!$C$99</f>
        <v>5.9287703479038424E-2</v>
      </c>
      <c r="AB175" s="51">
        <f>P175*Parámetros!$C$100</f>
        <v>0.18043948897955978</v>
      </c>
      <c r="AC175" s="51">
        <f>+Q175*Parámetros!$C$101</f>
        <v>0.27876691174966173</v>
      </c>
      <c r="AD175" s="51">
        <f>+R175*Parámetros!$C$102</f>
        <v>0.76484681038940872</v>
      </c>
      <c r="AE175" s="51">
        <f>S175*Parámetros!$C$103</f>
        <v>1.4869604404271772</v>
      </c>
      <c r="AF175" s="51">
        <f>T175*Parámetros!$C$104</f>
        <v>1.8904014689019732</v>
      </c>
      <c r="AG175" s="51">
        <f>+U175*Parámetros!$C$105</f>
        <v>3.6626811835234974</v>
      </c>
      <c r="AH175" s="51">
        <f t="shared" si="16"/>
        <v>8.3292579394836661</v>
      </c>
      <c r="AI175" s="107">
        <f t="shared" si="20"/>
        <v>3.6032316724772713</v>
      </c>
      <c r="AJ175" s="50">
        <f t="shared" si="18"/>
        <v>72.520387986493631</v>
      </c>
    </row>
    <row r="176" spans="1:36" x14ac:dyDescent="0.25">
      <c r="A176" s="21">
        <v>44078</v>
      </c>
      <c r="B176" s="44">
        <f t="shared" si="14"/>
        <v>168</v>
      </c>
      <c r="C176" s="48">
        <f>+'Modelo predictivo'!G175</f>
        <v>513.75125895743258</v>
      </c>
      <c r="D176" s="50">
        <f>+$C176*'Estructura Poblacion'!C$19</f>
        <v>20.957685011128682</v>
      </c>
      <c r="E176" s="50">
        <f>+$C176*'Estructura Poblacion'!D$19</f>
        <v>34.466386042619028</v>
      </c>
      <c r="F176" s="50">
        <f>+$C176*'Estructura Poblacion'!E$19</f>
        <v>104.59818624266765</v>
      </c>
      <c r="G176" s="50">
        <f>+$C176*'Estructura Poblacion'!F$19</f>
        <v>119.37747310761083</v>
      </c>
      <c r="H176" s="50">
        <f>+$C176*'Estructura Poblacion'!G$19</f>
        <v>95.590640244796646</v>
      </c>
      <c r="I176" s="50">
        <f>+$C176*'Estructura Poblacion'!H$19</f>
        <v>65.061674037712777</v>
      </c>
      <c r="J176" s="50">
        <f>+$C176*'Estructura Poblacion'!I$19</f>
        <v>34.606010859481977</v>
      </c>
      <c r="K176" s="50">
        <f>+$C176*'Estructura Poblacion'!J$19</f>
        <v>19.062278122214146</v>
      </c>
      <c r="L176" s="50">
        <f>+$C176*'Estructura Poblacion'!K$19</f>
        <v>20.030925289200859</v>
      </c>
      <c r="M176" s="126">
        <f>+D176*Parámetros!$B$97</f>
        <v>2.0957685011128682E-2</v>
      </c>
      <c r="N176" s="126">
        <f>+E176*Parámetros!$B$98</f>
        <v>0.10339915812785709</v>
      </c>
      <c r="O176" s="126">
        <f>F176*Parámetros!$B$99</f>
        <v>1.2551782349120117</v>
      </c>
      <c r="P176" s="126">
        <f>+G176*Parámetros!$B$100</f>
        <v>3.8200791394435463</v>
      </c>
      <c r="Q176" s="126">
        <f>+H176*Parámetros!$B$101</f>
        <v>4.6839413719950356</v>
      </c>
      <c r="R176" s="126">
        <f>+I176*Parámetros!$B$102</f>
        <v>6.6362907518467029</v>
      </c>
      <c r="S176" s="126">
        <f>+J176*Parámetros!$B$103</f>
        <v>5.7445978026740088</v>
      </c>
      <c r="T176" s="126">
        <f>+K176*Parámetros!$B$104</f>
        <v>4.6321335836980371</v>
      </c>
      <c r="U176" s="126">
        <f>L176*Parámetros!$B$105</f>
        <v>5.4684426039518348</v>
      </c>
      <c r="V176" s="126">
        <f t="shared" si="15"/>
        <v>32.365020331660162</v>
      </c>
      <c r="W176" s="126">
        <f t="shared" si="19"/>
        <v>13.616082088313288</v>
      </c>
      <c r="X176" s="50">
        <f t="shared" si="17"/>
        <v>284.95559767815809</v>
      </c>
      <c r="Y176" s="51">
        <f>+M176*Parámetros!$C$97</f>
        <v>1.0478842505564341E-3</v>
      </c>
      <c r="Z176" s="51">
        <f>N176*Parámetros!$C$98</f>
        <v>5.1699579063928551E-3</v>
      </c>
      <c r="AA176" s="51">
        <f>O176*Parámetros!$C$99</f>
        <v>6.2758911745600596E-2</v>
      </c>
      <c r="AB176" s="51">
        <f>P176*Parámetros!$C$100</f>
        <v>0.19100395697217731</v>
      </c>
      <c r="AC176" s="51">
        <f>+Q176*Parámetros!$C$101</f>
        <v>0.29508830643568723</v>
      </c>
      <c r="AD176" s="51">
        <f>+R176*Parámetros!$C$102</f>
        <v>0.8096274717252977</v>
      </c>
      <c r="AE176" s="51">
        <f>S176*Parámetros!$C$103</f>
        <v>1.5740197979326784</v>
      </c>
      <c r="AF176" s="51">
        <f>T176*Parámetros!$C$104</f>
        <v>2.0010817081575518</v>
      </c>
      <c r="AG176" s="51">
        <f>+U176*Parámetros!$C$105</f>
        <v>3.8771258062018505</v>
      </c>
      <c r="AH176" s="51">
        <f t="shared" si="16"/>
        <v>8.8169238013277926</v>
      </c>
      <c r="AI176" s="107">
        <f t="shared" si="20"/>
        <v>3.7093119984183991</v>
      </c>
      <c r="AJ176" s="50">
        <f t="shared" si="18"/>
        <v>77.62799978940302</v>
      </c>
    </row>
    <row r="177" spans="1:36" x14ac:dyDescent="0.25">
      <c r="A177" s="21">
        <v>44079</v>
      </c>
      <c r="B177" s="44">
        <f t="shared" si="14"/>
        <v>169</v>
      </c>
      <c r="C177" s="48">
        <f>+'Modelo predictivo'!G176</f>
        <v>543.80530170653947</v>
      </c>
      <c r="D177" s="50">
        <f>+$C177*'Estructura Poblacion'!C$19</f>
        <v>22.183693026223331</v>
      </c>
      <c r="E177" s="50">
        <f>+$C177*'Estructura Poblacion'!D$19</f>
        <v>36.482642395224715</v>
      </c>
      <c r="F177" s="50">
        <f>+$C177*'Estructura Poblacion'!E$19</f>
        <v>110.71709749788396</v>
      </c>
      <c r="G177" s="50">
        <f>+$C177*'Estructura Poblacion'!F$19</f>
        <v>126.36096096774232</v>
      </c>
      <c r="H177" s="50">
        <f>+$C177*'Estructura Poblacion'!G$19</f>
        <v>101.18261717573716</v>
      </c>
      <c r="I177" s="50">
        <f>+$C177*'Estructura Poblacion'!H$19</f>
        <v>68.867730565585717</v>
      </c>
      <c r="J177" s="50">
        <f>+$C177*'Estructura Poblacion'!I$19</f>
        <v>36.630435153560647</v>
      </c>
      <c r="K177" s="50">
        <f>+$C177*'Estructura Poblacion'!J$19</f>
        <v>20.17740633181306</v>
      </c>
      <c r="L177" s="50">
        <f>+$C177*'Estructura Poblacion'!K$19</f>
        <v>21.202718592768587</v>
      </c>
      <c r="M177" s="126">
        <f>+D177*Parámetros!$B$97</f>
        <v>2.218369302622333E-2</v>
      </c>
      <c r="N177" s="126">
        <f>+E177*Parámetros!$B$98</f>
        <v>0.10944792718567414</v>
      </c>
      <c r="O177" s="126">
        <f>F177*Parámetros!$B$99</f>
        <v>1.3286051699746075</v>
      </c>
      <c r="P177" s="126">
        <f>+G177*Parámetros!$B$100</f>
        <v>4.0435507509677544</v>
      </c>
      <c r="Q177" s="126">
        <f>+H177*Parámetros!$B$101</f>
        <v>4.9579482416111214</v>
      </c>
      <c r="R177" s="126">
        <f>+I177*Parámetros!$B$102</f>
        <v>7.0245085176897426</v>
      </c>
      <c r="S177" s="126">
        <f>+J177*Parámetros!$B$103</f>
        <v>6.0806522354910681</v>
      </c>
      <c r="T177" s="126">
        <f>+K177*Parámetros!$B$104</f>
        <v>4.9031097386305733</v>
      </c>
      <c r="U177" s="126">
        <f>L177*Parámetros!$B$105</f>
        <v>5.7883421758258251</v>
      </c>
      <c r="V177" s="126">
        <f t="shared" si="15"/>
        <v>34.258348450402593</v>
      </c>
      <c r="W177" s="126">
        <f t="shared" si="19"/>
        <v>17.11745708424812</v>
      </c>
      <c r="X177" s="50">
        <f t="shared" si="17"/>
        <v>302.09648904431253</v>
      </c>
      <c r="Y177" s="51">
        <f>+M177*Parámetros!$C$97</f>
        <v>1.1091846513111665E-3</v>
      </c>
      <c r="Z177" s="51">
        <f>N177*Parámetros!$C$98</f>
        <v>5.4723963592837079E-3</v>
      </c>
      <c r="AA177" s="51">
        <f>O177*Parámetros!$C$99</f>
        <v>6.6430258498730382E-2</v>
      </c>
      <c r="AB177" s="51">
        <f>P177*Parámetros!$C$100</f>
        <v>0.20217753754838774</v>
      </c>
      <c r="AC177" s="51">
        <f>+Q177*Parámetros!$C$101</f>
        <v>0.31235073922150064</v>
      </c>
      <c r="AD177" s="51">
        <f>+R177*Parámetros!$C$102</f>
        <v>0.85699003915814853</v>
      </c>
      <c r="AE177" s="51">
        <f>S177*Parámetros!$C$103</f>
        <v>1.6660987125245528</v>
      </c>
      <c r="AF177" s="51">
        <f>T177*Parámetros!$C$104</f>
        <v>2.1181434070884078</v>
      </c>
      <c r="AG177" s="51">
        <f>+U177*Parámetros!$C$105</f>
        <v>4.1039346026605097</v>
      </c>
      <c r="AH177" s="51">
        <f t="shared" si="16"/>
        <v>9.3327068777108337</v>
      </c>
      <c r="AI177" s="107">
        <f t="shared" si="20"/>
        <v>4.6631614390391043</v>
      </c>
      <c r="AJ177" s="50">
        <f t="shared" si="18"/>
        <v>82.297545228074753</v>
      </c>
    </row>
    <row r="178" spans="1:36" x14ac:dyDescent="0.25">
      <c r="A178" s="21">
        <v>44080</v>
      </c>
      <c r="B178" s="44">
        <f t="shared" si="14"/>
        <v>170</v>
      </c>
      <c r="C178" s="48">
        <f>+'Modelo predictivo'!G177</f>
        <v>575.58909115171991</v>
      </c>
      <c r="D178" s="50">
        <f>+$C178*'Estructura Poblacion'!C$19</f>
        <v>23.480263372355211</v>
      </c>
      <c r="E178" s="50">
        <f>+$C178*'Estructura Poblacion'!D$19</f>
        <v>38.614943460798699</v>
      </c>
      <c r="F178" s="50">
        <f>+$C178*'Estructura Poblacion'!E$19</f>
        <v>117.18817989412229</v>
      </c>
      <c r="G178" s="50">
        <f>+$C178*'Estructura Poblacion'!F$19</f>
        <v>133.74638028029017</v>
      </c>
      <c r="H178" s="50">
        <f>+$C178*'Estructura Poblacion'!G$19</f>
        <v>107.09643778346894</v>
      </c>
      <c r="I178" s="50">
        <f>+$C178*'Estructura Poblacion'!H$19</f>
        <v>72.892842937596399</v>
      </c>
      <c r="J178" s="50">
        <f>+$C178*'Estructura Poblacion'!I$19</f>
        <v>38.771374262746434</v>
      </c>
      <c r="K178" s="50">
        <f>+$C178*'Estructura Poblacion'!J$19</f>
        <v>21.356715235914692</v>
      </c>
      <c r="L178" s="50">
        <f>+$C178*'Estructura Poblacion'!K$19</f>
        <v>22.441953924427114</v>
      </c>
      <c r="M178" s="126">
        <f>+D178*Parámetros!$B$97</f>
        <v>2.348026337235521E-2</v>
      </c>
      <c r="N178" s="126">
        <f>+E178*Parámetros!$B$98</f>
        <v>0.1158448303823961</v>
      </c>
      <c r="O178" s="126">
        <f>F178*Parámetros!$B$99</f>
        <v>1.4062581587294674</v>
      </c>
      <c r="P178" s="126">
        <f>+G178*Parámetros!$B$100</f>
        <v>4.2798841689692857</v>
      </c>
      <c r="Q178" s="126">
        <f>+H178*Parámetros!$B$101</f>
        <v>5.2477254513899787</v>
      </c>
      <c r="R178" s="126">
        <f>+I178*Parámetros!$B$102</f>
        <v>7.4350699796348323</v>
      </c>
      <c r="S178" s="126">
        <f>+J178*Parámetros!$B$103</f>
        <v>6.4360481276159085</v>
      </c>
      <c r="T178" s="126">
        <f>+K178*Parámetros!$B$104</f>
        <v>5.1896818023272697</v>
      </c>
      <c r="U178" s="126">
        <f>L178*Parámetros!$B$105</f>
        <v>6.1266534213686024</v>
      </c>
      <c r="V178" s="126">
        <f t="shared" si="15"/>
        <v>36.260646203790095</v>
      </c>
      <c r="W178" s="126">
        <f t="shared" si="19"/>
        <v>18.002682874995511</v>
      </c>
      <c r="X178" s="50">
        <f t="shared" si="17"/>
        <v>320.35445237310711</v>
      </c>
      <c r="Y178" s="51">
        <f>+M178*Parámetros!$C$97</f>
        <v>1.1740131686177606E-3</v>
      </c>
      <c r="Z178" s="51">
        <f>N178*Parámetros!$C$98</f>
        <v>5.7922415191198054E-3</v>
      </c>
      <c r="AA178" s="51">
        <f>O178*Parámetros!$C$99</f>
        <v>7.0312907936473365E-2</v>
      </c>
      <c r="AB178" s="51">
        <f>P178*Parámetros!$C$100</f>
        <v>0.21399420844846428</v>
      </c>
      <c r="AC178" s="51">
        <f>+Q178*Parámetros!$C$101</f>
        <v>0.33060670343756865</v>
      </c>
      <c r="AD178" s="51">
        <f>+R178*Parámetros!$C$102</f>
        <v>0.90707853751544953</v>
      </c>
      <c r="AE178" s="51">
        <f>S178*Parámetros!$C$103</f>
        <v>1.7634771869667591</v>
      </c>
      <c r="AF178" s="51">
        <f>T178*Parámetros!$C$104</f>
        <v>2.2419425386053806</v>
      </c>
      <c r="AG178" s="51">
        <f>+U178*Parámetros!$C$105</f>
        <v>4.3437972757503385</v>
      </c>
      <c r="AH178" s="51">
        <f t="shared" si="16"/>
        <v>9.8781756133481728</v>
      </c>
      <c r="AI178" s="107">
        <f t="shared" si="20"/>
        <v>4.9043158787400092</v>
      </c>
      <c r="AJ178" s="50">
        <f t="shared" si="18"/>
        <v>87.271404962682922</v>
      </c>
    </row>
    <row r="179" spans="1:36" x14ac:dyDescent="0.25">
      <c r="A179" s="21">
        <v>44081</v>
      </c>
      <c r="B179" s="44">
        <f t="shared" si="14"/>
        <v>171</v>
      </c>
      <c r="C179" s="48">
        <f>+'Modelo predictivo'!G178</f>
        <v>470.17331295204349</v>
      </c>
      <c r="D179" s="50">
        <f>+$C179*'Estructura Poblacion'!C$19</f>
        <v>19.179990358533018</v>
      </c>
      <c r="E179" s="50">
        <f>+$C179*'Estructura Poblacion'!D$19</f>
        <v>31.542842238533485</v>
      </c>
      <c r="F179" s="50">
        <f>+$C179*'Estructura Poblacion'!E$19</f>
        <v>95.72584961502686</v>
      </c>
      <c r="G179" s="50">
        <f>+$C179*'Estructura Poblacion'!F$19</f>
        <v>109.25151236952865</v>
      </c>
      <c r="H179" s="50">
        <f>+$C179*'Estructura Poblacion'!G$19</f>
        <v>87.48235109400845</v>
      </c>
      <c r="I179" s="50">
        <f>+$C179*'Estructura Poblacion'!H$19</f>
        <v>59.542944752281301</v>
      </c>
      <c r="J179" s="50">
        <f>+$C179*'Estructura Poblacion'!I$19</f>
        <v>31.67062365331385</v>
      </c>
      <c r="K179" s="50">
        <f>+$C179*'Estructura Poblacion'!J$19</f>
        <v>17.445357652889541</v>
      </c>
      <c r="L179" s="50">
        <f>+$C179*'Estructura Poblacion'!K$19</f>
        <v>18.331841217928339</v>
      </c>
      <c r="M179" s="126">
        <f>+D179*Parámetros!$B$97</f>
        <v>1.917999035853302E-2</v>
      </c>
      <c r="N179" s="126">
        <f>+E179*Parámetros!$B$98</f>
        <v>9.4628526715600458E-2</v>
      </c>
      <c r="O179" s="126">
        <f>F179*Parámetros!$B$99</f>
        <v>1.1487101953803223</v>
      </c>
      <c r="P179" s="126">
        <f>+G179*Parámetros!$B$100</f>
        <v>3.4960483958249169</v>
      </c>
      <c r="Q179" s="126">
        <f>+H179*Parámetros!$B$101</f>
        <v>4.2866352036064139</v>
      </c>
      <c r="R179" s="126">
        <f>+I179*Parámetros!$B$102</f>
        <v>6.0733803647326923</v>
      </c>
      <c r="S179" s="126">
        <f>+J179*Parámetros!$B$103</f>
        <v>5.257323526450099</v>
      </c>
      <c r="T179" s="126">
        <f>+K179*Parámetros!$B$104</f>
        <v>4.2392219096521586</v>
      </c>
      <c r="U179" s="126">
        <f>L179*Parámetros!$B$105</f>
        <v>5.0045926524944369</v>
      </c>
      <c r="V179" s="126">
        <f>+SUM(M179:U179)</f>
        <v>29.619720765215174</v>
      </c>
      <c r="W179" s="126">
        <f>+V167</f>
        <v>18.933229502116863</v>
      </c>
      <c r="X179" s="50">
        <f t="shared" si="17"/>
        <v>331.04094363620538</v>
      </c>
      <c r="Y179" s="51">
        <f>+M179*Parámetros!$C$97</f>
        <v>9.589995179266511E-4</v>
      </c>
      <c r="Z179" s="51">
        <f>N179*Parámetros!$C$98</f>
        <v>4.7314263357800231E-3</v>
      </c>
      <c r="AA179" s="51">
        <f>O179*Parámetros!$C$99</f>
        <v>5.7435509769016117E-2</v>
      </c>
      <c r="AB179" s="51">
        <f>P179*Parámetros!$C$100</f>
        <v>0.17480241979124586</v>
      </c>
      <c r="AC179" s="51">
        <f>+Q179*Parámetros!$C$101</f>
        <v>0.27005801782720407</v>
      </c>
      <c r="AD179" s="51">
        <f>+R179*Parámetros!$C$102</f>
        <v>0.74095240449738842</v>
      </c>
      <c r="AE179" s="51">
        <f>S179*Parámetros!$C$103</f>
        <v>1.4405066462473273</v>
      </c>
      <c r="AF179" s="51">
        <f>T179*Parámetros!$C$104</f>
        <v>1.8313438649697324</v>
      </c>
      <c r="AG179" s="51">
        <f>+U179*Parámetros!$C$105</f>
        <v>3.5482561906185555</v>
      </c>
      <c r="AH179" s="51">
        <f t="shared" si="16"/>
        <v>8.0690454795741768</v>
      </c>
      <c r="AI179" s="107">
        <f t="shared" si="20"/>
        <v>5.157816683647142</v>
      </c>
      <c r="AJ179" s="50">
        <f t="shared" si="18"/>
        <v>90.182633758609953</v>
      </c>
    </row>
    <row r="180" spans="1:36" x14ac:dyDescent="0.25">
      <c r="A180" s="21">
        <v>44082</v>
      </c>
      <c r="B180" s="44">
        <f t="shared" si="14"/>
        <v>172</v>
      </c>
      <c r="C180" s="48">
        <f>+'Modelo predictivo'!G179</f>
        <v>483.68029181542806</v>
      </c>
      <c r="D180" s="50">
        <f>+$C180*'Estructura Poblacion'!C$19</f>
        <v>19.730986591700869</v>
      </c>
      <c r="E180" s="50">
        <f>+$C180*'Estructura Poblacion'!D$19</f>
        <v>32.448994271561361</v>
      </c>
      <c r="F180" s="50">
        <f>+$C180*'Estructura Poblacion'!E$19</f>
        <v>98.475829232780228</v>
      </c>
      <c r="G180" s="50">
        <f>+$C180*'Estructura Poblacion'!F$19</f>
        <v>112.39005262206429</v>
      </c>
      <c r="H180" s="50">
        <f>+$C180*'Estructura Poblacion'!G$19</f>
        <v>89.995514292759566</v>
      </c>
      <c r="I180" s="50">
        <f>+$C180*'Estructura Poblacion'!H$19</f>
        <v>61.253474197653652</v>
      </c>
      <c r="J180" s="50">
        <f>+$C180*'Estructura Poblacion'!I$19</f>
        <v>32.58044654732219</v>
      </c>
      <c r="K180" s="50">
        <f>+$C180*'Estructura Poblacion'!J$19</f>
        <v>17.946521948247575</v>
      </c>
      <c r="L180" s="50">
        <f>+$C180*'Estructura Poblacion'!K$19</f>
        <v>18.858472111338351</v>
      </c>
      <c r="M180" s="126">
        <f>+D180*Parámetros!$B$97</f>
        <v>1.9730986591700871E-2</v>
      </c>
      <c r="N180" s="126">
        <f>+E180*Parámetros!$B$98</f>
        <v>9.7346982814684083E-2</v>
      </c>
      <c r="O180" s="126">
        <f>F180*Parámetros!$B$99</f>
        <v>1.1817099507933628</v>
      </c>
      <c r="P180" s="126">
        <f>+G180*Parámetros!$B$100</f>
        <v>3.5964816839060574</v>
      </c>
      <c r="Q180" s="126">
        <f>+H180*Parámetros!$B$101</f>
        <v>4.4097802003452191</v>
      </c>
      <c r="R180" s="126">
        <f>+I180*Parámetros!$B$102</f>
        <v>6.247854368160672</v>
      </c>
      <c r="S180" s="126">
        <f>+J180*Parámetros!$B$103</f>
        <v>5.4083541268554836</v>
      </c>
      <c r="T180" s="126">
        <f>+K180*Parámetros!$B$104</f>
        <v>4.3610048334241611</v>
      </c>
      <c r="U180" s="126">
        <f>L180*Parámetros!$B$105</f>
        <v>5.1483628863953701</v>
      </c>
      <c r="V180" s="126">
        <f t="shared" si="15"/>
        <v>30.470626019286712</v>
      </c>
      <c r="W180" s="126">
        <f t="shared" si="19"/>
        <v>19.911368433855628</v>
      </c>
      <c r="X180" s="50">
        <f t="shared" si="17"/>
        <v>341.6002012216365</v>
      </c>
      <c r="Y180" s="51">
        <f>+M180*Parámetros!$C$97</f>
        <v>9.8654932958504369E-4</v>
      </c>
      <c r="Z180" s="51">
        <f>N180*Parámetros!$C$98</f>
        <v>4.8673491407342047E-3</v>
      </c>
      <c r="AA180" s="51">
        <f>O180*Parámetros!$C$99</f>
        <v>5.9085497539668144E-2</v>
      </c>
      <c r="AB180" s="51">
        <f>P180*Parámetros!$C$100</f>
        <v>0.17982408419530288</v>
      </c>
      <c r="AC180" s="51">
        <f>+Q180*Parámetros!$C$101</f>
        <v>0.2778161526217488</v>
      </c>
      <c r="AD180" s="51">
        <f>+R180*Parámetros!$C$102</f>
        <v>0.762238232915602</v>
      </c>
      <c r="AE180" s="51">
        <f>S180*Parámetros!$C$103</f>
        <v>1.4818890307584025</v>
      </c>
      <c r="AF180" s="51">
        <f>T180*Parámetros!$C$104</f>
        <v>1.8839540880392376</v>
      </c>
      <c r="AG180" s="51">
        <f>+U180*Parámetros!$C$105</f>
        <v>3.6501892864543173</v>
      </c>
      <c r="AH180" s="51">
        <f t="shared" si="16"/>
        <v>8.3008502709945979</v>
      </c>
      <c r="AI180" s="107">
        <f t="shared" si="20"/>
        <v>5.424282650294983</v>
      </c>
      <c r="AJ180" s="50">
        <f t="shared" si="18"/>
        <v>93.05920137930957</v>
      </c>
    </row>
    <row r="181" spans="1:36" x14ac:dyDescent="0.25">
      <c r="A181" s="21">
        <v>44083</v>
      </c>
      <c r="B181" s="44">
        <f t="shared" si="14"/>
        <v>173</v>
      </c>
      <c r="C181" s="48">
        <f>+'Modelo predictivo'!G180</f>
        <v>497.55964257917367</v>
      </c>
      <c r="D181" s="50">
        <f>+$C181*'Estructura Poblacion'!C$19</f>
        <v>20.297173158437147</v>
      </c>
      <c r="E181" s="50">
        <f>+$C181*'Estructura Poblacion'!D$19</f>
        <v>33.380127875817521</v>
      </c>
      <c r="F181" s="50">
        <f>+$C181*'Estructura Poblacion'!E$19</f>
        <v>101.30162263143711</v>
      </c>
      <c r="G181" s="50">
        <f>+$C181*'Estructura Poblacion'!F$19</f>
        <v>115.61511882611114</v>
      </c>
      <c r="H181" s="50">
        <f>+$C181*'Estructura Poblacion'!G$19</f>
        <v>92.577962515623142</v>
      </c>
      <c r="I181" s="50">
        <f>+$C181*'Estructura Poblacion'!H$19</f>
        <v>63.011160976034311</v>
      </c>
      <c r="J181" s="50">
        <f>+$C181*'Estructura Poblacion'!I$19</f>
        <v>33.515352213981664</v>
      </c>
      <c r="K181" s="50">
        <f>+$C181*'Estructura Poblacion'!J$19</f>
        <v>18.46150276785897</v>
      </c>
      <c r="L181" s="50">
        <f>+$C181*'Estructura Poblacion'!K$19</f>
        <v>19.399621613872682</v>
      </c>
      <c r="M181" s="126">
        <f>+D181*Parámetros!$B$97</f>
        <v>2.0297173158437147E-2</v>
      </c>
      <c r="N181" s="126">
        <f>+E181*Parámetros!$B$98</f>
        <v>0.10014038362745256</v>
      </c>
      <c r="O181" s="126">
        <f>F181*Parámetros!$B$99</f>
        <v>1.2156194715772455</v>
      </c>
      <c r="P181" s="126">
        <f>+G181*Parámetros!$B$100</f>
        <v>3.6996838024355565</v>
      </c>
      <c r="Q181" s="126">
        <f>+H181*Parámetros!$B$101</f>
        <v>4.5363201632655343</v>
      </c>
      <c r="R181" s="126">
        <f>+I181*Parámetros!$B$102</f>
        <v>6.427138419555499</v>
      </c>
      <c r="S181" s="126">
        <f>+J181*Parámetros!$B$103</f>
        <v>5.563548467520957</v>
      </c>
      <c r="T181" s="126">
        <f>+K181*Parámetros!$B$104</f>
        <v>4.4861451725897297</v>
      </c>
      <c r="U181" s="126">
        <f>L181*Parámetros!$B$105</f>
        <v>5.2960967005872428</v>
      </c>
      <c r="V181" s="126">
        <f t="shared" si="15"/>
        <v>31.344989754317655</v>
      </c>
      <c r="W181" s="126">
        <f t="shared" si="19"/>
        <v>20.939479775946488</v>
      </c>
      <c r="X181" s="50">
        <f t="shared" si="17"/>
        <v>352.00571120000768</v>
      </c>
      <c r="Y181" s="51">
        <f>+M181*Parámetros!$C$97</f>
        <v>1.0148586579218574E-3</v>
      </c>
      <c r="Z181" s="51">
        <f>N181*Parámetros!$C$98</f>
        <v>5.0070191813726284E-3</v>
      </c>
      <c r="AA181" s="51">
        <f>O181*Parámetros!$C$99</f>
        <v>6.078097357886228E-2</v>
      </c>
      <c r="AB181" s="51">
        <f>P181*Parámetros!$C$100</f>
        <v>0.18498419012177783</v>
      </c>
      <c r="AC181" s="51">
        <f>+Q181*Parámetros!$C$101</f>
        <v>0.28578817028572867</v>
      </c>
      <c r="AD181" s="51">
        <f>+R181*Parámetros!$C$102</f>
        <v>0.78411088718577082</v>
      </c>
      <c r="AE181" s="51">
        <f>S181*Parámetros!$C$103</f>
        <v>1.5244122801007423</v>
      </c>
      <c r="AF181" s="51">
        <f>T181*Parámetros!$C$104</f>
        <v>1.9380147145587632</v>
      </c>
      <c r="AG181" s="51">
        <f>+U181*Parámetros!$C$105</f>
        <v>3.7549325607163548</v>
      </c>
      <c r="AH181" s="51">
        <f t="shared" si="16"/>
        <v>8.5390456543872943</v>
      </c>
      <c r="AI181" s="107">
        <f t="shared" si="20"/>
        <v>5.7043621703942975</v>
      </c>
      <c r="AJ181" s="50">
        <f t="shared" si="18"/>
        <v>95.89388486330256</v>
      </c>
    </row>
    <row r="182" spans="1:36" x14ac:dyDescent="0.25">
      <c r="A182" s="21">
        <v>44084</v>
      </c>
      <c r="B182" s="44">
        <f t="shared" si="14"/>
        <v>174</v>
      </c>
      <c r="C182" s="48">
        <f>+'Modelo predictivo'!G181</f>
        <v>511.82070430298336</v>
      </c>
      <c r="D182" s="50">
        <f>+$C182*'Estructura Poblacion'!C$19</f>
        <v>20.878931031183559</v>
      </c>
      <c r="E182" s="50">
        <f>+$C182*'Estructura Poblacion'!D$19</f>
        <v>34.336869587259578</v>
      </c>
      <c r="F182" s="50">
        <f>+$C182*'Estructura Poblacion'!E$19</f>
        <v>104.20513121501183</v>
      </c>
      <c r="G182" s="50">
        <f>+$C182*'Estructura Poblacion'!F$19</f>
        <v>118.92888104612962</v>
      </c>
      <c r="H182" s="50">
        <f>+$C182*'Estructura Poblacion'!G$19</f>
        <v>95.231433425876389</v>
      </c>
      <c r="I182" s="50">
        <f>+$C182*'Estructura Poblacion'!H$19</f>
        <v>64.817187789845164</v>
      </c>
      <c r="J182" s="50">
        <f>+$C182*'Estructura Poblacion'!I$19</f>
        <v>34.475969727374057</v>
      </c>
      <c r="K182" s="50">
        <f>+$C182*'Estructura Poblacion'!J$19</f>
        <v>18.990646629129483</v>
      </c>
      <c r="L182" s="50">
        <f>+$C182*'Estructura Poblacion'!K$19</f>
        <v>19.955653851173697</v>
      </c>
      <c r="M182" s="126">
        <f>+D182*Parámetros!$B$97</f>
        <v>2.0878931031183559E-2</v>
      </c>
      <c r="N182" s="126">
        <f>+E182*Parámetros!$B$98</f>
        <v>0.10301060876177874</v>
      </c>
      <c r="O182" s="126">
        <f>F182*Parámetros!$B$99</f>
        <v>1.250461574580142</v>
      </c>
      <c r="P182" s="126">
        <f>+G182*Parámetros!$B$100</f>
        <v>3.8057241934761477</v>
      </c>
      <c r="Q182" s="126">
        <f>+H182*Parámetros!$B$101</f>
        <v>4.6663402378679431</v>
      </c>
      <c r="R182" s="126">
        <f>+I182*Parámetros!$B$102</f>
        <v>6.6113531545642061</v>
      </c>
      <c r="S182" s="126">
        <f>+J182*Parámetros!$B$103</f>
        <v>5.7230109747440938</v>
      </c>
      <c r="T182" s="126">
        <f>+K182*Parámetros!$B$104</f>
        <v>4.6147271308784639</v>
      </c>
      <c r="U182" s="126">
        <f>L182*Parámetros!$B$105</f>
        <v>5.4478935013704195</v>
      </c>
      <c r="V182" s="126">
        <f t="shared" si="15"/>
        <v>32.243400307274385</v>
      </c>
      <c r="W182" s="126">
        <f t="shared" si="19"/>
        <v>22.020056907016347</v>
      </c>
      <c r="X182" s="50">
        <f t="shared" si="17"/>
        <v>362.22905460026573</v>
      </c>
      <c r="Y182" s="51">
        <f>+M182*Parámetros!$C$97</f>
        <v>1.0439465515591779E-3</v>
      </c>
      <c r="Z182" s="51">
        <f>N182*Parámetros!$C$98</f>
        <v>5.150530438088937E-3</v>
      </c>
      <c r="AA182" s="51">
        <f>O182*Parámetros!$C$99</f>
        <v>6.2523078729007101E-2</v>
      </c>
      <c r="AB182" s="51">
        <f>P182*Parámetros!$C$100</f>
        <v>0.19028620967380738</v>
      </c>
      <c r="AC182" s="51">
        <f>+Q182*Parámetros!$C$101</f>
        <v>0.29397943498568041</v>
      </c>
      <c r="AD182" s="51">
        <f>+R182*Parámetros!$C$102</f>
        <v>0.80658508485683311</v>
      </c>
      <c r="AE182" s="51">
        <f>S182*Parámetros!$C$103</f>
        <v>1.5681050070798819</v>
      </c>
      <c r="AF182" s="51">
        <f>T182*Parámetros!$C$104</f>
        <v>1.9935621205394964</v>
      </c>
      <c r="AG182" s="51">
        <f>+U182*Parámetros!$C$105</f>
        <v>3.8625564924716271</v>
      </c>
      <c r="AH182" s="51">
        <f t="shared" si="16"/>
        <v>8.7837919053259821</v>
      </c>
      <c r="AI182" s="107">
        <f t="shared" si="20"/>
        <v>5.9987344936145153</v>
      </c>
      <c r="AJ182" s="50">
        <f t="shared" si="18"/>
        <v>98.678942275014023</v>
      </c>
    </row>
    <row r="183" spans="1:36" x14ac:dyDescent="0.25">
      <c r="A183" s="21">
        <v>44085</v>
      </c>
      <c r="B183" s="44">
        <f t="shared" si="14"/>
        <v>175</v>
      </c>
      <c r="C183" s="48">
        <f>+'Modelo predictivo'!G182</f>
        <v>526.47299482952803</v>
      </c>
      <c r="D183" s="50">
        <f>+$C183*'Estructura Poblacion'!C$19</f>
        <v>21.476648475555432</v>
      </c>
      <c r="E183" s="50">
        <f>+$C183*'Estructura Poblacion'!D$19</f>
        <v>35.319857935981737</v>
      </c>
      <c r="F183" s="50">
        <f>+$C183*'Estructura Poblacion'!E$19</f>
        <v>107.18829278718461</v>
      </c>
      <c r="G183" s="50">
        <f>+$C183*'Estructura Poblacion'!F$19</f>
        <v>122.33355088936676</v>
      </c>
      <c r="H183" s="50">
        <f>+$C183*'Estructura Poblacion'!G$19</f>
        <v>97.957697951879666</v>
      </c>
      <c r="I183" s="50">
        <f>+$C183*'Estructura Poblacion'!H$19</f>
        <v>66.672759982657837</v>
      </c>
      <c r="J183" s="50">
        <f>+$C183*'Estructura Poblacion'!I$19</f>
        <v>35.462940204306555</v>
      </c>
      <c r="K183" s="50">
        <f>+$C183*'Estructura Poblacion'!J$19</f>
        <v>19.534306683046005</v>
      </c>
      <c r="L183" s="50">
        <f>+$C183*'Estructura Poblacion'!K$19</f>
        <v>20.526939919549442</v>
      </c>
      <c r="M183" s="126">
        <f>+D183*Parámetros!$B$97</f>
        <v>2.1476648475555433E-2</v>
      </c>
      <c r="N183" s="126">
        <f>+E183*Parámetros!$B$98</f>
        <v>0.10595957380794521</v>
      </c>
      <c r="O183" s="126">
        <f>F183*Parámetros!$B$99</f>
        <v>1.2862595134462154</v>
      </c>
      <c r="P183" s="126">
        <f>+G183*Parámetros!$B$100</f>
        <v>3.9146736284597363</v>
      </c>
      <c r="Q183" s="126">
        <f>+H183*Parámetros!$B$101</f>
        <v>4.799927199642104</v>
      </c>
      <c r="R183" s="126">
        <f>+I183*Parámetros!$B$102</f>
        <v>6.8006215182310985</v>
      </c>
      <c r="S183" s="126">
        <f>+J183*Parámetros!$B$103</f>
        <v>5.8868480739148881</v>
      </c>
      <c r="T183" s="126">
        <f>+K183*Parámetros!$B$104</f>
        <v>4.7468365239801793</v>
      </c>
      <c r="U183" s="126">
        <f>L183*Parámetros!$B$105</f>
        <v>5.6038545980369978</v>
      </c>
      <c r="V183" s="126">
        <f t="shared" si="15"/>
        <v>33.166457277994716</v>
      </c>
      <c r="W183" s="126">
        <f t="shared" si="19"/>
        <v>23.155711249867299</v>
      </c>
      <c r="X183" s="50">
        <f t="shared" si="17"/>
        <v>372.23980062839314</v>
      </c>
      <c r="Y183" s="51">
        <f>+M183*Parámetros!$C$97</f>
        <v>1.0738324237777716E-3</v>
      </c>
      <c r="Z183" s="51">
        <f>N183*Parámetros!$C$98</f>
        <v>5.2979786903972611E-3</v>
      </c>
      <c r="AA183" s="51">
        <f>O183*Parámetros!$C$99</f>
        <v>6.4312975672310771E-2</v>
      </c>
      <c r="AB183" s="51">
        <f>P183*Parámetros!$C$100</f>
        <v>0.19573368142298683</v>
      </c>
      <c r="AC183" s="51">
        <f>+Q183*Parámetros!$C$101</f>
        <v>0.30239541357745253</v>
      </c>
      <c r="AD183" s="51">
        <f>+R183*Parámetros!$C$102</f>
        <v>0.82967582522419403</v>
      </c>
      <c r="AE183" s="51">
        <f>S183*Parámetros!$C$103</f>
        <v>1.6129963722526794</v>
      </c>
      <c r="AF183" s="51">
        <f>T183*Parámetros!$C$104</f>
        <v>2.0506333783594375</v>
      </c>
      <c r="AG183" s="51">
        <f>+U183*Parámetros!$C$105</f>
        <v>3.9731329100082311</v>
      </c>
      <c r="AH183" s="51">
        <f t="shared" si="16"/>
        <v>9.0352523676314682</v>
      </c>
      <c r="AI183" s="107">
        <f t="shared" si="20"/>
        <v>6.308111027383255</v>
      </c>
      <c r="AJ183" s="50">
        <f t="shared" si="18"/>
        <v>101.40608361526225</v>
      </c>
    </row>
    <row r="184" spans="1:36" x14ac:dyDescent="0.25">
      <c r="A184" s="21">
        <v>44086</v>
      </c>
      <c r="B184" s="44">
        <f t="shared" si="14"/>
        <v>176</v>
      </c>
      <c r="C184" s="48">
        <f>+'Modelo predictivo'!G183</f>
        <v>541.52621072065085</v>
      </c>
      <c r="D184" s="50">
        <f>+$C184*'Estructura Poblacion'!C$19</f>
        <v>22.090721047739255</v>
      </c>
      <c r="E184" s="50">
        <f>+$C184*'Estructura Poblacion'!D$19</f>
        <v>36.329743441934951</v>
      </c>
      <c r="F184" s="50">
        <f>+$C184*'Estructura Poblacion'!E$19</f>
        <v>110.25308153831291</v>
      </c>
      <c r="G184" s="50">
        <f>+$C184*'Estructura Poblacion'!F$19</f>
        <v>125.83138149103243</v>
      </c>
      <c r="H184" s="50">
        <f>+$C184*'Estructura Poblacion'!G$19</f>
        <v>100.75856027520646</v>
      </c>
      <c r="I184" s="50">
        <f>+$C184*'Estructura Poblacion'!H$19</f>
        <v>68.579105531114593</v>
      </c>
      <c r="J184" s="50">
        <f>+$C184*'Estructura Poblacion'!I$19</f>
        <v>36.476916800014493</v>
      </c>
      <c r="K184" s="50">
        <f>+$C184*'Estructura Poblacion'!J$19</f>
        <v>20.092842711809475</v>
      </c>
      <c r="L184" s="50">
        <f>+$C184*'Estructura Poblacion'!K$19</f>
        <v>21.113857883486297</v>
      </c>
      <c r="M184" s="126">
        <f>+D184*Parámetros!$B$97</f>
        <v>2.2090721047739254E-2</v>
      </c>
      <c r="N184" s="126">
        <f>+E184*Parámetros!$B$98</f>
        <v>0.10898923032580486</v>
      </c>
      <c r="O184" s="126">
        <f>F184*Parámetros!$B$99</f>
        <v>1.3230369784597549</v>
      </c>
      <c r="P184" s="126">
        <f>+G184*Parámetros!$B$100</f>
        <v>4.0266042077130377</v>
      </c>
      <c r="Q184" s="126">
        <f>+H184*Parámetros!$B$101</f>
        <v>4.9371694534851169</v>
      </c>
      <c r="R184" s="126">
        <f>+I184*Parámetros!$B$102</f>
        <v>6.9950687641736877</v>
      </c>
      <c r="S184" s="126">
        <f>+J184*Parámetros!$B$103</f>
        <v>6.0551681888024058</v>
      </c>
      <c r="T184" s="126">
        <f>+K184*Parámetros!$B$104</f>
        <v>4.8825607789697019</v>
      </c>
      <c r="U184" s="126">
        <f>L184*Parámetros!$B$105</f>
        <v>5.7640832021917596</v>
      </c>
      <c r="V184" s="126">
        <f t="shared" si="15"/>
        <v>34.114771525169004</v>
      </c>
      <c r="W184" s="126">
        <f t="shared" si="19"/>
        <v>25.770464102581439</v>
      </c>
      <c r="X184" s="50">
        <f t="shared" si="17"/>
        <v>380.58410805098066</v>
      </c>
      <c r="Y184" s="51">
        <f>+M184*Parámetros!$C$97</f>
        <v>1.1045360523869628E-3</v>
      </c>
      <c r="Z184" s="51">
        <f>N184*Parámetros!$C$98</f>
        <v>5.4494615162902433E-3</v>
      </c>
      <c r="AA184" s="51">
        <f>O184*Parámetros!$C$99</f>
        <v>6.6151848922987741E-2</v>
      </c>
      <c r="AB184" s="51">
        <f>P184*Parámetros!$C$100</f>
        <v>0.20133021038565191</v>
      </c>
      <c r="AC184" s="51">
        <f>+Q184*Parámetros!$C$101</f>
        <v>0.31104167556956236</v>
      </c>
      <c r="AD184" s="51">
        <f>+R184*Parámetros!$C$102</f>
        <v>0.85339838922918987</v>
      </c>
      <c r="AE184" s="51">
        <f>S184*Parámetros!$C$103</f>
        <v>1.6591160837318593</v>
      </c>
      <c r="AF184" s="51">
        <f>T184*Parámetros!$C$104</f>
        <v>2.1092662565149114</v>
      </c>
      <c r="AG184" s="51">
        <f>+U184*Parámetros!$C$105</f>
        <v>4.0867349903539569</v>
      </c>
      <c r="AH184" s="51">
        <f t="shared" si="16"/>
        <v>9.2935934522767969</v>
      </c>
      <c r="AI184" s="107">
        <f t="shared" si="20"/>
        <v>7.0204256320224196</v>
      </c>
      <c r="AJ184" s="50">
        <f t="shared" si="18"/>
        <v>103.67925143551662</v>
      </c>
    </row>
    <row r="185" spans="1:36" x14ac:dyDescent="0.25">
      <c r="A185" s="21">
        <v>44087</v>
      </c>
      <c r="B185" s="44">
        <f t="shared" ref="B185:B248" si="21">+B184+1</f>
        <v>177</v>
      </c>
      <c r="C185" s="48">
        <f>+'Modelo predictivo'!G184</f>
        <v>556.99022691813298</v>
      </c>
      <c r="D185" s="50">
        <f>+$C185*'Estructura Poblacion'!C$19</f>
        <v>22.721551580654165</v>
      </c>
      <c r="E185" s="50">
        <f>+$C185*'Estructura Poblacion'!D$19</f>
        <v>37.367188592168425</v>
      </c>
      <c r="F185" s="50">
        <f>+$C185*'Estructura Poblacion'!E$19</f>
        <v>113.4015079763645</v>
      </c>
      <c r="G185" s="50">
        <f>+$C185*'Estructura Poblacion'!F$19</f>
        <v>129.42466743547337</v>
      </c>
      <c r="H185" s="50">
        <f>+$C185*'Estructura Poblacion'!G$19</f>
        <v>103.63585776752404</v>
      </c>
      <c r="I185" s="50">
        <f>+$C185*'Estructura Poblacion'!H$19</f>
        <v>70.537475001967522</v>
      </c>
      <c r="J185" s="50">
        <f>+$C185*'Estructura Poblacion'!I$19</f>
        <v>37.518564685310693</v>
      </c>
      <c r="K185" s="50">
        <f>+$C185*'Estructura Poblacion'!J$19</f>
        <v>20.666621116247899</v>
      </c>
      <c r="L185" s="50">
        <f>+$C185*'Estructura Poblacion'!K$19</f>
        <v>21.716792762422376</v>
      </c>
      <c r="M185" s="126">
        <f>+D185*Parámetros!$B$97</f>
        <v>2.2721551580654167E-2</v>
      </c>
      <c r="N185" s="126">
        <f>+E185*Parámetros!$B$98</f>
        <v>0.11210156577650528</v>
      </c>
      <c r="O185" s="126">
        <f>F185*Parámetros!$B$99</f>
        <v>1.360818095716374</v>
      </c>
      <c r="P185" s="126">
        <f>+G185*Parámetros!$B$100</f>
        <v>4.1415893579351479</v>
      </c>
      <c r="Q185" s="126">
        <f>+H185*Parámetros!$B$101</f>
        <v>5.0781570306086783</v>
      </c>
      <c r="R185" s="126">
        <f>+I185*Parámetros!$B$102</f>
        <v>7.1948224502006868</v>
      </c>
      <c r="S185" s="126">
        <f>+J185*Parámetros!$B$103</f>
        <v>6.2280817377615758</v>
      </c>
      <c r="T185" s="126">
        <f>+K185*Parámetros!$B$104</f>
        <v>5.0219889312482398</v>
      </c>
      <c r="U185" s="126">
        <f>L185*Parámetros!$B$105</f>
        <v>5.9286844241413093</v>
      </c>
      <c r="V185" s="126">
        <f t="shared" si="15"/>
        <v>35.088965144969166</v>
      </c>
      <c r="W185" s="126">
        <f t="shared" si="19"/>
        <v>27.282694315721493</v>
      </c>
      <c r="X185" s="50">
        <f t="shared" si="17"/>
        <v>388.39037888022835</v>
      </c>
      <c r="Y185" s="51">
        <f>+M185*Parámetros!$C$97</f>
        <v>1.1360775790327084E-3</v>
      </c>
      <c r="Z185" s="51">
        <f>N185*Parámetros!$C$98</f>
        <v>5.6050782888252644E-3</v>
      </c>
      <c r="AA185" s="51">
        <f>O185*Parámetros!$C$99</f>
        <v>6.8040904785818701E-2</v>
      </c>
      <c r="AB185" s="51">
        <f>P185*Parámetros!$C$100</f>
        <v>0.20707946789675741</v>
      </c>
      <c r="AC185" s="51">
        <f>+Q185*Parámetros!$C$101</f>
        <v>0.31992389292834672</v>
      </c>
      <c r="AD185" s="51">
        <f>+R185*Parámetros!$C$102</f>
        <v>0.8777683389244838</v>
      </c>
      <c r="AE185" s="51">
        <f>S185*Parámetros!$C$103</f>
        <v>1.7064943961466719</v>
      </c>
      <c r="AF185" s="51">
        <f>T185*Parámetros!$C$104</f>
        <v>2.1694992182992396</v>
      </c>
      <c r="AG185" s="51">
        <f>+U185*Parámetros!$C$105</f>
        <v>4.203437256716188</v>
      </c>
      <c r="AH185" s="51">
        <f t="shared" si="16"/>
        <v>9.5589846315653624</v>
      </c>
      <c r="AI185" s="107">
        <f t="shared" si="20"/>
        <v>7.4323894875272067</v>
      </c>
      <c r="AJ185" s="50">
        <f t="shared" si="18"/>
        <v>105.80584657955478</v>
      </c>
    </row>
    <row r="186" spans="1:36" x14ac:dyDescent="0.25">
      <c r="A186" s="21">
        <v>44088</v>
      </c>
      <c r="B186" s="44">
        <f t="shared" si="21"/>
        <v>178</v>
      </c>
      <c r="C186" s="48">
        <f>+'Modelo predictivo'!G185</f>
        <v>601.48462340165861</v>
      </c>
      <c r="D186" s="50">
        <f>+$C186*'Estructura Poblacion'!C$19</f>
        <v>24.536631407717451</v>
      </c>
      <c r="E186" s="50">
        <f>+$C186*'Estructura Poblacion'!D$19</f>
        <v>40.352214943338126</v>
      </c>
      <c r="F186" s="50">
        <f>+$C186*'Estructura Poblacion'!E$19</f>
        <v>122.46043112057917</v>
      </c>
      <c r="G186" s="50">
        <f>+$C186*'Estructura Poblacion'!F$19</f>
        <v>139.76357858564839</v>
      </c>
      <c r="H186" s="50">
        <f>+$C186*'Estructura Poblacion'!G$19</f>
        <v>111.91466540645277</v>
      </c>
      <c r="I186" s="50">
        <f>+$C186*'Estructura Poblacion'!H$19</f>
        <v>76.172263958768411</v>
      </c>
      <c r="J186" s="50">
        <f>+$C186*'Estructura Poblacion'!I$19</f>
        <v>40.51568350701379</v>
      </c>
      <c r="K186" s="50">
        <f>+$C186*'Estructura Poblacion'!J$19</f>
        <v>22.317545655820286</v>
      </c>
      <c r="L186" s="50">
        <f>+$C186*'Estructura Poblacion'!K$19</f>
        <v>23.451608816320221</v>
      </c>
      <c r="M186" s="126">
        <f>+D186*Parámetros!$B$97</f>
        <v>2.453663140771745E-2</v>
      </c>
      <c r="N186" s="126">
        <f>+E186*Parámetros!$B$98</f>
        <v>0.12105664483001438</v>
      </c>
      <c r="O186" s="126">
        <f>F186*Parámetros!$B$99</f>
        <v>1.4695251734469501</v>
      </c>
      <c r="P186" s="126">
        <f>+G186*Parámetros!$B$100</f>
        <v>4.4724345147407485</v>
      </c>
      <c r="Q186" s="126">
        <f>+H186*Parámetros!$B$101</f>
        <v>5.4838186049161859</v>
      </c>
      <c r="R186" s="126">
        <f>+I186*Parámetros!$B$102</f>
        <v>7.7695709237943777</v>
      </c>
      <c r="S186" s="126">
        <f>+J186*Parámetros!$B$103</f>
        <v>6.7256034621642895</v>
      </c>
      <c r="T186" s="126">
        <f>+K186*Parámetros!$B$104</f>
        <v>5.423163594364329</v>
      </c>
      <c r="U186" s="126">
        <f>L186*Parámetros!$B$105</f>
        <v>6.4022892068554205</v>
      </c>
      <c r="V186" s="126">
        <f t="shared" si="15"/>
        <v>37.891998756520032</v>
      </c>
      <c r="W186" s="126">
        <f t="shared" si="19"/>
        <v>28.882528673909622</v>
      </c>
      <c r="X186" s="50">
        <f t="shared" si="17"/>
        <v>397.39984896283875</v>
      </c>
      <c r="Y186" s="51">
        <f>+M186*Parámetros!$C$97</f>
        <v>1.2268315703858725E-3</v>
      </c>
      <c r="Z186" s="51">
        <f>N186*Parámetros!$C$98</f>
        <v>6.0528322415007198E-3</v>
      </c>
      <c r="AA186" s="51">
        <f>O186*Parámetros!$C$99</f>
        <v>7.3476258672347514E-2</v>
      </c>
      <c r="AB186" s="51">
        <f>P186*Parámetros!$C$100</f>
        <v>0.22362172573703742</v>
      </c>
      <c r="AC186" s="51">
        <f>+Q186*Parámetros!$C$101</f>
        <v>0.34548057210971972</v>
      </c>
      <c r="AD186" s="51">
        <f>+R186*Parámetros!$C$102</f>
        <v>0.94788765270291409</v>
      </c>
      <c r="AE186" s="51">
        <f>S186*Parámetros!$C$103</f>
        <v>1.8428153486330154</v>
      </c>
      <c r="AF186" s="51">
        <f>T186*Parámetros!$C$104</f>
        <v>2.34280667276539</v>
      </c>
      <c r="AG186" s="51">
        <f>+U186*Parámetros!$C$105</f>
        <v>4.5392230476604931</v>
      </c>
      <c r="AH186" s="51">
        <f t="shared" si="16"/>
        <v>10.322590942092805</v>
      </c>
      <c r="AI186" s="107">
        <f t="shared" si="20"/>
        <v>7.8682185859286218</v>
      </c>
      <c r="AJ186" s="50">
        <f t="shared" si="18"/>
        <v>108.26021893571897</v>
      </c>
    </row>
    <row r="187" spans="1:36" x14ac:dyDescent="0.25">
      <c r="A187" s="21">
        <v>44089</v>
      </c>
      <c r="B187" s="44">
        <f t="shared" si="21"/>
        <v>179</v>
      </c>
      <c r="C187" s="48">
        <f>+'Modelo predictivo'!G186</f>
        <v>621.61554655106738</v>
      </c>
      <c r="D187" s="50">
        <f>+$C187*'Estructura Poblacion'!C$19</f>
        <v>25.357841164370335</v>
      </c>
      <c r="E187" s="50">
        <f>+$C187*'Estructura Poblacion'!D$19</f>
        <v>41.702752108093392</v>
      </c>
      <c r="F187" s="50">
        <f>+$C187*'Estructura Poblacion'!E$19</f>
        <v>126.5590255514556</v>
      </c>
      <c r="G187" s="50">
        <f>+$C187*'Estructura Poblacion'!F$19</f>
        <v>144.44128729195259</v>
      </c>
      <c r="H187" s="50">
        <f>+$C187*'Estructura Poblacion'!G$19</f>
        <v>115.66030651004027</v>
      </c>
      <c r="I187" s="50">
        <f>+$C187*'Estructura Poblacion'!H$19</f>
        <v>78.721652475466144</v>
      </c>
      <c r="J187" s="50">
        <f>+$C187*'Estructura Poblacion'!I$19</f>
        <v>41.871691756090527</v>
      </c>
      <c r="K187" s="50">
        <f>+$C187*'Estructura Poblacion'!J$19</f>
        <v>23.064485442809197</v>
      </c>
      <c r="L187" s="50">
        <f>+$C187*'Estructura Poblacion'!K$19</f>
        <v>24.236504250789341</v>
      </c>
      <c r="M187" s="126">
        <f>+D187*Parámetros!$B$97</f>
        <v>2.5357841164370336E-2</v>
      </c>
      <c r="N187" s="126">
        <f>+E187*Parámetros!$B$98</f>
        <v>0.12510825632428019</v>
      </c>
      <c r="O187" s="126">
        <f>F187*Parámetros!$B$99</f>
        <v>1.5187083066174674</v>
      </c>
      <c r="P187" s="126">
        <f>+G187*Parámetros!$B$100</f>
        <v>4.6221211933424833</v>
      </c>
      <c r="Q187" s="126">
        <f>+H187*Parámetros!$B$101</f>
        <v>5.6673550189919739</v>
      </c>
      <c r="R187" s="126">
        <f>+I187*Parámetros!$B$102</f>
        <v>8.029608552497546</v>
      </c>
      <c r="S187" s="126">
        <f>+J187*Parámetros!$B$103</f>
        <v>6.9507008315110275</v>
      </c>
      <c r="T187" s="126">
        <f>+K187*Parámetros!$B$104</f>
        <v>5.6046699626026344</v>
      </c>
      <c r="U187" s="126">
        <f>L187*Parámetros!$B$105</f>
        <v>6.6165656604654908</v>
      </c>
      <c r="V187" s="126">
        <f t="shared" si="15"/>
        <v>39.160195623517275</v>
      </c>
      <c r="W187" s="126">
        <f t="shared" si="19"/>
        <v>30.574904426239176</v>
      </c>
      <c r="X187" s="50">
        <f t="shared" si="17"/>
        <v>405.98514016011683</v>
      </c>
      <c r="Y187" s="51">
        <f>+M187*Parámetros!$C$97</f>
        <v>1.2678920582185169E-3</v>
      </c>
      <c r="Z187" s="51">
        <f>N187*Parámetros!$C$98</f>
        <v>6.2554128162140097E-3</v>
      </c>
      <c r="AA187" s="51">
        <f>O187*Parámetros!$C$99</f>
        <v>7.5935415330873376E-2</v>
      </c>
      <c r="AB187" s="51">
        <f>P187*Parámetros!$C$100</f>
        <v>0.23110605966712416</v>
      </c>
      <c r="AC187" s="51">
        <f>+Q187*Parámetros!$C$101</f>
        <v>0.35704336619649435</v>
      </c>
      <c r="AD187" s="51">
        <f>+R187*Parámetros!$C$102</f>
        <v>0.97961224340470054</v>
      </c>
      <c r="AE187" s="51">
        <f>S187*Parámetros!$C$103</f>
        <v>1.9044920278340216</v>
      </c>
      <c r="AF187" s="51">
        <f>T187*Parámetros!$C$104</f>
        <v>2.4212174238443382</v>
      </c>
      <c r="AG187" s="51">
        <f>+U187*Parámetros!$C$105</f>
        <v>4.6911450532700325</v>
      </c>
      <c r="AH187" s="51">
        <f t="shared" si="16"/>
        <v>10.668074894422016</v>
      </c>
      <c r="AI187" s="107">
        <f t="shared" si="20"/>
        <v>8.3292579394836661</v>
      </c>
      <c r="AJ187" s="50">
        <f t="shared" si="18"/>
        <v>110.59903589065732</v>
      </c>
    </row>
    <row r="188" spans="1:36" x14ac:dyDescent="0.25">
      <c r="A188" s="21">
        <v>44090</v>
      </c>
      <c r="B188" s="44">
        <f t="shared" si="21"/>
        <v>180</v>
      </c>
      <c r="C188" s="48">
        <f>+'Modelo predictivo'!G187</f>
        <v>642.39247883693315</v>
      </c>
      <c r="D188" s="50">
        <f>+$C188*'Estructura Poblacion'!C$19</f>
        <v>26.205403860816794</v>
      </c>
      <c r="E188" s="50">
        <f>+$C188*'Estructura Poblacion'!D$19</f>
        <v>43.096628534594451</v>
      </c>
      <c r="F188" s="50">
        <f>+$C188*'Estructura Poblacion'!E$19</f>
        <v>130.78914546823881</v>
      </c>
      <c r="G188" s="50">
        <f>+$C188*'Estructura Poblacion'!F$19</f>
        <v>149.26910548601001</v>
      </c>
      <c r="H188" s="50">
        <f>+$C188*'Estructura Poblacion'!G$19</f>
        <v>119.52614669028448</v>
      </c>
      <c r="I188" s="50">
        <f>+$C188*'Estructura Poblacion'!H$19</f>
        <v>81.352851859054667</v>
      </c>
      <c r="J188" s="50">
        <f>+$C188*'Estructura Poblacion'!I$19</f>
        <v>43.271214836132202</v>
      </c>
      <c r="K188" s="50">
        <f>+$C188*'Estructura Poblacion'!J$19</f>
        <v>23.835394817441792</v>
      </c>
      <c r="L188" s="50">
        <f>+$C188*'Estructura Poblacion'!K$19</f>
        <v>25.046587284359962</v>
      </c>
      <c r="M188" s="126">
        <f>+D188*Parámetros!$B$97</f>
        <v>2.6205403860816795E-2</v>
      </c>
      <c r="N188" s="126">
        <f>+E188*Parámetros!$B$98</f>
        <v>0.12928988560378335</v>
      </c>
      <c r="O188" s="126">
        <f>F188*Parámetros!$B$99</f>
        <v>1.5694697456188658</v>
      </c>
      <c r="P188" s="126">
        <f>+G188*Parámetros!$B$100</f>
        <v>4.7766113755523198</v>
      </c>
      <c r="Q188" s="126">
        <f>+H188*Parámetros!$B$101</f>
        <v>5.8567811878239393</v>
      </c>
      <c r="R188" s="126">
        <f>+I188*Parámetros!$B$102</f>
        <v>8.2979908896235752</v>
      </c>
      <c r="S188" s="126">
        <f>+J188*Parámetros!$B$103</f>
        <v>7.1830216627979455</v>
      </c>
      <c r="T188" s="126">
        <f>+K188*Parámetros!$B$104</f>
        <v>5.7920009406383555</v>
      </c>
      <c r="U188" s="126">
        <f>L188*Parámetros!$B$105</f>
        <v>6.8377183286302703</v>
      </c>
      <c r="V188" s="126">
        <f t="shared" si="15"/>
        <v>40.469089420149871</v>
      </c>
      <c r="W188" s="126">
        <f t="shared" si="19"/>
        <v>32.365020331660162</v>
      </c>
      <c r="X188" s="50">
        <f t="shared" si="17"/>
        <v>414.08920924860655</v>
      </c>
      <c r="Y188" s="51">
        <f>+M188*Parámetros!$C$97</f>
        <v>1.3102701930408399E-3</v>
      </c>
      <c r="Z188" s="51">
        <f>N188*Parámetros!$C$98</f>
        <v>6.4644942801891682E-3</v>
      </c>
      <c r="AA188" s="51">
        <f>O188*Parámetros!$C$99</f>
        <v>7.8473487280943291E-2</v>
      </c>
      <c r="AB188" s="51">
        <f>P188*Parámetros!$C$100</f>
        <v>0.23883056877761599</v>
      </c>
      <c r="AC188" s="51">
        <f>+Q188*Parámetros!$C$101</f>
        <v>0.36897721483290818</v>
      </c>
      <c r="AD188" s="51">
        <f>+R188*Parámetros!$C$102</f>
        <v>1.0123548885340761</v>
      </c>
      <c r="AE188" s="51">
        <f>S188*Parámetros!$C$103</f>
        <v>1.9681479356066371</v>
      </c>
      <c r="AF188" s="51">
        <f>T188*Parámetros!$C$104</f>
        <v>2.5021444063557694</v>
      </c>
      <c r="AG188" s="51">
        <f>+U188*Parámetros!$C$105</f>
        <v>4.8479422949988615</v>
      </c>
      <c r="AH188" s="51">
        <f t="shared" si="16"/>
        <v>11.024645560860041</v>
      </c>
      <c r="AI188" s="107">
        <f t="shared" si="20"/>
        <v>8.8169238013277926</v>
      </c>
      <c r="AJ188" s="50">
        <f t="shared" si="18"/>
        <v>112.80675765018957</v>
      </c>
    </row>
    <row r="189" spans="1:36" x14ac:dyDescent="0.25">
      <c r="A189" s="21">
        <v>44091</v>
      </c>
      <c r="B189" s="44">
        <f t="shared" si="21"/>
        <v>181</v>
      </c>
      <c r="C189" s="48">
        <f>+'Modelo predictivo'!G188</f>
        <v>663.8342322728131</v>
      </c>
      <c r="D189" s="50">
        <f>+$C189*'Estructura Poblacion'!C$19</f>
        <v>27.08008690394427</v>
      </c>
      <c r="E189" s="50">
        <f>+$C189*'Estructura Poblacion'!D$19</f>
        <v>44.535106277406022</v>
      </c>
      <c r="F189" s="50">
        <f>+$C189*'Estructura Poblacion'!E$19</f>
        <v>135.15462093939743</v>
      </c>
      <c r="G189" s="50">
        <f>+$C189*'Estructura Poblacion'!F$19</f>
        <v>154.25140440896772</v>
      </c>
      <c r="H189" s="50">
        <f>+$C189*'Estructura Poblacion'!G$19</f>
        <v>123.5156861866279</v>
      </c>
      <c r="I189" s="50">
        <f>+$C189*'Estructura Poblacion'!H$19</f>
        <v>84.068244470789011</v>
      </c>
      <c r="J189" s="50">
        <f>+$C189*'Estructura Poblacion'!I$19</f>
        <v>44.715519914341023</v>
      </c>
      <c r="K189" s="50">
        <f>+$C189*'Estructura Poblacion'!J$19</f>
        <v>24.630971782551576</v>
      </c>
      <c r="L189" s="50">
        <f>+$C189*'Estructura Poblacion'!K$19</f>
        <v>25.882591388788175</v>
      </c>
      <c r="M189" s="126">
        <f>+D189*Parámetros!$B$97</f>
        <v>2.708008690394427E-2</v>
      </c>
      <c r="N189" s="126">
        <f>+E189*Parámetros!$B$98</f>
        <v>0.13360531883221807</v>
      </c>
      <c r="O189" s="126">
        <f>F189*Parámetros!$B$99</f>
        <v>1.6218554512727692</v>
      </c>
      <c r="P189" s="126">
        <f>+G189*Parámetros!$B$100</f>
        <v>4.9360449410869673</v>
      </c>
      <c r="Q189" s="126">
        <f>+H189*Parámetros!$B$101</f>
        <v>6.0522686231447675</v>
      </c>
      <c r="R189" s="126">
        <f>+I189*Parámetros!$B$102</f>
        <v>8.5749609360204779</v>
      </c>
      <c r="S189" s="126">
        <f>+J189*Parámetros!$B$103</f>
        <v>7.4227763057806104</v>
      </c>
      <c r="T189" s="126">
        <f>+K189*Parámetros!$B$104</f>
        <v>5.9853261431600329</v>
      </c>
      <c r="U189" s="126">
        <f>L189*Parámetros!$B$105</f>
        <v>7.0659474491391725</v>
      </c>
      <c r="V189" s="126">
        <f t="shared" si="15"/>
        <v>41.819865255340957</v>
      </c>
      <c r="W189" s="126">
        <f t="shared" si="19"/>
        <v>34.258348450402593</v>
      </c>
      <c r="X189" s="50">
        <f t="shared" si="17"/>
        <v>421.65072605354493</v>
      </c>
      <c r="Y189" s="51">
        <f>+M189*Parámetros!$C$97</f>
        <v>1.3540043451972135E-3</v>
      </c>
      <c r="Z189" s="51">
        <f>N189*Parámetros!$C$98</f>
        <v>6.6802659416109042E-3</v>
      </c>
      <c r="AA189" s="51">
        <f>O189*Parámetros!$C$99</f>
        <v>8.1092772563638463E-2</v>
      </c>
      <c r="AB189" s="51">
        <f>P189*Parámetros!$C$100</f>
        <v>0.24680224705434839</v>
      </c>
      <c r="AC189" s="51">
        <f>+Q189*Parámetros!$C$101</f>
        <v>0.38129292325812036</v>
      </c>
      <c r="AD189" s="51">
        <f>+R189*Parámetros!$C$102</f>
        <v>1.0461452341944983</v>
      </c>
      <c r="AE189" s="51">
        <f>S189*Parámetros!$C$103</f>
        <v>2.0338407077838876</v>
      </c>
      <c r="AF189" s="51">
        <f>T189*Parámetros!$C$104</f>
        <v>2.5856608938451342</v>
      </c>
      <c r="AG189" s="51">
        <f>+U189*Parámetros!$C$105</f>
        <v>5.0097567414396726</v>
      </c>
      <c r="AH189" s="51">
        <f t="shared" si="16"/>
        <v>11.392625790426109</v>
      </c>
      <c r="AI189" s="107">
        <f t="shared" si="20"/>
        <v>9.3327068777108337</v>
      </c>
      <c r="AJ189" s="50">
        <f t="shared" si="18"/>
        <v>114.86667656290484</v>
      </c>
    </row>
    <row r="190" spans="1:36" x14ac:dyDescent="0.25">
      <c r="A190" s="21">
        <v>44092</v>
      </c>
      <c r="B190" s="44">
        <f t="shared" si="21"/>
        <v>182</v>
      </c>
      <c r="C190" s="48">
        <f>+'Modelo predictivo'!G189</f>
        <v>685.96003265748732</v>
      </c>
      <c r="D190" s="50">
        <f>+$C190*'Estructura Poblacion'!C$19</f>
        <v>27.98267458036597</v>
      </c>
      <c r="E190" s="50">
        <f>+$C190*'Estructura Poblacion'!D$19</f>
        <v>46.019475150988278</v>
      </c>
      <c r="F190" s="50">
        <f>+$C190*'Estructura Poblacion'!E$19</f>
        <v>139.65936627880689</v>
      </c>
      <c r="G190" s="50">
        <f>+$C190*'Estructura Poblacion'!F$19</f>
        <v>159.39265145090374</v>
      </c>
      <c r="H190" s="50">
        <f>+$C190*'Estructura Poblacion'!G$19</f>
        <v>127.63250222906765</v>
      </c>
      <c r="I190" s="50">
        <f>+$C190*'Estructura Poblacion'!H$19</f>
        <v>86.870265073857652</v>
      </c>
      <c r="J190" s="50">
        <f>+$C190*'Estructura Poblacion'!I$19</f>
        <v>46.205902030271197</v>
      </c>
      <c r="K190" s="50">
        <f>+$C190*'Estructura Poblacion'!J$19</f>
        <v>25.451929694100361</v>
      </c>
      <c r="L190" s="50">
        <f>+$C190*'Estructura Poblacion'!K$19</f>
        <v>26.745266169125607</v>
      </c>
      <c r="M190" s="126">
        <f>+D190*Parámetros!$B$97</f>
        <v>2.798267458036597E-2</v>
      </c>
      <c r="N190" s="126">
        <f>+E190*Parámetros!$B$98</f>
        <v>0.13805842545296484</v>
      </c>
      <c r="O190" s="126">
        <f>F190*Parámetros!$B$99</f>
        <v>1.6759123953456827</v>
      </c>
      <c r="P190" s="126">
        <f>+G190*Parámetros!$B$100</f>
        <v>5.1005648464289202</v>
      </c>
      <c r="Q190" s="126">
        <f>+H190*Parámetros!$B$101</f>
        <v>6.2539926092243157</v>
      </c>
      <c r="R190" s="126">
        <f>+I190*Parámetros!$B$102</f>
        <v>8.8607670375334795</v>
      </c>
      <c r="S190" s="126">
        <f>+J190*Parámetros!$B$103</f>
        <v>7.6701797370250189</v>
      </c>
      <c r="T190" s="126">
        <f>+K190*Parámetros!$B$104</f>
        <v>6.184818915666388</v>
      </c>
      <c r="U190" s="126">
        <f>L190*Parámetros!$B$105</f>
        <v>7.3014576641712914</v>
      </c>
      <c r="V190" s="126">
        <f t="shared" si="15"/>
        <v>43.213734305428432</v>
      </c>
      <c r="W190" s="126">
        <f t="shared" si="19"/>
        <v>36.260646203790095</v>
      </c>
      <c r="X190" s="50">
        <f t="shared" si="17"/>
        <v>428.60381415518327</v>
      </c>
      <c r="Y190" s="51">
        <f>+M190*Parámetros!$C$97</f>
        <v>1.3991337290182985E-3</v>
      </c>
      <c r="Z190" s="51">
        <f>N190*Parámetros!$C$98</f>
        <v>6.9029212726482428E-3</v>
      </c>
      <c r="AA190" s="51">
        <f>O190*Parámetros!$C$99</f>
        <v>8.3795619767284141E-2</v>
      </c>
      <c r="AB190" s="51">
        <f>P190*Parámetros!$C$100</f>
        <v>0.255028242321446</v>
      </c>
      <c r="AC190" s="51">
        <f>+Q190*Parámetros!$C$101</f>
        <v>0.39400153438113189</v>
      </c>
      <c r="AD190" s="51">
        <f>+R190*Parámetros!$C$102</f>
        <v>1.0810135785790844</v>
      </c>
      <c r="AE190" s="51">
        <f>S190*Parámetros!$C$103</f>
        <v>2.1016292479448553</v>
      </c>
      <c r="AF190" s="51">
        <f>T190*Parámetros!$C$104</f>
        <v>2.6718417715678795</v>
      </c>
      <c r="AG190" s="51">
        <f>+U190*Parámetros!$C$105</f>
        <v>5.1767334838974453</v>
      </c>
      <c r="AH190" s="51">
        <f t="shared" si="16"/>
        <v>11.772345533460793</v>
      </c>
      <c r="AI190" s="107">
        <f t="shared" si="20"/>
        <v>9.8781756133481728</v>
      </c>
      <c r="AJ190" s="50">
        <f t="shared" si="18"/>
        <v>116.76084648301746</v>
      </c>
    </row>
    <row r="191" spans="1:36" x14ac:dyDescent="0.25">
      <c r="A191" s="21">
        <v>44093</v>
      </c>
      <c r="B191" s="44">
        <f t="shared" si="21"/>
        <v>183</v>
      </c>
      <c r="C191" s="48">
        <f>+'Modelo predictivo'!G190</f>
        <v>708.78951881662942</v>
      </c>
      <c r="D191" s="50">
        <f>+$C191*'Estructura Poblacion'!C$19</f>
        <v>28.913968025486003</v>
      </c>
      <c r="E191" s="50">
        <f>+$C191*'Estructura Poblacion'!D$19</f>
        <v>47.551052678822259</v>
      </c>
      <c r="F191" s="50">
        <f>+$C191*'Estructura Poblacion'!E$19</f>
        <v>144.30737989135594</v>
      </c>
      <c r="G191" s="50">
        <f>+$C191*'Estructura Poblacion'!F$19</f>
        <v>164.69740997461838</v>
      </c>
      <c r="H191" s="50">
        <f>+$C191*'Estructura Poblacion'!G$19</f>
        <v>131.88024889705767</v>
      </c>
      <c r="I191" s="50">
        <f>+$C191*'Estructura Poblacion'!H$19</f>
        <v>89.761400737347373</v>
      </c>
      <c r="J191" s="50">
        <f>+$C191*'Estructura Poblacion'!I$19</f>
        <v>47.743684044748214</v>
      </c>
      <c r="K191" s="50">
        <f>+$C191*'Estructura Poblacion'!J$19</f>
        <v>26.298997233041149</v>
      </c>
      <c r="L191" s="50">
        <f>+$C191*'Estructura Poblacion'!K$19</f>
        <v>27.635377334152473</v>
      </c>
      <c r="M191" s="126">
        <f>+D191*Parámetros!$B$97</f>
        <v>2.8913968025486004E-2</v>
      </c>
      <c r="N191" s="126">
        <f>+E191*Parámetros!$B$98</f>
        <v>0.14265315803646678</v>
      </c>
      <c r="O191" s="126">
        <f>F191*Parámetros!$B$99</f>
        <v>1.7316885586962714</v>
      </c>
      <c r="P191" s="126">
        <f>+G191*Parámetros!$B$100</f>
        <v>5.270317119187788</v>
      </c>
      <c r="Q191" s="126">
        <f>+H191*Parámetros!$B$101</f>
        <v>6.4621321959558262</v>
      </c>
      <c r="R191" s="126">
        <f>+I191*Parámetros!$B$102</f>
        <v>9.1556628752094316</v>
      </c>
      <c r="S191" s="126">
        <f>+J191*Parámetros!$B$103</f>
        <v>7.9254515514282042</v>
      </c>
      <c r="T191" s="126">
        <f>+K191*Parámetros!$B$104</f>
        <v>6.3906563276289994</v>
      </c>
      <c r="U191" s="126">
        <f>L191*Parámetros!$B$105</f>
        <v>7.5444580122236253</v>
      </c>
      <c r="V191" s="126">
        <f t="shared" si="15"/>
        <v>44.651933766392105</v>
      </c>
      <c r="W191" s="126">
        <f t="shared" si="19"/>
        <v>29.619720765215174</v>
      </c>
      <c r="X191" s="50">
        <f t="shared" si="17"/>
        <v>443.63602715636023</v>
      </c>
      <c r="Y191" s="51">
        <f>+M191*Parámetros!$C$97</f>
        <v>1.4456984012743003E-3</v>
      </c>
      <c r="Z191" s="51">
        <f>N191*Parámetros!$C$98</f>
        <v>7.1326579018233388E-3</v>
      </c>
      <c r="AA191" s="51">
        <f>O191*Parámetros!$C$99</f>
        <v>8.6584427934813579E-2</v>
      </c>
      <c r="AB191" s="51">
        <f>P191*Parámetros!$C$100</f>
        <v>0.26351585595938942</v>
      </c>
      <c r="AC191" s="51">
        <f>+Q191*Parámetros!$C$101</f>
        <v>0.40711432834521705</v>
      </c>
      <c r="AD191" s="51">
        <f>+R191*Parámetros!$C$102</f>
        <v>1.1169908707755507</v>
      </c>
      <c r="AE191" s="51">
        <f>S191*Parámetros!$C$103</f>
        <v>2.1715737250913283</v>
      </c>
      <c r="AF191" s="51">
        <f>T191*Parámetros!$C$104</f>
        <v>2.7607635335357279</v>
      </c>
      <c r="AG191" s="51">
        <f>+U191*Parámetros!$C$105</f>
        <v>5.3490207306665498</v>
      </c>
      <c r="AH191" s="51">
        <f t="shared" si="16"/>
        <v>12.164141828611676</v>
      </c>
      <c r="AI191" s="107">
        <f t="shared" si="20"/>
        <v>8.0690454795741768</v>
      </c>
      <c r="AJ191" s="50">
        <f t="shared" si="18"/>
        <v>120.85594283205496</v>
      </c>
    </row>
    <row r="192" spans="1:36" x14ac:dyDescent="0.25">
      <c r="A192" s="21">
        <v>44094</v>
      </c>
      <c r="B192" s="44">
        <f t="shared" si="21"/>
        <v>184</v>
      </c>
      <c r="C192" s="48">
        <f>+'Modelo predictivo'!G191</f>
        <v>732.34274093480781</v>
      </c>
      <c r="D192" s="50">
        <f>+$C192*'Estructura Poblacion'!C$19</f>
        <v>29.87478515545596</v>
      </c>
      <c r="E192" s="50">
        <f>+$C192*'Estructura Poblacion'!D$19</f>
        <v>49.131183981507689</v>
      </c>
      <c r="F192" s="50">
        <f>+$C192*'Estructura Poblacion'!E$19</f>
        <v>149.10274393334706</v>
      </c>
      <c r="G192" s="50">
        <f>+$C192*'Estructura Poblacion'!F$19</f>
        <v>170.17033892805065</v>
      </c>
      <c r="H192" s="50">
        <f>+$C192*'Estructura Poblacion'!G$19</f>
        <v>136.26265680915415</v>
      </c>
      <c r="I192" s="50">
        <f>+$C192*'Estructura Poblacion'!H$19</f>
        <v>92.744190625007263</v>
      </c>
      <c r="J192" s="50">
        <f>+$C192*'Estructura Poblacion'!I$19</f>
        <v>49.330216527513393</v>
      </c>
      <c r="K192" s="50">
        <f>+$C192*'Estructura Poblacion'!J$19</f>
        <v>27.172918343428545</v>
      </c>
      <c r="L192" s="50">
        <f>+$C192*'Estructura Poblacion'!K$19</f>
        <v>28.553706631343111</v>
      </c>
      <c r="M192" s="126">
        <f>+D192*Parámetros!$B$97</f>
        <v>2.9874785155455962E-2</v>
      </c>
      <c r="N192" s="126">
        <f>+E192*Parámetros!$B$98</f>
        <v>0.14739355194452308</v>
      </c>
      <c r="O192" s="126">
        <f>F192*Parámetros!$B$99</f>
        <v>1.7892329272001648</v>
      </c>
      <c r="P192" s="126">
        <f>+G192*Parámetros!$B$100</f>
        <v>5.4454508456976214</v>
      </c>
      <c r="Q192" s="126">
        <f>+H192*Parámetros!$B$101</f>
        <v>6.6768701836485533</v>
      </c>
      <c r="R192" s="126">
        <f>+I192*Parámetros!$B$102</f>
        <v>9.4599074437507404</v>
      </c>
      <c r="S192" s="126">
        <f>+J192*Parámetros!$B$103</f>
        <v>8.1888159435672243</v>
      </c>
      <c r="T192" s="126">
        <f>+K192*Parámetros!$B$104</f>
        <v>6.6030191574531365</v>
      </c>
      <c r="U192" s="126">
        <f>L192*Parámetros!$B$105</f>
        <v>7.7951619103566703</v>
      </c>
      <c r="V192" s="126">
        <f t="shared" si="15"/>
        <v>46.13572674877409</v>
      </c>
      <c r="W192" s="126">
        <f t="shared" si="19"/>
        <v>30.470626019286712</v>
      </c>
      <c r="X192" s="50">
        <f t="shared" si="17"/>
        <v>459.30112788584762</v>
      </c>
      <c r="Y192" s="51">
        <f>+M192*Parámetros!$C$97</f>
        <v>1.4937392577727981E-3</v>
      </c>
      <c r="Z192" s="51">
        <f>N192*Parámetros!$C$98</f>
        <v>7.3696775972261546E-3</v>
      </c>
      <c r="AA192" s="51">
        <f>O192*Parámetros!$C$99</f>
        <v>8.9461646360008251E-2</v>
      </c>
      <c r="AB192" s="51">
        <f>P192*Parámetros!$C$100</f>
        <v>0.27227254228488107</v>
      </c>
      <c r="AC192" s="51">
        <f>+Q192*Parámetros!$C$101</f>
        <v>0.42064282156985888</v>
      </c>
      <c r="AD192" s="51">
        <f>+R192*Parámetros!$C$102</f>
        <v>1.1541087081375903</v>
      </c>
      <c r="AE192" s="51">
        <f>S192*Parámetros!$C$103</f>
        <v>2.2437355685374198</v>
      </c>
      <c r="AF192" s="51">
        <f>T192*Parámetros!$C$104</f>
        <v>2.8525042760197548</v>
      </c>
      <c r="AG192" s="51">
        <f>+U192*Parámetros!$C$105</f>
        <v>5.5267697944428793</v>
      </c>
      <c r="AH192" s="51">
        <f t="shared" si="16"/>
        <v>12.568358774207391</v>
      </c>
      <c r="AI192" s="107">
        <f t="shared" si="20"/>
        <v>8.3008502709945979</v>
      </c>
      <c r="AJ192" s="50">
        <f t="shared" si="18"/>
        <v>125.12345133526776</v>
      </c>
    </row>
    <row r="193" spans="1:36" x14ac:dyDescent="0.25">
      <c r="A193" s="21">
        <v>44095</v>
      </c>
      <c r="B193" s="44">
        <f t="shared" si="21"/>
        <v>185</v>
      </c>
      <c r="C193" s="48">
        <f>+'Modelo predictivo'!G192</f>
        <v>469.54973678826354</v>
      </c>
      <c r="D193" s="50">
        <f>+$C193*'Estructura Poblacion'!C$19</f>
        <v>19.15455253703265</v>
      </c>
      <c r="E193" s="50">
        <f>+$C193*'Estructura Poblacion'!D$19</f>
        <v>31.501007953141311</v>
      </c>
      <c r="F193" s="50">
        <f>+$C193*'Estructura Poblacion'!E$19</f>
        <v>95.598891413799464</v>
      </c>
      <c r="G193" s="50">
        <f>+$C193*'Estructura Poblacion'!F$19</f>
        <v>109.10661550470491</v>
      </c>
      <c r="H193" s="50">
        <f>+$C193*'Estructura Poblacion'!G$19</f>
        <v>87.366325987115133</v>
      </c>
      <c r="I193" s="50">
        <f>+$C193*'Estructura Poblacion'!H$19</f>
        <v>59.463974806420985</v>
      </c>
      <c r="J193" s="50">
        <f>+$C193*'Estructura Poblacion'!I$19</f>
        <v>31.62861989542667</v>
      </c>
      <c r="K193" s="50">
        <f>+$C193*'Estructura Poblacion'!J$19</f>
        <v>17.422220420508879</v>
      </c>
      <c r="L193" s="50">
        <f>+$C193*'Estructura Poblacion'!K$19</f>
        <v>18.307528270113572</v>
      </c>
      <c r="M193" s="126">
        <f>+D193*Parámetros!$B$97</f>
        <v>1.9154552537032649E-2</v>
      </c>
      <c r="N193" s="126">
        <f>+E193*Parámetros!$B$98</f>
        <v>9.450302385942394E-2</v>
      </c>
      <c r="O193" s="126">
        <f>F193*Parámetros!$B$99</f>
        <v>1.1471866969655935</v>
      </c>
      <c r="P193" s="126">
        <f>+G193*Parámetros!$B$100</f>
        <v>3.491411696150557</v>
      </c>
      <c r="Q193" s="126">
        <f>+H193*Parámetros!$B$101</f>
        <v>4.2809499733686414</v>
      </c>
      <c r="R193" s="126">
        <f>+I193*Parámetros!$B$102</f>
        <v>6.0653254302549398</v>
      </c>
      <c r="S193" s="126">
        <f>+J193*Parámetros!$B$103</f>
        <v>5.2503509026408279</v>
      </c>
      <c r="T193" s="126">
        <f>+K193*Parámetros!$B$104</f>
        <v>4.2335995621836577</v>
      </c>
      <c r="U193" s="126">
        <f>L193*Parámetros!$B$105</f>
        <v>4.9979552177410058</v>
      </c>
      <c r="V193" s="126">
        <f t="shared" si="15"/>
        <v>29.580437055701683</v>
      </c>
      <c r="W193" s="126">
        <f t="shared" si="19"/>
        <v>31.344989754317655</v>
      </c>
      <c r="X193" s="50">
        <f t="shared" si="17"/>
        <v>457.53657518723162</v>
      </c>
      <c r="Y193" s="51">
        <f>+M193*Parámetros!$C$97</f>
        <v>9.5772762685163246E-4</v>
      </c>
      <c r="Z193" s="51">
        <f>N193*Parámetros!$C$98</f>
        <v>4.7251511929711975E-3</v>
      </c>
      <c r="AA193" s="51">
        <f>O193*Parámetros!$C$99</f>
        <v>5.7359334848279681E-2</v>
      </c>
      <c r="AB193" s="51">
        <f>P193*Parámetros!$C$100</f>
        <v>0.17457058480752785</v>
      </c>
      <c r="AC193" s="51">
        <f>+Q193*Parámetros!$C$101</f>
        <v>0.26969984832222443</v>
      </c>
      <c r="AD193" s="51">
        <f>+R193*Parámetros!$C$102</f>
        <v>0.73996970249110261</v>
      </c>
      <c r="AE193" s="51">
        <f>S193*Parámetros!$C$103</f>
        <v>1.4385961473235869</v>
      </c>
      <c r="AF193" s="51">
        <f>T193*Parámetros!$C$104</f>
        <v>1.8289150108633401</v>
      </c>
      <c r="AG193" s="51">
        <f>+U193*Parámetros!$C$105</f>
        <v>3.5435502493783728</v>
      </c>
      <c r="AH193" s="51">
        <f t="shared" si="16"/>
        <v>8.0583437568542564</v>
      </c>
      <c r="AI193" s="107">
        <f t="shared" si="20"/>
        <v>8.5390456543872943</v>
      </c>
      <c r="AJ193" s="50">
        <f t="shared" si="18"/>
        <v>124.64274943773471</v>
      </c>
    </row>
    <row r="194" spans="1:36" x14ac:dyDescent="0.25">
      <c r="A194" s="21">
        <v>44096</v>
      </c>
      <c r="B194" s="44">
        <f t="shared" si="21"/>
        <v>186</v>
      </c>
      <c r="C194" s="48">
        <f>+'Modelo predictivo'!G193</f>
        <v>466.48046525125392</v>
      </c>
      <c r="D194" s="50">
        <f>+$C194*'Estructura Poblacion'!C$19</f>
        <v>19.029346369719686</v>
      </c>
      <c r="E194" s="50">
        <f>+$C194*'Estructura Poblacion'!D$19</f>
        <v>31.295097610694906</v>
      </c>
      <c r="F194" s="50">
        <f>+$C194*'Estructura Poblacion'!E$19</f>
        <v>94.973997108899951</v>
      </c>
      <c r="G194" s="50">
        <f>+$C194*'Estructura Poblacion'!F$19</f>
        <v>108.39342624437516</v>
      </c>
      <c r="H194" s="50">
        <f>+$C194*'Estructura Poblacion'!G$19</f>
        <v>86.79524489253393</v>
      </c>
      <c r="I194" s="50">
        <f>+$C194*'Estructura Poblacion'!H$19</f>
        <v>59.075280976882951</v>
      </c>
      <c r="J194" s="50">
        <f>+$C194*'Estructura Poblacion'!I$19</f>
        <v>31.4218754012993</v>
      </c>
      <c r="K194" s="50">
        <f>+$C194*'Estructura Poblacion'!J$19</f>
        <v>17.308337862265024</v>
      </c>
      <c r="L194" s="50">
        <f>+$C194*'Estructura Poblacion'!K$19</f>
        <v>18.187858784583018</v>
      </c>
      <c r="M194" s="126">
        <f>+D194*Parámetros!$B$97</f>
        <v>1.9029346369719688E-2</v>
      </c>
      <c r="N194" s="126">
        <f>+E194*Parámetros!$B$98</f>
        <v>9.3885292832084716E-2</v>
      </c>
      <c r="O194" s="126">
        <f>F194*Parámetros!$B$99</f>
        <v>1.1396879653067995</v>
      </c>
      <c r="P194" s="126">
        <f>+G194*Parámetros!$B$100</f>
        <v>3.4685896398200051</v>
      </c>
      <c r="Q194" s="126">
        <f>+H194*Parámetros!$B$101</f>
        <v>4.2529669997341628</v>
      </c>
      <c r="R194" s="126">
        <f>+I194*Parámetros!$B$102</f>
        <v>6.0256786596420602</v>
      </c>
      <c r="S194" s="126">
        <f>+J194*Parámetros!$B$103</f>
        <v>5.216031316615684</v>
      </c>
      <c r="T194" s="126">
        <f>+K194*Parámetros!$B$104</f>
        <v>4.2059261005304007</v>
      </c>
      <c r="U194" s="126">
        <f>L194*Parámetros!$B$105</f>
        <v>4.9652854481911639</v>
      </c>
      <c r="V194" s="126">
        <f t="shared" si="15"/>
        <v>29.387080769042083</v>
      </c>
      <c r="W194" s="126">
        <f t="shared" si="19"/>
        <v>32.243400307274385</v>
      </c>
      <c r="X194" s="50">
        <f t="shared" si="17"/>
        <v>454.68025564899932</v>
      </c>
      <c r="Y194" s="51">
        <f>+M194*Parámetros!$C$97</f>
        <v>9.5146731848598444E-4</v>
      </c>
      <c r="Z194" s="51">
        <f>N194*Parámetros!$C$98</f>
        <v>4.694264641604236E-3</v>
      </c>
      <c r="AA194" s="51">
        <f>O194*Parámetros!$C$99</f>
        <v>5.6984398265339978E-2</v>
      </c>
      <c r="AB194" s="51">
        <f>P194*Parámetros!$C$100</f>
        <v>0.17342948199100028</v>
      </c>
      <c r="AC194" s="51">
        <f>+Q194*Parámetros!$C$101</f>
        <v>0.26793692098325228</v>
      </c>
      <c r="AD194" s="51">
        <f>+R194*Parámetros!$C$102</f>
        <v>0.73513279647633134</v>
      </c>
      <c r="AE194" s="51">
        <f>S194*Parámetros!$C$103</f>
        <v>1.4291925807526975</v>
      </c>
      <c r="AF194" s="51">
        <f>T194*Parámetros!$C$104</f>
        <v>1.8169600754291331</v>
      </c>
      <c r="AG194" s="51">
        <f>+U194*Parámetros!$C$105</f>
        <v>3.5203873827675349</v>
      </c>
      <c r="AH194" s="51">
        <f t="shared" si="16"/>
        <v>8.0056693686253801</v>
      </c>
      <c r="AI194" s="107">
        <f t="shared" si="20"/>
        <v>8.7837919053259821</v>
      </c>
      <c r="AJ194" s="50">
        <f t="shared" si="18"/>
        <v>123.86462690103411</v>
      </c>
    </row>
    <row r="195" spans="1:36" x14ac:dyDescent="0.25">
      <c r="A195" s="21">
        <v>44097</v>
      </c>
      <c r="B195" s="44">
        <f t="shared" si="21"/>
        <v>187</v>
      </c>
      <c r="C195" s="48">
        <f>+'Modelo predictivo'!G194</f>
        <v>463.42441024817526</v>
      </c>
      <c r="D195" s="50">
        <f>+$C195*'Estructura Poblacion'!C$19</f>
        <v>18.904679350389788</v>
      </c>
      <c r="E195" s="50">
        <f>+$C195*'Estructura Poblacion'!D$19</f>
        <v>31.090073935001463</v>
      </c>
      <c r="F195" s="50">
        <f>+$C195*'Estructura Poblacion'!E$19</f>
        <v>94.351793649917596</v>
      </c>
      <c r="G195" s="50">
        <f>+$C195*'Estructura Poblacion'!F$19</f>
        <v>107.68330803525242</v>
      </c>
      <c r="H195" s="50">
        <f>+$C195*'Estructura Poblacion'!G$19</f>
        <v>86.22662291979087</v>
      </c>
      <c r="I195" s="50">
        <f>+$C195*'Estructura Poblacion'!H$19</f>
        <v>58.688260894722724</v>
      </c>
      <c r="J195" s="50">
        <f>+$C195*'Estructura Poblacion'!I$19</f>
        <v>31.216021165850162</v>
      </c>
      <c r="K195" s="50">
        <f>+$C195*'Estructura Poblacion'!J$19</f>
        <v>17.194945691618692</v>
      </c>
      <c r="L195" s="50">
        <f>+$C195*'Estructura Poblacion'!K$19</f>
        <v>18.068704605631549</v>
      </c>
      <c r="M195" s="126">
        <f>+D195*Parámetros!$B$97</f>
        <v>1.8904679350389787E-2</v>
      </c>
      <c r="N195" s="126">
        <f>+E195*Parámetros!$B$98</f>
        <v>9.3270221805004397E-2</v>
      </c>
      <c r="O195" s="126">
        <f>F195*Parámetros!$B$99</f>
        <v>1.1322215237990112</v>
      </c>
      <c r="P195" s="126">
        <f>+G195*Parámetros!$B$100</f>
        <v>3.4458658571280778</v>
      </c>
      <c r="Q195" s="126">
        <f>+H195*Parámetros!$B$101</f>
        <v>4.2251045230697528</v>
      </c>
      <c r="R195" s="126">
        <f>+I195*Parámetros!$B$102</f>
        <v>5.9862026112617173</v>
      </c>
      <c r="S195" s="126">
        <f>+J195*Parámetros!$B$103</f>
        <v>5.1818595135311272</v>
      </c>
      <c r="T195" s="126">
        <f>+K195*Parámetros!$B$104</f>
        <v>4.1783718030633423</v>
      </c>
      <c r="U195" s="126">
        <f>L195*Parámetros!$B$105</f>
        <v>4.9327563573374134</v>
      </c>
      <c r="V195" s="126">
        <f t="shared" si="15"/>
        <v>29.194557090345835</v>
      </c>
      <c r="W195" s="126">
        <f t="shared" si="19"/>
        <v>33.166457277994716</v>
      </c>
      <c r="X195" s="50">
        <f t="shared" si="17"/>
        <v>450.70835546135044</v>
      </c>
      <c r="Y195" s="51">
        <f>+M195*Parámetros!$C$97</f>
        <v>9.4523396751948941E-4</v>
      </c>
      <c r="Z195" s="51">
        <f>N195*Parámetros!$C$98</f>
        <v>4.66351109025022E-3</v>
      </c>
      <c r="AA195" s="51">
        <f>O195*Parámetros!$C$99</f>
        <v>5.6611076189950565E-2</v>
      </c>
      <c r="AB195" s="51">
        <f>P195*Parámetros!$C$100</f>
        <v>0.17229329285640391</v>
      </c>
      <c r="AC195" s="51">
        <f>+Q195*Parámetros!$C$101</f>
        <v>0.26618158495339445</v>
      </c>
      <c r="AD195" s="51">
        <f>+R195*Parámetros!$C$102</f>
        <v>0.73031671857392944</v>
      </c>
      <c r="AE195" s="51">
        <f>S195*Parámetros!$C$103</f>
        <v>1.4198295067075291</v>
      </c>
      <c r="AF195" s="51">
        <f>T195*Parámetros!$C$104</f>
        <v>1.8050566189233639</v>
      </c>
      <c r="AG195" s="51">
        <f>+U195*Parámetros!$C$105</f>
        <v>3.4973242573522261</v>
      </c>
      <c r="AH195" s="51">
        <f t="shared" si="16"/>
        <v>7.9532218006145676</v>
      </c>
      <c r="AI195" s="107">
        <f t="shared" si="20"/>
        <v>9.0352523676314682</v>
      </c>
      <c r="AJ195" s="50">
        <f t="shared" si="18"/>
        <v>122.7825963340172</v>
      </c>
    </row>
    <row r="196" spans="1:36" x14ac:dyDescent="0.25">
      <c r="A196" s="21">
        <v>44098</v>
      </c>
      <c r="B196" s="44">
        <f t="shared" si="21"/>
        <v>188</v>
      </c>
      <c r="C196" s="48">
        <f>+'Modelo predictivo'!G195</f>
        <v>460.38162155565806</v>
      </c>
      <c r="D196" s="50">
        <f>+$C196*'Estructura Poblacion'!C$19</f>
        <v>18.780553509603315</v>
      </c>
      <c r="E196" s="50">
        <f>+$C196*'Estructura Poblacion'!D$19</f>
        <v>30.885940265460221</v>
      </c>
      <c r="F196" s="50">
        <f>+$C196*'Estructura Poblacion'!E$19</f>
        <v>93.732291171222229</v>
      </c>
      <c r="G196" s="50">
        <f>+$C196*'Estructura Poblacion'!F$19</f>
        <v>106.97627244365067</v>
      </c>
      <c r="H196" s="50">
        <f>+$C196*'Estructura Poblacion'!G$19</f>
        <v>85.660469330527462</v>
      </c>
      <c r="I196" s="50">
        <f>+$C196*'Estructura Poblacion'!H$19</f>
        <v>58.302920863673585</v>
      </c>
      <c r="J196" s="50">
        <f>+$C196*'Estructura Poblacion'!I$19</f>
        <v>31.011060542006543</v>
      </c>
      <c r="K196" s="50">
        <f>+$C196*'Estructura Poblacion'!J$19</f>
        <v>17.082045755486959</v>
      </c>
      <c r="L196" s="50">
        <f>+$C196*'Estructura Poblacion'!K$19</f>
        <v>17.950067674027089</v>
      </c>
      <c r="M196" s="126">
        <f>+D196*Parámetros!$B$97</f>
        <v>1.8780553509603316E-2</v>
      </c>
      <c r="N196" s="126">
        <f>+E196*Parámetros!$B$98</f>
        <v>9.2657820796380658E-2</v>
      </c>
      <c r="O196" s="126">
        <f>F196*Parámetros!$B$99</f>
        <v>1.1247874940546667</v>
      </c>
      <c r="P196" s="126">
        <f>+G196*Parámetros!$B$100</f>
        <v>3.4232407181968214</v>
      </c>
      <c r="Q196" s="126">
        <f>+H196*Parámetros!$B$101</f>
        <v>4.1973629971958459</v>
      </c>
      <c r="R196" s="126">
        <f>+I196*Parámetros!$B$102</f>
        <v>5.946897928094705</v>
      </c>
      <c r="S196" s="126">
        <f>+J196*Parámetros!$B$103</f>
        <v>5.1478360499730869</v>
      </c>
      <c r="T196" s="126">
        <f>+K196*Parámetros!$B$104</f>
        <v>4.1509371185833306</v>
      </c>
      <c r="U196" s="126">
        <f>L196*Parámetros!$B$105</f>
        <v>4.9003684750093957</v>
      </c>
      <c r="V196" s="126">
        <f t="shared" si="15"/>
        <v>29.002869155413833</v>
      </c>
      <c r="W196" s="126">
        <f t="shared" si="19"/>
        <v>34.114771525169004</v>
      </c>
      <c r="X196" s="50">
        <f t="shared" si="17"/>
        <v>445.59645309159532</v>
      </c>
      <c r="Y196" s="51">
        <f>+M196*Parámetros!$C$97</f>
        <v>9.3902767548016588E-4</v>
      </c>
      <c r="Z196" s="51">
        <f>N196*Parámetros!$C$98</f>
        <v>4.6328910398190327E-3</v>
      </c>
      <c r="AA196" s="51">
        <f>O196*Parámetros!$C$99</f>
        <v>5.6239374702733338E-2</v>
      </c>
      <c r="AB196" s="51">
        <f>P196*Parámetros!$C$100</f>
        <v>0.17116203590984108</v>
      </c>
      <c r="AC196" s="51">
        <f>+Q196*Parámetros!$C$101</f>
        <v>0.2644338688233383</v>
      </c>
      <c r="AD196" s="51">
        <f>+R196*Parámetros!$C$102</f>
        <v>0.72552154722755402</v>
      </c>
      <c r="AE196" s="51">
        <f>S196*Parámetros!$C$103</f>
        <v>1.4105070776926258</v>
      </c>
      <c r="AF196" s="51">
        <f>T196*Parámetros!$C$104</f>
        <v>1.7932048352279988</v>
      </c>
      <c r="AG196" s="51">
        <f>+U196*Parámetros!$C$105</f>
        <v>3.4743612487816615</v>
      </c>
      <c r="AH196" s="51">
        <f t="shared" si="16"/>
        <v>7.9010019070810529</v>
      </c>
      <c r="AI196" s="107">
        <f t="shared" si="20"/>
        <v>9.2935934522767969</v>
      </c>
      <c r="AJ196" s="50">
        <f t="shared" si="18"/>
        <v>121.39000478882146</v>
      </c>
    </row>
    <row r="197" spans="1:36" x14ac:dyDescent="0.25">
      <c r="A197" s="21">
        <v>44099</v>
      </c>
      <c r="B197" s="44">
        <f t="shared" si="21"/>
        <v>189</v>
      </c>
      <c r="C197" s="48">
        <f>+'Modelo predictivo'!G196</f>
        <v>457.35214689630084</v>
      </c>
      <c r="D197" s="50">
        <f>+$C197*'Estructura Poblacion'!C$19</f>
        <v>18.656970794129588</v>
      </c>
      <c r="E197" s="50">
        <f>+$C197*'Estructura Poblacion'!D$19</f>
        <v>30.68269980367015</v>
      </c>
      <c r="F197" s="50">
        <f>+$C197*'Estructura Poblacion'!E$19</f>
        <v>93.115499388989051</v>
      </c>
      <c r="G197" s="50">
        <f>+$C197*'Estructura Poblacion'!F$19</f>
        <v>106.27233055860009</v>
      </c>
      <c r="H197" s="50">
        <f>+$C197*'Estructura Poblacion'!G$19</f>
        <v>85.096793004203676</v>
      </c>
      <c r="I197" s="50">
        <f>+$C197*'Estructura Poblacion'!H$19</f>
        <v>57.91926692734534</v>
      </c>
      <c r="J197" s="50">
        <f>+$C197*'Estructura Poblacion'!I$19</f>
        <v>30.806996744337237</v>
      </c>
      <c r="K197" s="50">
        <f>+$C197*'Estructura Poblacion'!J$19</f>
        <v>16.9696398245739</v>
      </c>
      <c r="L197" s="50">
        <f>+$C197*'Estructura Poblacion'!K$19</f>
        <v>17.83194985045181</v>
      </c>
      <c r="M197" s="126">
        <f>+D197*Parámetros!$B$97</f>
        <v>1.8656970794129587E-2</v>
      </c>
      <c r="N197" s="126">
        <f>+E197*Parámetros!$B$98</f>
        <v>9.2048099411010456E-2</v>
      </c>
      <c r="O197" s="126">
        <f>F197*Parámetros!$B$99</f>
        <v>1.1173859926678686</v>
      </c>
      <c r="P197" s="126">
        <f>+G197*Parámetros!$B$100</f>
        <v>3.400714577875203</v>
      </c>
      <c r="Q197" s="126">
        <f>+H197*Parámetros!$B$101</f>
        <v>4.1697428572059803</v>
      </c>
      <c r="R197" s="126">
        <f>+I197*Parámetros!$B$102</f>
        <v>5.9077652265892242</v>
      </c>
      <c r="S197" s="126">
        <f>+J197*Parámetros!$B$103</f>
        <v>5.1139614595599818</v>
      </c>
      <c r="T197" s="126">
        <f>+K197*Parámetros!$B$104</f>
        <v>4.1236224773714572</v>
      </c>
      <c r="U197" s="126">
        <f>L197*Parámetros!$B$105</f>
        <v>4.8681223091733443</v>
      </c>
      <c r="V197" s="126">
        <f t="shared" si="15"/>
        <v>28.812019970648201</v>
      </c>
      <c r="W197" s="126">
        <f t="shared" si="19"/>
        <v>35.088965144969166</v>
      </c>
      <c r="X197" s="50">
        <f t="shared" si="17"/>
        <v>439.31950791727434</v>
      </c>
      <c r="Y197" s="51">
        <f>+M197*Parámetros!$C$97</f>
        <v>9.3284853970647939E-4</v>
      </c>
      <c r="Z197" s="51">
        <f>N197*Parámetros!$C$98</f>
        <v>4.6024049705505228E-3</v>
      </c>
      <c r="AA197" s="51">
        <f>O197*Parámetros!$C$99</f>
        <v>5.5869299633393432E-2</v>
      </c>
      <c r="AB197" s="51">
        <f>P197*Parámetros!$C$100</f>
        <v>0.17003572889376017</v>
      </c>
      <c r="AC197" s="51">
        <f>+Q197*Parámetros!$C$101</f>
        <v>0.26269380000397674</v>
      </c>
      <c r="AD197" s="51">
        <f>+R197*Parámetros!$C$102</f>
        <v>0.72074735764388531</v>
      </c>
      <c r="AE197" s="51">
        <f>S197*Parámetros!$C$103</f>
        <v>1.401225439919435</v>
      </c>
      <c r="AF197" s="51">
        <f>T197*Parámetros!$C$104</f>
        <v>1.7814049102244696</v>
      </c>
      <c r="AG197" s="51">
        <f>+U197*Parámetros!$C$105</f>
        <v>3.4514987172039011</v>
      </c>
      <c r="AH197" s="51">
        <f t="shared" si="16"/>
        <v>7.8490105070330785</v>
      </c>
      <c r="AI197" s="107">
        <f t="shared" si="20"/>
        <v>9.5589846315653624</v>
      </c>
      <c r="AJ197" s="50">
        <f t="shared" si="18"/>
        <v>119.68003066428916</v>
      </c>
    </row>
    <row r="198" spans="1:36" x14ac:dyDescent="0.25">
      <c r="A198" s="21">
        <v>44100</v>
      </c>
      <c r="B198" s="44">
        <f t="shared" si="21"/>
        <v>190</v>
      </c>
      <c r="C198" s="48">
        <f>+'Modelo predictivo'!G197</f>
        <v>454.3360319645144</v>
      </c>
      <c r="D198" s="50">
        <f>+$C198*'Estructura Poblacion'!C$19</f>
        <v>18.533933068001158</v>
      </c>
      <c r="E198" s="50">
        <f>+$C198*'Estructura Poblacion'!D$19</f>
        <v>30.480355615163798</v>
      </c>
      <c r="F198" s="50">
        <f>+$C198*'Estructura Poblacion'!E$19</f>
        <v>92.501427606460481</v>
      </c>
      <c r="G198" s="50">
        <f>+$C198*'Estructura Poblacion'!F$19</f>
        <v>105.57149299785237</v>
      </c>
      <c r="H198" s="50">
        <f>+$C198*'Estructura Poblacion'!G$19</f>
        <v>84.535602442906693</v>
      </c>
      <c r="I198" s="50">
        <f>+$C198*'Estructura Poblacion'!H$19</f>
        <v>57.537304872497266</v>
      </c>
      <c r="J198" s="50">
        <f>+$C198*'Estructura Poblacion'!I$19</f>
        <v>30.603832850793385</v>
      </c>
      <c r="K198" s="50">
        <f>+$C198*'Estructura Poblacion'!J$19</f>
        <v>16.857729594329502</v>
      </c>
      <c r="L198" s="50">
        <f>+$C198*'Estructura Poblacion'!K$19</f>
        <v>17.714352916509768</v>
      </c>
      <c r="M198" s="126">
        <f>+D198*Parámetros!$B$97</f>
        <v>1.8533933068001159E-2</v>
      </c>
      <c r="N198" s="126">
        <f>+E198*Parámetros!$B$98</f>
        <v>9.1441066845491401E-2</v>
      </c>
      <c r="O198" s="126">
        <f>F198*Parámetros!$B$99</f>
        <v>1.1100171312775258</v>
      </c>
      <c r="P198" s="126">
        <f>+G198*Parámetros!$B$100</f>
        <v>3.3782877759312759</v>
      </c>
      <c r="Q198" s="126">
        <f>+H198*Parámetros!$B$101</f>
        <v>4.1422445197024285</v>
      </c>
      <c r="R198" s="126">
        <f>+I198*Parámetros!$B$102</f>
        <v>5.8688050969947207</v>
      </c>
      <c r="S198" s="126">
        <f>+J198*Parámetros!$B$103</f>
        <v>5.0802362532317025</v>
      </c>
      <c r="T198" s="126">
        <f>+K198*Parámetros!$B$104</f>
        <v>4.0964282914220691</v>
      </c>
      <c r="U198" s="126">
        <f>L198*Parámetros!$B$105</f>
        <v>4.8360183462071671</v>
      </c>
      <c r="V198" s="126">
        <f t="shared" si="15"/>
        <v>28.622012414680384</v>
      </c>
      <c r="W198" s="126">
        <f t="shared" si="19"/>
        <v>37.891998756520032</v>
      </c>
      <c r="X198" s="50">
        <f t="shared" si="17"/>
        <v>430.04952157543471</v>
      </c>
      <c r="Y198" s="51">
        <f>+M198*Parámetros!$C$97</f>
        <v>9.2669665340005798E-4</v>
      </c>
      <c r="Z198" s="51">
        <f>N198*Parámetros!$C$98</f>
        <v>4.5720533422745702E-3</v>
      </c>
      <c r="AA198" s="51">
        <f>O198*Parámetros!$C$99</f>
        <v>5.5500856563876294E-2</v>
      </c>
      <c r="AB198" s="51">
        <f>P198*Parámetros!$C$100</f>
        <v>0.16891438879656381</v>
      </c>
      <c r="AC198" s="51">
        <f>+Q198*Parámetros!$C$101</f>
        <v>0.26096140474125301</v>
      </c>
      <c r="AD198" s="51">
        <f>+R198*Parámetros!$C$102</f>
        <v>0.71599422183335593</v>
      </c>
      <c r="AE198" s="51">
        <f>S198*Parámetros!$C$103</f>
        <v>1.3919847333854867</v>
      </c>
      <c r="AF198" s="51">
        <f>T198*Parámetros!$C$104</f>
        <v>1.7696570218943339</v>
      </c>
      <c r="AG198" s="51">
        <f>+U198*Parámetros!$C$105</f>
        <v>3.4287370074608812</v>
      </c>
      <c r="AH198" s="51">
        <f t="shared" si="16"/>
        <v>7.7972483846714251</v>
      </c>
      <c r="AI198" s="107">
        <f t="shared" si="20"/>
        <v>10.322590942092805</v>
      </c>
      <c r="AJ198" s="50">
        <f t="shared" si="18"/>
        <v>117.15468810686778</v>
      </c>
    </row>
    <row r="199" spans="1:36" x14ac:dyDescent="0.25">
      <c r="A199" s="21">
        <v>44101</v>
      </c>
      <c r="B199" s="44">
        <f t="shared" si="21"/>
        <v>191</v>
      </c>
      <c r="C199" s="48">
        <f>+'Modelo predictivo'!G198</f>
        <v>451.33332045027055</v>
      </c>
      <c r="D199" s="50">
        <f>+$C199*'Estructura Poblacion'!C$19</f>
        <v>18.41144211348259</v>
      </c>
      <c r="E199" s="50">
        <f>+$C199*'Estructura Poblacion'!D$19</f>
        <v>30.278910631000517</v>
      </c>
      <c r="F199" s="50">
        <f>+$C199*'Estructura Poblacion'!E$19</f>
        <v>91.890084718781239</v>
      </c>
      <c r="G199" s="50">
        <f>+$C199*'Estructura Poblacion'!F$19</f>
        <v>104.87376991339904</v>
      </c>
      <c r="H199" s="50">
        <f>+$C199*'Estructura Poblacion'!G$19</f>
        <v>83.976905775769609</v>
      </c>
      <c r="I199" s="50">
        <f>+$C199*'Estructura Poblacion'!H$19</f>
        <v>57.157040232045631</v>
      </c>
      <c r="J199" s="50">
        <f>+$C199*'Estructura Poblacion'!I$19</f>
        <v>30.401571804308194</v>
      </c>
      <c r="K199" s="50">
        <f>+$C199*'Estructura Poblacion'!J$19</f>
        <v>16.746316685830848</v>
      </c>
      <c r="L199" s="50">
        <f>+$C199*'Estructura Poblacion'!K$19</f>
        <v>17.597278575652872</v>
      </c>
      <c r="M199" s="126">
        <f>+D199*Parámetros!$B$97</f>
        <v>1.8411442113482591E-2</v>
      </c>
      <c r="N199" s="126">
        <f>+E199*Parámetros!$B$98</f>
        <v>9.0836731893001552E-2</v>
      </c>
      <c r="O199" s="126">
        <f>F199*Parámetros!$B$99</f>
        <v>1.1026810166253749</v>
      </c>
      <c r="P199" s="126">
        <f>+G199*Parámetros!$B$100</f>
        <v>3.3559606372287694</v>
      </c>
      <c r="Q199" s="126">
        <f>+H199*Parámetros!$B$101</f>
        <v>4.1148683830127109</v>
      </c>
      <c r="R199" s="126">
        <f>+I199*Parámetros!$B$102</f>
        <v>5.830018103668654</v>
      </c>
      <c r="S199" s="126">
        <f>+J199*Parámetros!$B$103</f>
        <v>5.0466609195151602</v>
      </c>
      <c r="T199" s="126">
        <f>+K199*Parámetros!$B$104</f>
        <v>4.0693549546568963</v>
      </c>
      <c r="U199" s="126">
        <f>L199*Parámetros!$B$105</f>
        <v>4.8040570511532348</v>
      </c>
      <c r="V199" s="126">
        <f t="shared" si="15"/>
        <v>28.432849239867281</v>
      </c>
      <c r="W199" s="126">
        <f t="shared" si="19"/>
        <v>39.160195623517275</v>
      </c>
      <c r="X199" s="50">
        <f t="shared" si="17"/>
        <v>419.32217519178471</v>
      </c>
      <c r="Y199" s="51">
        <f>+M199*Parámetros!$C$97</f>
        <v>9.2057210567412964E-4</v>
      </c>
      <c r="Z199" s="51">
        <f>N199*Parámetros!$C$98</f>
        <v>4.5418365946500779E-3</v>
      </c>
      <c r="AA199" s="51">
        <f>O199*Parámetros!$C$99</f>
        <v>5.5134050831268745E-2</v>
      </c>
      <c r="AB199" s="51">
        <f>P199*Parámetros!$C$100</f>
        <v>0.16779803186143849</v>
      </c>
      <c r="AC199" s="51">
        <f>+Q199*Parámetros!$C$101</f>
        <v>0.25923670812980076</v>
      </c>
      <c r="AD199" s="51">
        <f>+R199*Parámetros!$C$102</f>
        <v>0.71126220864757572</v>
      </c>
      <c r="AE199" s="51">
        <f>S199*Parámetros!$C$103</f>
        <v>1.382785091947154</v>
      </c>
      <c r="AF199" s="51">
        <f>T199*Parámetros!$C$104</f>
        <v>1.7579613404117791</v>
      </c>
      <c r="AG199" s="51">
        <f>+U199*Parámetros!$C$105</f>
        <v>3.4060764492676432</v>
      </c>
      <c r="AH199" s="51">
        <f t="shared" si="16"/>
        <v>7.7457162897969836</v>
      </c>
      <c r="AI199" s="107">
        <f t="shared" si="20"/>
        <v>10.668074894422016</v>
      </c>
      <c r="AJ199" s="50">
        <f t="shared" si="18"/>
        <v>114.23232950224275</v>
      </c>
    </row>
    <row r="200" spans="1:36" x14ac:dyDescent="0.25">
      <c r="A200" s="21">
        <v>44102</v>
      </c>
      <c r="B200" s="44">
        <f t="shared" si="21"/>
        <v>192</v>
      </c>
      <c r="C200" s="48">
        <f>+'Modelo predictivo'!G199</f>
        <v>524.08055867278017</v>
      </c>
      <c r="D200" s="50">
        <f>+$C200*'Estructura Poblacion'!C$19</f>
        <v>21.379052756794358</v>
      </c>
      <c r="E200" s="50">
        <f>+$C200*'Estructura Poblacion'!D$19</f>
        <v>35.159354916820043</v>
      </c>
      <c r="F200" s="50">
        <f>+$C200*'Estructura Poblacion'!E$19</f>
        <v>106.70120009722208</v>
      </c>
      <c r="G200" s="50">
        <f>+$C200*'Estructura Poblacion'!F$19</f>
        <v>121.77763403664035</v>
      </c>
      <c r="H200" s="50">
        <f>+$C200*'Estructura Poblacion'!G$19</f>
        <v>97.512551589742429</v>
      </c>
      <c r="I200" s="50">
        <f>+$C200*'Estructura Poblacion'!H$19</f>
        <v>66.369780868402742</v>
      </c>
      <c r="J200" s="50">
        <f>+$C200*'Estructura Poblacion'!I$19</f>
        <v>35.301786980489553</v>
      </c>
      <c r="K200" s="50">
        <f>+$C200*'Estructura Poblacion'!J$19</f>
        <v>19.445537492480678</v>
      </c>
      <c r="L200" s="50">
        <f>+$C200*'Estructura Poblacion'!K$19</f>
        <v>20.433659934187947</v>
      </c>
      <c r="M200" s="126">
        <f>+D200*Parámetros!$B$97</f>
        <v>2.1379052756794359E-2</v>
      </c>
      <c r="N200" s="126">
        <f>+E200*Parámetros!$B$98</f>
        <v>0.10547806475046013</v>
      </c>
      <c r="O200" s="126">
        <f>F200*Parámetros!$B$99</f>
        <v>1.2804144011666649</v>
      </c>
      <c r="P200" s="126">
        <f>+G200*Parámetros!$B$100</f>
        <v>3.8968842891724913</v>
      </c>
      <c r="Q200" s="126">
        <f>+H200*Parámetros!$B$101</f>
        <v>4.7781150278973792</v>
      </c>
      <c r="R200" s="126">
        <f>+I200*Parámetros!$B$102</f>
        <v>6.7697176485770791</v>
      </c>
      <c r="S200" s="126">
        <f>+J200*Parámetros!$B$103</f>
        <v>5.8600966387612656</v>
      </c>
      <c r="T200" s="126">
        <f>+K200*Parámetros!$B$104</f>
        <v>4.725265610672805</v>
      </c>
      <c r="U200" s="126">
        <f>L200*Parámetros!$B$105</f>
        <v>5.5783891620333099</v>
      </c>
      <c r="V200" s="126">
        <f t="shared" si="15"/>
        <v>33.015739895788251</v>
      </c>
      <c r="W200" s="126">
        <f t="shared" si="19"/>
        <v>40.469089420149871</v>
      </c>
      <c r="X200" s="50">
        <f t="shared" si="17"/>
        <v>411.8688256674231</v>
      </c>
      <c r="Y200" s="51">
        <f>+M200*Parámetros!$C$97</f>
        <v>1.0689526378397181E-3</v>
      </c>
      <c r="Z200" s="51">
        <f>N200*Parámetros!$C$98</f>
        <v>5.2739032375230073E-3</v>
      </c>
      <c r="AA200" s="51">
        <f>O200*Parámetros!$C$99</f>
        <v>6.4020720058333244E-2</v>
      </c>
      <c r="AB200" s="51">
        <f>P200*Parámetros!$C$100</f>
        <v>0.19484421445862457</v>
      </c>
      <c r="AC200" s="51">
        <f>+Q200*Parámetros!$C$101</f>
        <v>0.30102124675753489</v>
      </c>
      <c r="AD200" s="51">
        <f>+R200*Parámetros!$C$102</f>
        <v>0.82590555312640368</v>
      </c>
      <c r="AE200" s="51">
        <f>S200*Parámetros!$C$103</f>
        <v>1.605666479020587</v>
      </c>
      <c r="AF200" s="51">
        <f>T200*Parámetros!$C$104</f>
        <v>2.0413147438106516</v>
      </c>
      <c r="AG200" s="51">
        <f>+U200*Parámetros!$C$105</f>
        <v>3.9550779158816165</v>
      </c>
      <c r="AH200" s="51">
        <f t="shared" si="16"/>
        <v>8.9941937289891154</v>
      </c>
      <c r="AI200" s="107">
        <f t="shared" si="20"/>
        <v>11.024645560860041</v>
      </c>
      <c r="AJ200" s="50">
        <f t="shared" si="18"/>
        <v>112.20187767037183</v>
      </c>
    </row>
    <row r="201" spans="1:36" x14ac:dyDescent="0.25">
      <c r="A201" s="21">
        <v>44103</v>
      </c>
      <c r="B201" s="44">
        <f t="shared" si="21"/>
        <v>193</v>
      </c>
      <c r="C201" s="48">
        <f>+'Modelo predictivo'!G200</f>
        <v>526.33648145664483</v>
      </c>
      <c r="D201" s="50">
        <f>+$C201*'Estructura Poblacion'!C$19</f>
        <v>21.471079624445462</v>
      </c>
      <c r="E201" s="50">
        <f>+$C201*'Estructura Poblacion'!D$19</f>
        <v>35.310699568916476</v>
      </c>
      <c r="F201" s="50">
        <f>+$C201*'Estructura Poblacion'!E$19</f>
        <v>107.16049908166565</v>
      </c>
      <c r="G201" s="50">
        <f>+$C201*'Estructura Poblacion'!F$19</f>
        <v>122.30183004933755</v>
      </c>
      <c r="H201" s="50">
        <f>+$C201*'Estructura Poblacion'!G$19</f>
        <v>97.932297720759337</v>
      </c>
      <c r="I201" s="50">
        <f>+$C201*'Estructura Poblacion'!H$19</f>
        <v>66.655471872091766</v>
      </c>
      <c r="J201" s="50">
        <f>+$C201*'Estructura Poblacion'!I$19</f>
        <v>35.453744736301189</v>
      </c>
      <c r="K201" s="50">
        <f>+$C201*'Estructura Poblacion'!J$19</f>
        <v>19.529241477197981</v>
      </c>
      <c r="L201" s="50">
        <f>+$C201*'Estructura Poblacion'!K$19</f>
        <v>20.52161732592943</v>
      </c>
      <c r="M201" s="126">
        <f>+D201*Parámetros!$B$97</f>
        <v>2.1471079624445461E-2</v>
      </c>
      <c r="N201" s="126">
        <f>+E201*Parámetros!$B$98</f>
        <v>0.10593209870674943</v>
      </c>
      <c r="O201" s="126">
        <f>F201*Parámetros!$B$99</f>
        <v>1.2859259889799879</v>
      </c>
      <c r="P201" s="126">
        <f>+G201*Parámetros!$B$100</f>
        <v>3.913658561578802</v>
      </c>
      <c r="Q201" s="126">
        <f>+H201*Parámetros!$B$101</f>
        <v>4.7986825883172077</v>
      </c>
      <c r="R201" s="126">
        <f>+I201*Parámetros!$B$102</f>
        <v>6.7988581309533593</v>
      </c>
      <c r="S201" s="126">
        <f>+J201*Parámetros!$B$103</f>
        <v>5.8853216262259975</v>
      </c>
      <c r="T201" s="126">
        <f>+K201*Parámetros!$B$104</f>
        <v>4.7456056789591097</v>
      </c>
      <c r="U201" s="126">
        <f>L201*Parámetros!$B$105</f>
        <v>5.6024015299787351</v>
      </c>
      <c r="V201" s="126">
        <f t="shared" si="15"/>
        <v>33.15785728332439</v>
      </c>
      <c r="W201" s="126">
        <f t="shared" si="19"/>
        <v>41.819865255340957</v>
      </c>
      <c r="X201" s="50">
        <f t="shared" si="17"/>
        <v>403.20681769540653</v>
      </c>
      <c r="Y201" s="51">
        <f>+M201*Parámetros!$C$97</f>
        <v>1.073553981222273E-3</v>
      </c>
      <c r="Z201" s="51">
        <f>N201*Parámetros!$C$98</f>
        <v>5.2966049353374714E-3</v>
      </c>
      <c r="AA201" s="51">
        <f>O201*Parámetros!$C$99</f>
        <v>6.4296299448999394E-2</v>
      </c>
      <c r="AB201" s="51">
        <f>P201*Parámetros!$C$100</f>
        <v>0.19568292807894011</v>
      </c>
      <c r="AC201" s="51">
        <f>+Q201*Parámetros!$C$101</f>
        <v>0.30231700306398407</v>
      </c>
      <c r="AD201" s="51">
        <f>+R201*Parámetros!$C$102</f>
        <v>0.82946069197630978</v>
      </c>
      <c r="AE201" s="51">
        <f>S201*Parámetros!$C$103</f>
        <v>1.6125781255859235</v>
      </c>
      <c r="AF201" s="51">
        <f>T201*Parámetros!$C$104</f>
        <v>2.0501016533103353</v>
      </c>
      <c r="AG201" s="51">
        <f>+U201*Parámetros!$C$105</f>
        <v>3.972102684754923</v>
      </c>
      <c r="AH201" s="51">
        <f t="shared" si="16"/>
        <v>9.0329095451359755</v>
      </c>
      <c r="AI201" s="107">
        <f t="shared" si="20"/>
        <v>11.392625790426109</v>
      </c>
      <c r="AJ201" s="50">
        <f t="shared" si="18"/>
        <v>109.8421614250817</v>
      </c>
    </row>
    <row r="202" spans="1:36" x14ac:dyDescent="0.25">
      <c r="A202" s="21">
        <v>44104</v>
      </c>
      <c r="B202" s="44">
        <f t="shared" si="21"/>
        <v>194</v>
      </c>
      <c r="C202" s="48">
        <f>+'Modelo predictivo'!G201</f>
        <v>528.59029180486687</v>
      </c>
      <c r="D202" s="50">
        <f>+$C202*'Estructura Poblacion'!C$19</f>
        <v>21.563020318564078</v>
      </c>
      <c r="E202" s="50">
        <f>+$C202*'Estructura Poblacion'!D$19</f>
        <v>35.4619025025819</v>
      </c>
      <c r="F202" s="50">
        <f>+$C202*'Estructura Poblacion'!E$19</f>
        <v>107.61936798066822</v>
      </c>
      <c r="G202" s="50">
        <f>+$C202*'Estructura Poblacion'!F$19</f>
        <v>122.82553520731717</v>
      </c>
      <c r="H202" s="50">
        <f>+$C202*'Estructura Poblacion'!G$19</f>
        <v>98.351650803443931</v>
      </c>
      <c r="I202" s="50">
        <f>+$C202*'Estructura Poblacion'!H$19</f>
        <v>66.940895356048614</v>
      </c>
      <c r="J202" s="50">
        <f>+$C202*'Estructura Poblacion'!I$19</f>
        <v>35.605560199574334</v>
      </c>
      <c r="K202" s="50">
        <f>+$C202*'Estructura Poblacion'!J$19</f>
        <v>19.61286708189181</v>
      </c>
      <c r="L202" s="50">
        <f>+$C202*'Estructura Poblacion'!K$19</f>
        <v>20.609492354776812</v>
      </c>
      <c r="M202" s="126">
        <f>+D202*Parámetros!$B$97</f>
        <v>2.156302031856408E-2</v>
      </c>
      <c r="N202" s="126">
        <f>+E202*Parámetros!$B$98</f>
        <v>0.1063857075077457</v>
      </c>
      <c r="O202" s="126">
        <f>F202*Parámetros!$B$99</f>
        <v>1.2914324157680186</v>
      </c>
      <c r="P202" s="126">
        <f>+G202*Parámetros!$B$100</f>
        <v>3.9304171266341497</v>
      </c>
      <c r="Q202" s="126">
        <f>+H202*Parámetros!$B$101</f>
        <v>4.819230889368753</v>
      </c>
      <c r="R202" s="126">
        <f>+I202*Parámetros!$B$102</f>
        <v>6.8279713263169581</v>
      </c>
      <c r="S202" s="126">
        <f>+J202*Parámetros!$B$103</f>
        <v>5.9105229931293399</v>
      </c>
      <c r="T202" s="126">
        <f>+K202*Parámetros!$B$104</f>
        <v>4.7659267008997102</v>
      </c>
      <c r="U202" s="126">
        <f>L202*Parámetros!$B$105</f>
        <v>5.62639141285407</v>
      </c>
      <c r="V202" s="126">
        <f t="shared" ref="V202:V265" si="22">+SUM(M202:U202)</f>
        <v>33.299841592797307</v>
      </c>
      <c r="W202" s="126">
        <f t="shared" si="19"/>
        <v>43.213734305428432</v>
      </c>
      <c r="X202" s="50">
        <f t="shared" si="17"/>
        <v>393.29292498277539</v>
      </c>
      <c r="Y202" s="51">
        <f>+M202*Parámetros!$C$97</f>
        <v>1.0781510159282041E-3</v>
      </c>
      <c r="Z202" s="51">
        <f>N202*Parámetros!$C$98</f>
        <v>5.3192853753872855E-3</v>
      </c>
      <c r="AA202" s="51">
        <f>O202*Parámetros!$C$99</f>
        <v>6.4571620788400938E-2</v>
      </c>
      <c r="AB202" s="51">
        <f>P202*Parámetros!$C$100</f>
        <v>0.19652085633170749</v>
      </c>
      <c r="AC202" s="51">
        <f>+Q202*Parámetros!$C$101</f>
        <v>0.30361154603023144</v>
      </c>
      <c r="AD202" s="51">
        <f>+R202*Parámetros!$C$102</f>
        <v>0.83301250181066888</v>
      </c>
      <c r="AE202" s="51">
        <f>S202*Parámetros!$C$103</f>
        <v>1.6194833001174394</v>
      </c>
      <c r="AF202" s="51">
        <f>T202*Parámetros!$C$104</f>
        <v>2.0588803347886748</v>
      </c>
      <c r="AG202" s="51">
        <f>+U202*Parámetros!$C$105</f>
        <v>3.9891115117135354</v>
      </c>
      <c r="AH202" s="51">
        <f t="shared" ref="AH202:AH265" si="23">+SUM(Y202:AG202)</f>
        <v>9.0715891079719739</v>
      </c>
      <c r="AI202" s="107">
        <f t="shared" si="20"/>
        <v>11.772345533460793</v>
      </c>
      <c r="AJ202" s="50">
        <f t="shared" si="18"/>
        <v>107.14140499959288</v>
      </c>
    </row>
    <row r="203" spans="1:36" x14ac:dyDescent="0.25">
      <c r="A203" s="21">
        <v>44105</v>
      </c>
      <c r="B203" s="44">
        <f t="shared" si="21"/>
        <v>195</v>
      </c>
      <c r="C203" s="48">
        <f>+'Modelo predictivo'!G202</f>
        <v>530.84183124639094</v>
      </c>
      <c r="D203" s="50">
        <f>+$C203*'Estructura Poblacion'!C$19</f>
        <v>21.654868374569531</v>
      </c>
      <c r="E203" s="50">
        <f>+$C203*'Estructura Poblacion'!D$19</f>
        <v>35.612953086359028</v>
      </c>
      <c r="F203" s="50">
        <f>+$C203*'Estructura Poblacion'!E$19</f>
        <v>108.07777453000723</v>
      </c>
      <c r="G203" s="50">
        <f>+$C203*'Estructura Poblacion'!F$19</f>
        <v>123.34871268755676</v>
      </c>
      <c r="H203" s="50">
        <f>+$C203*'Estructura Poblacion'!G$19</f>
        <v>98.770581352029765</v>
      </c>
      <c r="I203" s="50">
        <f>+$C203*'Estructura Poblacion'!H$19</f>
        <v>67.22603125143263</v>
      </c>
      <c r="J203" s="50">
        <f>+$C203*'Estructura Poblacion'!I$19</f>
        <v>35.757222695783206</v>
      </c>
      <c r="K203" s="50">
        <f>+$C203*'Estructura Poblacion'!J$19</f>
        <v>19.696408426636278</v>
      </c>
      <c r="L203" s="50">
        <f>+$C203*'Estructura Poblacion'!K$19</f>
        <v>20.697278842016534</v>
      </c>
      <c r="M203" s="126">
        <f>+D203*Parámetros!$B$97</f>
        <v>2.1654868374569532E-2</v>
      </c>
      <c r="N203" s="126">
        <f>+E203*Parámetros!$B$98</f>
        <v>0.10683885925907709</v>
      </c>
      <c r="O203" s="126">
        <f>F203*Parámetros!$B$99</f>
        <v>1.2969332943600869</v>
      </c>
      <c r="P203" s="126">
        <f>+G203*Parámetros!$B$100</f>
        <v>3.9471588060018163</v>
      </c>
      <c r="Q203" s="126">
        <f>+H203*Parámetros!$B$101</f>
        <v>4.8397584862494583</v>
      </c>
      <c r="R203" s="126">
        <f>+I203*Parámetros!$B$102</f>
        <v>6.8570551876461279</v>
      </c>
      <c r="S203" s="126">
        <f>+J203*Parámetros!$B$103</f>
        <v>5.9356989675000129</v>
      </c>
      <c r="T203" s="126">
        <f>+K203*Parámetros!$B$104</f>
        <v>4.7862272476726151</v>
      </c>
      <c r="U203" s="126">
        <f>L203*Parámetros!$B$105</f>
        <v>5.6503571238705144</v>
      </c>
      <c r="V203" s="126">
        <f t="shared" si="22"/>
        <v>33.441682840934277</v>
      </c>
      <c r="W203" s="126">
        <f t="shared" si="19"/>
        <v>44.651933766392105</v>
      </c>
      <c r="X203" s="50">
        <f t="shared" ref="X203:X266" si="24">+X202+V203-W203</f>
        <v>382.08267405731755</v>
      </c>
      <c r="Y203" s="51">
        <f>+M203*Parámetros!$C$97</f>
        <v>1.0827434187284767E-3</v>
      </c>
      <c r="Z203" s="51">
        <f>N203*Parámetros!$C$98</f>
        <v>5.3419429629538544E-3</v>
      </c>
      <c r="AA203" s="51">
        <f>O203*Parámetros!$C$99</f>
        <v>6.4846664718004349E-2</v>
      </c>
      <c r="AB203" s="51">
        <f>P203*Parámetros!$C$100</f>
        <v>0.19735794030009082</v>
      </c>
      <c r="AC203" s="51">
        <f>+Q203*Parámetros!$C$101</f>
        <v>0.3049047846337159</v>
      </c>
      <c r="AD203" s="51">
        <f>+R203*Parámetros!$C$102</f>
        <v>0.83656073289282762</v>
      </c>
      <c r="AE203" s="51">
        <f>S203*Parámetros!$C$103</f>
        <v>1.6263815170950036</v>
      </c>
      <c r="AF203" s="51">
        <f>T203*Parámetros!$C$104</f>
        <v>2.0676501709945696</v>
      </c>
      <c r="AG203" s="51">
        <f>+U203*Parámetros!$C$105</f>
        <v>4.0061032008241941</v>
      </c>
      <c r="AH203" s="51">
        <f t="shared" si="23"/>
        <v>9.1102296978400883</v>
      </c>
      <c r="AI203" s="107">
        <f t="shared" si="20"/>
        <v>12.164141828611676</v>
      </c>
      <c r="AJ203" s="50">
        <f t="shared" ref="AJ203:AJ266" si="25">+AJ202+AH203-AI203</f>
        <v>104.08749286882129</v>
      </c>
    </row>
    <row r="204" spans="1:36" x14ac:dyDescent="0.25">
      <c r="A204" s="21">
        <v>44106</v>
      </c>
      <c r="B204" s="44">
        <f t="shared" si="21"/>
        <v>196</v>
      </c>
      <c r="C204" s="48">
        <f>+'Modelo predictivo'!G203</f>
        <v>533.09094025497325</v>
      </c>
      <c r="D204" s="50">
        <f>+$C204*'Estructura Poblacion'!C$19</f>
        <v>21.746617284836368</v>
      </c>
      <c r="E204" s="50">
        <f>+$C204*'Estructura Poblacion'!D$19</f>
        <v>35.763840618000387</v>
      </c>
      <c r="F204" s="50">
        <f>+$C204*'Estructura Poblacion'!E$19</f>
        <v>108.53568625062697</v>
      </c>
      <c r="G204" s="50">
        <f>+$C204*'Estructura Poblacion'!F$19</f>
        <v>123.87132542184568</v>
      </c>
      <c r="H204" s="50">
        <f>+$C204*'Estructura Poblacion'!G$19</f>
        <v>99.189059684417728</v>
      </c>
      <c r="I204" s="50">
        <f>+$C204*'Estructura Poblacion'!H$19</f>
        <v>67.510859355773661</v>
      </c>
      <c r="J204" s="50">
        <f>+$C204*'Estructura Poblacion'!I$19</f>
        <v>35.908721479325081</v>
      </c>
      <c r="K204" s="50">
        <f>+$C204*'Estructura Poblacion'!J$19</f>
        <v>19.779859592353667</v>
      </c>
      <c r="L204" s="50">
        <f>+$C204*'Estructura Poblacion'!K$19</f>
        <v>20.784970567793724</v>
      </c>
      <c r="M204" s="126">
        <f>+D204*Parámetros!$B$97</f>
        <v>2.1746617284836369E-2</v>
      </c>
      <c r="N204" s="126">
        <f>+E204*Parámetros!$B$98</f>
        <v>0.10729152185400116</v>
      </c>
      <c r="O204" s="126">
        <f>F204*Parámetros!$B$99</f>
        <v>1.3024282350075236</v>
      </c>
      <c r="P204" s="126">
        <f>+G204*Parámetros!$B$100</f>
        <v>3.963882413499062</v>
      </c>
      <c r="Q204" s="126">
        <f>+H204*Parámetros!$B$101</f>
        <v>4.8602639245364685</v>
      </c>
      <c r="R204" s="126">
        <f>+I204*Parámetros!$B$102</f>
        <v>6.8861076542889128</v>
      </c>
      <c r="S204" s="126">
        <f>+J204*Parámetros!$B$103</f>
        <v>5.9608477655679639</v>
      </c>
      <c r="T204" s="126">
        <f>+K204*Parámetros!$B$104</f>
        <v>4.8065058809419412</v>
      </c>
      <c r="U204" s="126">
        <f>L204*Parámetros!$B$105</f>
        <v>5.6742969650076871</v>
      </c>
      <c r="V204" s="126">
        <f t="shared" si="22"/>
        <v>33.583370977988395</v>
      </c>
      <c r="W204" s="126">
        <f t="shared" si="19"/>
        <v>46.13572674877409</v>
      </c>
      <c r="X204" s="50">
        <f t="shared" si="24"/>
        <v>369.53031828653184</v>
      </c>
      <c r="Y204" s="51">
        <f>+M204*Parámetros!$C$97</f>
        <v>1.0873308642418186E-3</v>
      </c>
      <c r="Z204" s="51">
        <f>N204*Parámetros!$C$98</f>
        <v>5.3645760927000588E-3</v>
      </c>
      <c r="AA204" s="51">
        <f>O204*Parámetros!$C$99</f>
        <v>6.5121411750376182E-2</v>
      </c>
      <c r="AB204" s="51">
        <f>P204*Parámetros!$C$100</f>
        <v>0.19819412067495312</v>
      </c>
      <c r="AC204" s="51">
        <f>+Q204*Parámetros!$C$101</f>
        <v>0.30619662724579749</v>
      </c>
      <c r="AD204" s="51">
        <f>+R204*Parámetros!$C$102</f>
        <v>0.84010513382324736</v>
      </c>
      <c r="AE204" s="51">
        <f>S204*Parámetros!$C$103</f>
        <v>1.6332722877656223</v>
      </c>
      <c r="AF204" s="51">
        <f>T204*Parámetros!$C$104</f>
        <v>2.0764105405669184</v>
      </c>
      <c r="AG204" s="51">
        <f>+U204*Parámetros!$C$105</f>
        <v>4.02307654819045</v>
      </c>
      <c r="AH204" s="51">
        <f t="shared" si="23"/>
        <v>9.1488285769743065</v>
      </c>
      <c r="AI204" s="107">
        <f t="shared" si="20"/>
        <v>12.568358774207391</v>
      </c>
      <c r="AJ204" s="50">
        <f t="shared" si="25"/>
        <v>100.6679626715882</v>
      </c>
    </row>
    <row r="205" spans="1:36" x14ac:dyDescent="0.25">
      <c r="A205" s="21">
        <v>44107</v>
      </c>
      <c r="B205" s="44">
        <f t="shared" si="21"/>
        <v>197</v>
      </c>
      <c r="C205" s="48">
        <f>+'Modelo predictivo'!G204</f>
        <v>535.33745826501399</v>
      </c>
      <c r="D205" s="50">
        <f>+$C205*'Estructura Poblacion'!C$19</f>
        <v>21.838260499340223</v>
      </c>
      <c r="E205" s="50">
        <f>+$C205*'Estructura Poblacion'!D$19</f>
        <v>35.914554325530545</v>
      </c>
      <c r="F205" s="50">
        <f>+$C205*'Estructura Poblacion'!E$19</f>
        <v>108.99307045186202</v>
      </c>
      <c r="G205" s="50">
        <f>+$C205*'Estructura Poblacion'!F$19</f>
        <v>124.39333610046403</v>
      </c>
      <c r="H205" s="50">
        <f>+$C205*'Estructura Poblacion'!G$19</f>
        <v>99.607055925121941</v>
      </c>
      <c r="I205" s="50">
        <f>+$C205*'Estructura Poblacion'!H$19</f>
        <v>67.795359334977093</v>
      </c>
      <c r="J205" s="50">
        <f>+$C205*'Estructura Poblacion'!I$19</f>
        <v>36.060045734586772</v>
      </c>
      <c r="K205" s="50">
        <f>+$C205*'Estructura Poblacion'!J$19</f>
        <v>19.863214621401891</v>
      </c>
      <c r="L205" s="50">
        <f>+$C205*'Estructura Poblacion'!K$19</f>
        <v>20.872561271729495</v>
      </c>
      <c r="M205" s="126">
        <f>+D205*Parámetros!$B$97</f>
        <v>2.1838260499340224E-2</v>
      </c>
      <c r="N205" s="126">
        <f>+E205*Parámetros!$B$98</f>
        <v>0.10774366297659164</v>
      </c>
      <c r="O205" s="126">
        <f>F205*Parámetros!$B$99</f>
        <v>1.3079168454223444</v>
      </c>
      <c r="P205" s="126">
        <f>+G205*Parámetros!$B$100</f>
        <v>3.9805867552148491</v>
      </c>
      <c r="Q205" s="126">
        <f>+H205*Parámetros!$B$101</f>
        <v>4.8807457403309753</v>
      </c>
      <c r="R205" s="126">
        <f>+I205*Parámetros!$B$102</f>
        <v>6.9151266521676629</v>
      </c>
      <c r="S205" s="126">
        <f>+J205*Parámetros!$B$103</f>
        <v>5.9859675919414048</v>
      </c>
      <c r="T205" s="126">
        <f>+K205*Parámetros!$B$104</f>
        <v>4.8267611530006596</v>
      </c>
      <c r="U205" s="126">
        <f>L205*Parámetros!$B$105</f>
        <v>5.6982092271821525</v>
      </c>
      <c r="V205" s="126">
        <f t="shared" si="22"/>
        <v>33.724895888735979</v>
      </c>
      <c r="W205" s="126">
        <f t="shared" si="19"/>
        <v>29.580437055701683</v>
      </c>
      <c r="X205" s="50">
        <f t="shared" si="24"/>
        <v>373.67477711956616</v>
      </c>
      <c r="Y205" s="51">
        <f>+M205*Parámetros!$C$97</f>
        <v>1.0919130249670112E-3</v>
      </c>
      <c r="Z205" s="51">
        <f>N205*Parámetros!$C$98</f>
        <v>5.3871831488295826E-3</v>
      </c>
      <c r="AA205" s="51">
        <f>O205*Parámetros!$C$99</f>
        <v>6.5395842271117222E-2</v>
      </c>
      <c r="AB205" s="51">
        <f>P205*Parámetros!$C$100</f>
        <v>0.19902933776074247</v>
      </c>
      <c r="AC205" s="51">
        <f>+Q205*Parámetros!$C$101</f>
        <v>0.30748698164085142</v>
      </c>
      <c r="AD205" s="51">
        <f>+R205*Parámetros!$C$102</f>
        <v>0.84364545156445481</v>
      </c>
      <c r="AE205" s="51">
        <f>S205*Parámetros!$C$103</f>
        <v>1.6401551201919451</v>
      </c>
      <c r="AF205" s="51">
        <f>T205*Parámetros!$C$104</f>
        <v>2.0851608180962851</v>
      </c>
      <c r="AG205" s="51">
        <f>+U205*Parámetros!$C$105</f>
        <v>4.0400303420721455</v>
      </c>
      <c r="AH205" s="51">
        <f t="shared" si="23"/>
        <v>9.1873829897713382</v>
      </c>
      <c r="AI205" s="107">
        <f t="shared" si="20"/>
        <v>8.0583437568542564</v>
      </c>
      <c r="AJ205" s="50">
        <f t="shared" si="25"/>
        <v>101.79700190450528</v>
      </c>
    </row>
    <row r="206" spans="1:36" x14ac:dyDescent="0.25">
      <c r="A206" s="21">
        <v>44108</v>
      </c>
      <c r="B206" s="44">
        <f t="shared" si="21"/>
        <v>198</v>
      </c>
      <c r="C206" s="48">
        <f>+'Modelo predictivo'!G205</f>
        <v>537.5812236876227</v>
      </c>
      <c r="D206" s="50">
        <f>+$C206*'Estructura Poblacion'!C$19</f>
        <v>21.929791426313177</v>
      </c>
      <c r="E206" s="50">
        <f>+$C206*'Estructura Poblacion'!D$19</f>
        <v>36.06508336832384</v>
      </c>
      <c r="F206" s="50">
        <f>+$C206*'Estructura Poblacion'!E$19</f>
        <v>109.44989423470813</v>
      </c>
      <c r="G206" s="50">
        <f>+$C206*'Estructura Poblacion'!F$19</f>
        <v>124.91470717591565</v>
      </c>
      <c r="H206" s="50">
        <f>+$C206*'Estructura Poblacion'!G$19</f>
        <v>100.0245400082589</v>
      </c>
      <c r="I206" s="50">
        <f>+$C206*'Estructura Poblacion'!H$19</f>
        <v>68.079510725358304</v>
      </c>
      <c r="J206" s="50">
        <f>+$C206*'Estructura Poblacion'!I$19</f>
        <v>36.211184577026792</v>
      </c>
      <c r="K206" s="50">
        <f>+$C206*'Estructura Poblacion'!J$19</f>
        <v>19.946467518170596</v>
      </c>
      <c r="L206" s="50">
        <f>+$C206*'Estructura Poblacion'!K$19</f>
        <v>20.960044653547332</v>
      </c>
      <c r="M206" s="126">
        <f>+D206*Parámetros!$B$97</f>
        <v>2.1929791426313176E-2</v>
      </c>
      <c r="N206" s="126">
        <f>+E206*Parámetros!$B$98</f>
        <v>0.10819525010497152</v>
      </c>
      <c r="O206" s="126">
        <f>F206*Parámetros!$B$99</f>
        <v>1.3133987308164976</v>
      </c>
      <c r="P206" s="126">
        <f>+G206*Parámetros!$B$100</f>
        <v>3.997270629629301</v>
      </c>
      <c r="Q206" s="126">
        <f>+H206*Parámetros!$B$101</f>
        <v>4.9012024604046864</v>
      </c>
      <c r="R206" s="126">
        <f>+I206*Parámetros!$B$102</f>
        <v>6.9441100939865468</v>
      </c>
      <c r="S206" s="126">
        <f>+J206*Parámetros!$B$103</f>
        <v>6.0110566397864478</v>
      </c>
      <c r="T206" s="126">
        <f>+K206*Parámetros!$B$104</f>
        <v>4.8469916069154548</v>
      </c>
      <c r="U206" s="126">
        <f>L206*Parámetros!$B$105</f>
        <v>5.7220921904184223</v>
      </c>
      <c r="V206" s="126">
        <f t="shared" si="22"/>
        <v>33.866247393488635</v>
      </c>
      <c r="W206" s="126">
        <f t="shared" si="19"/>
        <v>29.387080769042083</v>
      </c>
      <c r="X206" s="50">
        <f t="shared" si="24"/>
        <v>378.15394374401274</v>
      </c>
      <c r="Y206" s="51">
        <f>+M206*Parámetros!$C$97</f>
        <v>1.0964895713156588E-3</v>
      </c>
      <c r="Z206" s="51">
        <f>N206*Parámetros!$C$98</f>
        <v>5.4097625052485767E-3</v>
      </c>
      <c r="AA206" s="51">
        <f>O206*Parámetros!$C$99</f>
        <v>6.5669936540824883E-2</v>
      </c>
      <c r="AB206" s="51">
        <f>P206*Parámetros!$C$100</f>
        <v>0.19986353148146507</v>
      </c>
      <c r="AC206" s="51">
        <f>+Q206*Parámetros!$C$101</f>
        <v>0.30877575500549526</v>
      </c>
      <c r="AD206" s="51">
        <f>+R206*Parámetros!$C$102</f>
        <v>0.84718143146635871</v>
      </c>
      <c r="AE206" s="51">
        <f>S206*Parámetros!$C$103</f>
        <v>1.6470295193014868</v>
      </c>
      <c r="AF206" s="51">
        <f>T206*Parámetros!$C$104</f>
        <v>2.0939003741874767</v>
      </c>
      <c r="AG206" s="51">
        <f>+U206*Parámetros!$C$105</f>
        <v>4.0569633630066608</v>
      </c>
      <c r="AH206" s="51">
        <f t="shared" si="23"/>
        <v>9.2258901630663317</v>
      </c>
      <c r="AI206" s="107">
        <f t="shared" si="20"/>
        <v>8.0056693686253801</v>
      </c>
      <c r="AJ206" s="50">
        <f t="shared" si="25"/>
        <v>103.01722269894623</v>
      </c>
    </row>
    <row r="207" spans="1:36" x14ac:dyDescent="0.25">
      <c r="A207" s="21">
        <v>44109</v>
      </c>
      <c r="B207" s="44">
        <f t="shared" si="21"/>
        <v>199</v>
      </c>
      <c r="C207" s="48">
        <f>+'Modelo predictivo'!G206</f>
        <v>648.78011418459937</v>
      </c>
      <c r="D207" s="50">
        <f>+$C207*'Estructura Poblacion'!C$19</f>
        <v>26.465977528030781</v>
      </c>
      <c r="E207" s="50">
        <f>+$C207*'Estructura Poblacion'!D$19</f>
        <v>43.525160245132575</v>
      </c>
      <c r="F207" s="50">
        <f>+$C207*'Estructura Poblacion'!E$19</f>
        <v>132.08964850369861</v>
      </c>
      <c r="G207" s="50">
        <f>+$C207*'Estructura Poblacion'!F$19</f>
        <v>150.75336416886887</v>
      </c>
      <c r="H207" s="50">
        <f>+$C207*'Estructura Poblacion'!G$19</f>
        <v>120.71465599685594</v>
      </c>
      <c r="I207" s="50">
        <f>+$C207*'Estructura Poblacion'!H$19</f>
        <v>82.161784667715807</v>
      </c>
      <c r="J207" s="50">
        <f>+$C207*'Estructura Poblacion'!I$19</f>
        <v>43.701482547118118</v>
      </c>
      <c r="K207" s="50">
        <f>+$C207*'Estructura Poblacion'!J$19</f>
        <v>24.072402278576966</v>
      </c>
      <c r="L207" s="50">
        <f>+$C207*'Estructura Poblacion'!K$19</f>
        <v>25.295638248601708</v>
      </c>
      <c r="M207" s="126">
        <f>+D207*Parámetros!$B$97</f>
        <v>2.646597752803078E-2</v>
      </c>
      <c r="N207" s="126">
        <f>+E207*Parámetros!$B$98</f>
        <v>0.13057548073539774</v>
      </c>
      <c r="O207" s="126">
        <f>F207*Parámetros!$B$99</f>
        <v>1.5850757820443835</v>
      </c>
      <c r="P207" s="126">
        <f>+G207*Parámetros!$B$100</f>
        <v>4.8241076534038037</v>
      </c>
      <c r="Q207" s="126">
        <f>+H207*Parámetros!$B$101</f>
        <v>5.9150181438459413</v>
      </c>
      <c r="R207" s="126">
        <f>+I207*Parámetros!$B$102</f>
        <v>8.3805020361070124</v>
      </c>
      <c r="S207" s="126">
        <f>+J207*Parámetros!$B$103</f>
        <v>7.2544461028216078</v>
      </c>
      <c r="T207" s="126">
        <f>+K207*Parámetros!$B$104</f>
        <v>5.8495937536942026</v>
      </c>
      <c r="U207" s="126">
        <f>L207*Parámetros!$B$105</f>
        <v>6.9057092418682666</v>
      </c>
      <c r="V207" s="126">
        <f t="shared" si="22"/>
        <v>40.871494172048649</v>
      </c>
      <c r="W207" s="126">
        <f t="shared" si="19"/>
        <v>29.194557090345835</v>
      </c>
      <c r="X207" s="50">
        <f t="shared" si="24"/>
        <v>389.83088082571555</v>
      </c>
      <c r="Y207" s="51">
        <f>+M207*Parámetros!$C$97</f>
        <v>1.3232988764015391E-3</v>
      </c>
      <c r="Z207" s="51">
        <f>N207*Parámetros!$C$98</f>
        <v>6.5287740367698868E-3</v>
      </c>
      <c r="AA207" s="51">
        <f>O207*Parámetros!$C$99</f>
        <v>7.9253789102219183E-2</v>
      </c>
      <c r="AB207" s="51">
        <f>P207*Parámetros!$C$100</f>
        <v>0.2412053826701902</v>
      </c>
      <c r="AC207" s="51">
        <f>+Q207*Parámetros!$C$101</f>
        <v>0.37264614306229432</v>
      </c>
      <c r="AD207" s="51">
        <f>+R207*Parámetros!$C$102</f>
        <v>1.0224212484050554</v>
      </c>
      <c r="AE207" s="51">
        <f>S207*Parámetros!$C$103</f>
        <v>1.9877182321731206</v>
      </c>
      <c r="AF207" s="51">
        <f>T207*Parámetros!$C$104</f>
        <v>2.5270245015958954</v>
      </c>
      <c r="AG207" s="51">
        <f>+U207*Parámetros!$C$105</f>
        <v>4.8961478524846012</v>
      </c>
      <c r="AH207" s="51">
        <f t="shared" si="23"/>
        <v>11.134269222406548</v>
      </c>
      <c r="AI207" s="107">
        <f t="shared" si="20"/>
        <v>7.9532218006145676</v>
      </c>
      <c r="AJ207" s="50">
        <f t="shared" si="25"/>
        <v>106.1982701207382</v>
      </c>
    </row>
    <row r="208" spans="1:36" x14ac:dyDescent="0.25">
      <c r="A208" s="21">
        <v>44110</v>
      </c>
      <c r="B208" s="44">
        <f t="shared" si="21"/>
        <v>200</v>
      </c>
      <c r="C208" s="48">
        <f>+'Modelo predictivo'!G207</f>
        <v>661.36254975246266</v>
      </c>
      <c r="D208" s="50">
        <f>+$C208*'Estructura Poblacion'!C$19</f>
        <v>26.979258452809887</v>
      </c>
      <c r="E208" s="50">
        <f>+$C208*'Estructura Poblacion'!D$19</f>
        <v>44.369286802639053</v>
      </c>
      <c r="F208" s="50">
        <f>+$C208*'Estructura Poblacion'!E$19</f>
        <v>134.65139393199112</v>
      </c>
      <c r="G208" s="50">
        <f>+$C208*'Estructura Poblacion'!F$19</f>
        <v>153.67707352712722</v>
      </c>
      <c r="H208" s="50">
        <f>+$C208*'Estructura Poblacion'!G$19</f>
        <v>123.05579492508309</v>
      </c>
      <c r="I208" s="50">
        <f>+$C208*'Estructura Poblacion'!H$19</f>
        <v>83.75522956394461</v>
      </c>
      <c r="J208" s="50">
        <f>+$C208*'Estructura Poblacion'!I$19</f>
        <v>44.549028697727721</v>
      </c>
      <c r="K208" s="50">
        <f>+$C208*'Estructura Poblacion'!J$19</f>
        <v>24.539262226981144</v>
      </c>
      <c r="L208" s="50">
        <f>+$C208*'Estructura Poblacion'!K$19</f>
        <v>25.78622162415882</v>
      </c>
      <c r="M208" s="126">
        <f>+D208*Parámetros!$B$97</f>
        <v>2.6979258452809889E-2</v>
      </c>
      <c r="N208" s="126">
        <f>+E208*Parámetros!$B$98</f>
        <v>0.13310786040791717</v>
      </c>
      <c r="O208" s="126">
        <f>F208*Parámetros!$B$99</f>
        <v>1.6158167271838935</v>
      </c>
      <c r="P208" s="126">
        <f>+G208*Parámetros!$B$100</f>
        <v>4.9176663528680713</v>
      </c>
      <c r="Q208" s="126">
        <f>+H208*Parámetros!$B$101</f>
        <v>6.0297339513290718</v>
      </c>
      <c r="R208" s="126">
        <f>+I208*Parámetros!$B$102</f>
        <v>8.5430334155223502</v>
      </c>
      <c r="S208" s="126">
        <f>+J208*Parámetros!$B$103</f>
        <v>7.3951387638228017</v>
      </c>
      <c r="T208" s="126">
        <f>+K208*Parámetros!$B$104</f>
        <v>5.9630407211564176</v>
      </c>
      <c r="U208" s="126">
        <f>L208*Parámetros!$B$105</f>
        <v>7.0396385033953583</v>
      </c>
      <c r="V208" s="126">
        <f t="shared" si="22"/>
        <v>41.664155554138688</v>
      </c>
      <c r="W208" s="126">
        <f t="shared" si="19"/>
        <v>29.002869155413833</v>
      </c>
      <c r="X208" s="50">
        <f t="shared" si="24"/>
        <v>402.49216722444044</v>
      </c>
      <c r="Y208" s="51">
        <f>+M208*Parámetros!$C$97</f>
        <v>1.3489629226404946E-3</v>
      </c>
      <c r="Z208" s="51">
        <f>N208*Parámetros!$C$98</f>
        <v>6.6553930203958585E-3</v>
      </c>
      <c r="AA208" s="51">
        <f>O208*Parámetros!$C$99</f>
        <v>8.0790836359194679E-2</v>
      </c>
      <c r="AB208" s="51">
        <f>P208*Parámetros!$C$100</f>
        <v>0.24588331764340357</v>
      </c>
      <c r="AC208" s="51">
        <f>+Q208*Parámetros!$C$101</f>
        <v>0.37987323893373154</v>
      </c>
      <c r="AD208" s="51">
        <f>+R208*Parámetros!$C$102</f>
        <v>1.0422500766937266</v>
      </c>
      <c r="AE208" s="51">
        <f>S208*Parámetros!$C$103</f>
        <v>2.0262680212874478</v>
      </c>
      <c r="AF208" s="51">
        <f>T208*Parámetros!$C$104</f>
        <v>2.5760335915395722</v>
      </c>
      <c r="AG208" s="51">
        <f>+U208*Parámetros!$C$105</f>
        <v>4.9911036989073088</v>
      </c>
      <c r="AH208" s="51">
        <f t="shared" si="23"/>
        <v>11.350207137307422</v>
      </c>
      <c r="AI208" s="107">
        <f t="shared" si="20"/>
        <v>7.9010019070810529</v>
      </c>
      <c r="AJ208" s="50">
        <f t="shared" si="25"/>
        <v>109.64747535096457</v>
      </c>
    </row>
    <row r="209" spans="1:36" x14ac:dyDescent="0.25">
      <c r="A209" s="21">
        <v>44111</v>
      </c>
      <c r="B209" s="44">
        <f t="shared" si="21"/>
        <v>201</v>
      </c>
      <c r="C209" s="48">
        <f>+'Modelo predictivo'!G208</f>
        <v>674.16356637212448</v>
      </c>
      <c r="D209" s="50">
        <f>+$C209*'Estructura Poblacion'!C$19</f>
        <v>27.501456052250365</v>
      </c>
      <c r="E209" s="50">
        <f>+$C209*'Estructura Poblacion'!D$19</f>
        <v>45.228077458347798</v>
      </c>
      <c r="F209" s="50">
        <f>+$C209*'Estructura Poblacion'!E$19</f>
        <v>137.2576417944218</v>
      </c>
      <c r="G209" s="50">
        <f>+$C209*'Estructura Poblacion'!F$19</f>
        <v>156.65157332760435</v>
      </c>
      <c r="H209" s="50">
        <f>+$C209*'Estructura Poblacion'!G$19</f>
        <v>125.43760392919327</v>
      </c>
      <c r="I209" s="50">
        <f>+$C209*'Estructura Poblacion'!H$19</f>
        <v>85.376355655878513</v>
      </c>
      <c r="J209" s="50">
        <f>+$C209*'Estructura Poblacion'!I$19</f>
        <v>45.41129835143407</v>
      </c>
      <c r="K209" s="50">
        <f>+$C209*'Estructura Poblacion'!J$19</f>
        <v>25.014232428604139</v>
      </c>
      <c r="L209" s="50">
        <f>+$C209*'Estructura Poblacion'!K$19</f>
        <v>26.285327374390199</v>
      </c>
      <c r="M209" s="126">
        <f>+D209*Parámetros!$B$97</f>
        <v>2.7501456052250364E-2</v>
      </c>
      <c r="N209" s="126">
        <f>+E209*Parámetros!$B$98</f>
        <v>0.1356842323750434</v>
      </c>
      <c r="O209" s="126">
        <f>F209*Parámetros!$B$99</f>
        <v>1.6470917015330617</v>
      </c>
      <c r="P209" s="126">
        <f>+G209*Parámetros!$B$100</f>
        <v>5.0128503464833392</v>
      </c>
      <c r="Q209" s="126">
        <f>+H209*Parámetros!$B$101</f>
        <v>6.1464425925304704</v>
      </c>
      <c r="R209" s="126">
        <f>+I209*Parámetros!$B$102</f>
        <v>8.7083882768996084</v>
      </c>
      <c r="S209" s="126">
        <f>+J209*Parámetros!$B$103</f>
        <v>7.5382755263380563</v>
      </c>
      <c r="T209" s="126">
        <f>+K209*Parámetros!$B$104</f>
        <v>6.0784584801508057</v>
      </c>
      <c r="U209" s="126">
        <f>L209*Parámetros!$B$105</f>
        <v>7.175894373208525</v>
      </c>
      <c r="V209" s="126">
        <f t="shared" si="22"/>
        <v>42.47058698557116</v>
      </c>
      <c r="W209" s="126">
        <f t="shared" si="19"/>
        <v>28.812019970648201</v>
      </c>
      <c r="X209" s="50">
        <f t="shared" si="24"/>
        <v>416.15073423936343</v>
      </c>
      <c r="Y209" s="51">
        <f>+M209*Parámetros!$C$97</f>
        <v>1.3750728026125183E-3</v>
      </c>
      <c r="Z209" s="51">
        <f>N209*Parámetros!$C$98</f>
        <v>6.7842116187521702E-3</v>
      </c>
      <c r="AA209" s="51">
        <f>O209*Parámetros!$C$99</f>
        <v>8.2354585076653095E-2</v>
      </c>
      <c r="AB209" s="51">
        <f>P209*Parámetros!$C$100</f>
        <v>0.25064251732416698</v>
      </c>
      <c r="AC209" s="51">
        <f>+Q209*Parámetros!$C$101</f>
        <v>0.38722588332941965</v>
      </c>
      <c r="AD209" s="51">
        <f>+R209*Parámetros!$C$102</f>
        <v>1.0624233697817522</v>
      </c>
      <c r="AE209" s="51">
        <f>S209*Parámetros!$C$103</f>
        <v>2.0654874942166277</v>
      </c>
      <c r="AF209" s="51">
        <f>T209*Parámetros!$C$104</f>
        <v>2.625894063425148</v>
      </c>
      <c r="AG209" s="51">
        <f>+U209*Parámetros!$C$105</f>
        <v>5.0877091106048438</v>
      </c>
      <c r="AH209" s="51">
        <f t="shared" si="23"/>
        <v>11.569896308179977</v>
      </c>
      <c r="AI209" s="107">
        <f t="shared" si="20"/>
        <v>7.8490105070330785</v>
      </c>
      <c r="AJ209" s="50">
        <f t="shared" si="25"/>
        <v>113.36836115211148</v>
      </c>
    </row>
    <row r="210" spans="1:36" x14ac:dyDescent="0.25">
      <c r="A210" s="21">
        <v>44112</v>
      </c>
      <c r="B210" s="44">
        <f t="shared" si="21"/>
        <v>202</v>
      </c>
      <c r="C210" s="48">
        <f>+'Modelo predictivo'!G209</f>
        <v>687.18592159217224</v>
      </c>
      <c r="D210" s="50">
        <f>+$C210*'Estructura Poblacion'!C$19</f>
        <v>28.032682816265755</v>
      </c>
      <c r="E210" s="50">
        <f>+$C210*'Estructura Poblacion'!D$19</f>
        <v>46.101717209828131</v>
      </c>
      <c r="F210" s="50">
        <f>+$C210*'Estructura Poblacion'!E$19</f>
        <v>139.90895351945562</v>
      </c>
      <c r="G210" s="50">
        <f>+$C210*'Estructura Poblacion'!F$19</f>
        <v>159.67750432626261</v>
      </c>
      <c r="H210" s="50">
        <f>+$C210*'Estructura Poblacion'!G$19</f>
        <v>127.8605960898464</v>
      </c>
      <c r="I210" s="50">
        <f>+$C210*'Estructura Poblacion'!H$19</f>
        <v>87.025512160622483</v>
      </c>
      <c r="J210" s="50">
        <f>+$C210*'Estructura Poblacion'!I$19</f>
        <v>46.288477255239627</v>
      </c>
      <c r="K210" s="50">
        <f>+$C210*'Estructura Poblacion'!J$19</f>
        <v>25.497415199804678</v>
      </c>
      <c r="L210" s="50">
        <f>+$C210*'Estructura Poblacion'!K$19</f>
        <v>26.793063014846943</v>
      </c>
      <c r="M210" s="126">
        <f>+D210*Parámetros!$B$97</f>
        <v>2.8032682816265756E-2</v>
      </c>
      <c r="N210" s="126">
        <f>+E210*Parámetros!$B$98</f>
        <v>0.1383051516294844</v>
      </c>
      <c r="O210" s="126">
        <f>F210*Parámetros!$B$99</f>
        <v>1.6789074422334676</v>
      </c>
      <c r="P210" s="126">
        <f>+G210*Parámetros!$B$100</f>
        <v>5.1096801384404031</v>
      </c>
      <c r="Q210" s="126">
        <f>+H210*Parámetros!$B$101</f>
        <v>6.2651692084024733</v>
      </c>
      <c r="R210" s="126">
        <f>+I210*Parámetros!$B$102</f>
        <v>8.8766022403834928</v>
      </c>
      <c r="S210" s="126">
        <f>+J210*Parámetros!$B$103</f>
        <v>7.6838872243697782</v>
      </c>
      <c r="T210" s="126">
        <f>+K210*Parámetros!$B$104</f>
        <v>6.1958718935525363</v>
      </c>
      <c r="U210" s="126">
        <f>L210*Parámetros!$B$105</f>
        <v>7.3145062030532157</v>
      </c>
      <c r="V210" s="126">
        <f t="shared" si="22"/>
        <v>43.29096218488111</v>
      </c>
      <c r="W210" s="126">
        <f t="shared" si="19"/>
        <v>28.622012414680384</v>
      </c>
      <c r="X210" s="50">
        <f t="shared" si="24"/>
        <v>430.81968400956413</v>
      </c>
      <c r="Y210" s="51">
        <f>+M210*Parámetros!$C$97</f>
        <v>1.4016341408132878E-3</v>
      </c>
      <c r="Z210" s="51">
        <f>N210*Parámetros!$C$98</f>
        <v>6.9152575814742205E-3</v>
      </c>
      <c r="AA210" s="51">
        <f>O210*Parámetros!$C$99</f>
        <v>8.3945372111673383E-2</v>
      </c>
      <c r="AB210" s="51">
        <f>P210*Parámetros!$C$100</f>
        <v>0.25548400692202017</v>
      </c>
      <c r="AC210" s="51">
        <f>+Q210*Parámetros!$C$101</f>
        <v>0.39470566012935582</v>
      </c>
      <c r="AD210" s="51">
        <f>+R210*Parámetros!$C$102</f>
        <v>1.082945473326786</v>
      </c>
      <c r="AE210" s="51">
        <f>S210*Parámetros!$C$103</f>
        <v>2.1053850994773193</v>
      </c>
      <c r="AF210" s="51">
        <f>T210*Parámetros!$C$104</f>
        <v>2.6766166580146957</v>
      </c>
      <c r="AG210" s="51">
        <f>+U210*Parámetros!$C$105</f>
        <v>5.1859848979647296</v>
      </c>
      <c r="AH210" s="51">
        <f t="shared" si="23"/>
        <v>11.793384059668867</v>
      </c>
      <c r="AI210" s="107">
        <f t="shared" si="20"/>
        <v>7.7972483846714251</v>
      </c>
      <c r="AJ210" s="50">
        <f t="shared" si="25"/>
        <v>117.36449682710892</v>
      </c>
    </row>
    <row r="211" spans="1:36" x14ac:dyDescent="0.25">
      <c r="A211" s="21">
        <v>44113</v>
      </c>
      <c r="B211" s="44">
        <f t="shared" si="21"/>
        <v>203</v>
      </c>
      <c r="C211" s="48">
        <f>+'Modelo predictivo'!G210</f>
        <v>700.4323635851033</v>
      </c>
      <c r="D211" s="50">
        <f>+$C211*'Estructura Poblacion'!C$19</f>
        <v>28.573050852286546</v>
      </c>
      <c r="E211" s="50">
        <f>+$C211*'Estructura Poblacion'!D$19</f>
        <v>46.990390425629144</v>
      </c>
      <c r="F211" s="50">
        <f>+$C211*'Estructura Poblacion'!E$19</f>
        <v>142.60588862661436</v>
      </c>
      <c r="G211" s="50">
        <f>+$C211*'Estructura Poblacion'!F$19</f>
        <v>162.75550510039537</v>
      </c>
      <c r="H211" s="50">
        <f>+$C211*'Estructura Poblacion'!G$19</f>
        <v>130.3252827431491</v>
      </c>
      <c r="I211" s="50">
        <f>+$C211*'Estructura Poblacion'!H$19</f>
        <v>88.70304710788956</v>
      </c>
      <c r="J211" s="50">
        <f>+$C211*'Estructura Poblacion'!I$19</f>
        <v>47.180750524578421</v>
      </c>
      <c r="K211" s="50">
        <f>+$C211*'Estructura Poblacion'!J$19</f>
        <v>25.988912509050106</v>
      </c>
      <c r="L211" s="50">
        <f>+$C211*'Estructura Poblacion'!K$19</f>
        <v>27.309535695510721</v>
      </c>
      <c r="M211" s="126">
        <f>+D211*Parámetros!$B$97</f>
        <v>2.8573050852286546E-2</v>
      </c>
      <c r="N211" s="126">
        <f>+E211*Parámetros!$B$98</f>
        <v>0.14097117127688744</v>
      </c>
      <c r="O211" s="126">
        <f>F211*Parámetros!$B$99</f>
        <v>1.7112706635193724</v>
      </c>
      <c r="P211" s="126">
        <f>+G211*Parámetros!$B$100</f>
        <v>5.2081761632126522</v>
      </c>
      <c r="Q211" s="126">
        <f>+H211*Parámetros!$B$101</f>
        <v>6.3859388544143059</v>
      </c>
      <c r="R211" s="126">
        <f>+I211*Parámetros!$B$102</f>
        <v>9.0477108050047352</v>
      </c>
      <c r="S211" s="126">
        <f>+J211*Parámetros!$B$103</f>
        <v>7.8320045870800188</v>
      </c>
      <c r="T211" s="126">
        <f>+K211*Parámetros!$B$104</f>
        <v>6.3153057396991752</v>
      </c>
      <c r="U211" s="126">
        <f>L211*Parámetros!$B$105</f>
        <v>7.4555032448744276</v>
      </c>
      <c r="V211" s="126">
        <f t="shared" si="22"/>
        <v>44.125454279933862</v>
      </c>
      <c r="W211" s="126">
        <f t="shared" si="19"/>
        <v>28.432849239867281</v>
      </c>
      <c r="X211" s="50">
        <f t="shared" si="24"/>
        <v>446.51228904963074</v>
      </c>
      <c r="Y211" s="51">
        <f>+M211*Parámetros!$C$97</f>
        <v>1.4286525426143275E-3</v>
      </c>
      <c r="Z211" s="51">
        <f>N211*Parámetros!$C$98</f>
        <v>7.0485585638443721E-3</v>
      </c>
      <c r="AA211" s="51">
        <f>O211*Parámetros!$C$99</f>
        <v>8.5563533175968626E-2</v>
      </c>
      <c r="AB211" s="51">
        <f>P211*Parámetros!$C$100</f>
        <v>0.26040880816063261</v>
      </c>
      <c r="AC211" s="51">
        <f>+Q211*Parámetros!$C$101</f>
        <v>0.40231414782810127</v>
      </c>
      <c r="AD211" s="51">
        <f>+R211*Parámetros!$C$102</f>
        <v>1.1038207182105777</v>
      </c>
      <c r="AE211" s="51">
        <f>S211*Parámetros!$C$103</f>
        <v>2.1459692568599253</v>
      </c>
      <c r="AF211" s="51">
        <f>T211*Parámetros!$C$104</f>
        <v>2.7282120795500435</v>
      </c>
      <c r="AG211" s="51">
        <f>+U211*Parámetros!$C$105</f>
        <v>5.2859518006159689</v>
      </c>
      <c r="AH211" s="51">
        <f t="shared" si="23"/>
        <v>12.020717555507677</v>
      </c>
      <c r="AI211" s="107">
        <f t="shared" si="20"/>
        <v>7.7457162897969836</v>
      </c>
      <c r="AJ211" s="50">
        <f t="shared" si="25"/>
        <v>121.63949809281961</v>
      </c>
    </row>
    <row r="212" spans="1:36" x14ac:dyDescent="0.25">
      <c r="A212" s="21">
        <v>44114</v>
      </c>
      <c r="B212" s="44">
        <f t="shared" si="21"/>
        <v>204</v>
      </c>
      <c r="C212" s="48">
        <f>+'Modelo predictivo'!G211</f>
        <v>713.90562879643403</v>
      </c>
      <c r="D212" s="50">
        <f>+$C212*'Estructura Poblacion'!C$19</f>
        <v>29.122671789359252</v>
      </c>
      <c r="E212" s="50">
        <f>+$C212*'Estructura Poblacion'!D$19</f>
        <v>47.894280687563842</v>
      </c>
      <c r="F212" s="50">
        <f>+$C212*'Estructura Poblacion'!E$19</f>
        <v>145.34900424784223</v>
      </c>
      <c r="G212" s="50">
        <f>+$C212*'Estructura Poblacion'!F$19</f>
        <v>165.88621150236375</v>
      </c>
      <c r="H212" s="50">
        <f>+$C212*'Estructura Poblacion'!G$19</f>
        <v>132.83217304323838</v>
      </c>
      <c r="I212" s="50">
        <f>+$C212*'Estructura Poblacion'!H$19</f>
        <v>90.409307042283004</v>
      </c>
      <c r="J212" s="50">
        <f>+$C212*'Estructura Poblacion'!I$19</f>
        <v>48.088302484961304</v>
      </c>
      <c r="K212" s="50">
        <f>+$C212*'Estructura Poblacion'!J$19</f>
        <v>26.488825889688687</v>
      </c>
      <c r="L212" s="50">
        <f>+$C212*'Estructura Poblacion'!K$19</f>
        <v>27.834852109133593</v>
      </c>
      <c r="M212" s="126">
        <f>+D212*Parámetros!$B$97</f>
        <v>2.9122671789359254E-2</v>
      </c>
      <c r="N212" s="126">
        <f>+E212*Parámetros!$B$98</f>
        <v>0.14368284206269152</v>
      </c>
      <c r="O212" s="126">
        <f>F212*Parámetros!$B$99</f>
        <v>1.7441880509741068</v>
      </c>
      <c r="P212" s="126">
        <f>+G212*Parámetros!$B$100</f>
        <v>5.3083587680756406</v>
      </c>
      <c r="Q212" s="126">
        <f>+H212*Parámetros!$B$101</f>
        <v>6.5087764791186808</v>
      </c>
      <c r="R212" s="126">
        <f>+I212*Parámetros!$B$102</f>
        <v>9.2217493183128649</v>
      </c>
      <c r="S212" s="126">
        <f>+J212*Parámetros!$B$103</f>
        <v>7.9826582125035772</v>
      </c>
      <c r="T212" s="126">
        <f>+K212*Parámetros!$B$104</f>
        <v>6.4367846911943509</v>
      </c>
      <c r="U212" s="126">
        <f>L212*Parámetros!$B$105</f>
        <v>7.598914625793471</v>
      </c>
      <c r="V212" s="126">
        <f t="shared" si="22"/>
        <v>44.974235659824743</v>
      </c>
      <c r="W212" s="126">
        <f t="shared" si="19"/>
        <v>33.015739895788251</v>
      </c>
      <c r="X212" s="50">
        <f t="shared" si="24"/>
        <v>458.47078481366719</v>
      </c>
      <c r="Y212" s="51">
        <f>+M212*Parámetros!$C$97</f>
        <v>1.4561335894679628E-3</v>
      </c>
      <c r="Z212" s="51">
        <f>N212*Parámetros!$C$98</f>
        <v>7.1841421031345765E-3</v>
      </c>
      <c r="AA212" s="51">
        <f>O212*Parámetros!$C$99</f>
        <v>8.720940254870535E-2</v>
      </c>
      <c r="AB212" s="51">
        <f>P212*Parámetros!$C$100</f>
        <v>0.26541793840378203</v>
      </c>
      <c r="AC212" s="51">
        <f>+Q212*Parámetros!$C$101</f>
        <v>0.41005291818447692</v>
      </c>
      <c r="AD212" s="51">
        <f>+R212*Parámetros!$C$102</f>
        <v>1.1250534168341695</v>
      </c>
      <c r="AE212" s="51">
        <f>S212*Parámetros!$C$103</f>
        <v>2.1872483502259805</v>
      </c>
      <c r="AF212" s="51">
        <f>T212*Parámetros!$C$104</f>
        <v>2.7806909865959595</v>
      </c>
      <c r="AG212" s="51">
        <f>+U212*Parámetros!$C$105</f>
        <v>5.3876304696875703</v>
      </c>
      <c r="AH212" s="51">
        <f t="shared" si="23"/>
        <v>12.251943758173248</v>
      </c>
      <c r="AI212" s="107">
        <f t="shared" si="20"/>
        <v>8.9941937289891154</v>
      </c>
      <c r="AJ212" s="50">
        <f t="shared" si="25"/>
        <v>124.89724812200375</v>
      </c>
    </row>
    <row r="213" spans="1:36" x14ac:dyDescent="0.25">
      <c r="A213" s="21">
        <v>44115</v>
      </c>
      <c r="B213" s="44">
        <f t="shared" si="21"/>
        <v>205</v>
      </c>
      <c r="C213" s="48">
        <f>+'Modelo predictivo'!G212</f>
        <v>727.60843949345872</v>
      </c>
      <c r="D213" s="50">
        <f>+$C213*'Estructura Poblacion'!C$19</f>
        <v>29.681656678151832</v>
      </c>
      <c r="E213" s="50">
        <f>+$C213*'Estructura Poblacion'!D$19</f>
        <v>48.813570626261033</v>
      </c>
      <c r="F213" s="50">
        <f>+$C213*'Estructura Poblacion'!E$19</f>
        <v>148.13885462844084</v>
      </c>
      <c r="G213" s="50">
        <f>+$C213*'Estructura Poblacion'!F$19</f>
        <v>169.07025609001562</v>
      </c>
      <c r="H213" s="50">
        <f>+$C213*'Estructura Poblacion'!G$19</f>
        <v>135.38177350619387</v>
      </c>
      <c r="I213" s="50">
        <f>+$C213*'Estructura Poblacion'!H$19</f>
        <v>92.144636712870096</v>
      </c>
      <c r="J213" s="50">
        <f>+$C213*'Estructura Poblacion'!I$19</f>
        <v>49.01131650686164</v>
      </c>
      <c r="K213" s="50">
        <f>+$C213*'Estructura Poblacion'!J$19</f>
        <v>26.997256348998526</v>
      </c>
      <c r="L213" s="50">
        <f>+$C213*'Estructura Poblacion'!K$19</f>
        <v>28.369118395665275</v>
      </c>
      <c r="M213" s="126">
        <f>+D213*Parámetros!$B$97</f>
        <v>2.9681656678151834E-2</v>
      </c>
      <c r="N213" s="126">
        <f>+E213*Parámetros!$B$98</f>
        <v>0.1464407118787831</v>
      </c>
      <c r="O213" s="126">
        <f>F213*Parámetros!$B$99</f>
        <v>1.7776662555412901</v>
      </c>
      <c r="P213" s="126">
        <f>+G213*Parámetros!$B$100</f>
        <v>5.4102481948805003</v>
      </c>
      <c r="Q213" s="126">
        <f>+H213*Parámetros!$B$101</f>
        <v>6.6337069018034995</v>
      </c>
      <c r="R213" s="126">
        <f>+I213*Parámetros!$B$102</f>
        <v>9.3987529447127489</v>
      </c>
      <c r="S213" s="126">
        <f>+J213*Parámetros!$B$103</f>
        <v>8.1358785401390321</v>
      </c>
      <c r="T213" s="126">
        <f>+K213*Parámetros!$B$104</f>
        <v>6.560333292806642</v>
      </c>
      <c r="U213" s="126">
        <f>L213*Parámetros!$B$105</f>
        <v>7.7447693220166203</v>
      </c>
      <c r="V213" s="126">
        <f t="shared" si="22"/>
        <v>45.837477820457266</v>
      </c>
      <c r="W213" s="126">
        <f t="shared" si="19"/>
        <v>33.15785728332439</v>
      </c>
      <c r="X213" s="50">
        <f t="shared" si="24"/>
        <v>471.15040535080004</v>
      </c>
      <c r="Y213" s="51">
        <f>+M213*Parámetros!$C$97</f>
        <v>1.4840828339075917E-3</v>
      </c>
      <c r="Z213" s="51">
        <f>N213*Parámetros!$C$98</f>
        <v>7.3220355939391558E-3</v>
      </c>
      <c r="AA213" s="51">
        <f>O213*Parámetros!$C$99</f>
        <v>8.8883312777064516E-2</v>
      </c>
      <c r="AB213" s="51">
        <f>P213*Parámetros!$C$100</f>
        <v>0.27051240974402502</v>
      </c>
      <c r="AC213" s="51">
        <f>+Q213*Parámetros!$C$101</f>
        <v>0.41792353481362049</v>
      </c>
      <c r="AD213" s="51">
        <f>+R213*Parámetros!$C$102</f>
        <v>1.1466478592549554</v>
      </c>
      <c r="AE213" s="51">
        <f>S213*Parámetros!$C$103</f>
        <v>2.2292307199980952</v>
      </c>
      <c r="AF213" s="51">
        <f>T213*Parámetros!$C$104</f>
        <v>2.8340639824924692</v>
      </c>
      <c r="AG213" s="51">
        <f>+U213*Parámetros!$C$105</f>
        <v>5.4910414493097832</v>
      </c>
      <c r="AH213" s="51">
        <f t="shared" si="23"/>
        <v>12.48710938681786</v>
      </c>
      <c r="AI213" s="107">
        <f t="shared" si="20"/>
        <v>9.0329095451359755</v>
      </c>
      <c r="AJ213" s="50">
        <f t="shared" si="25"/>
        <v>128.35144796368564</v>
      </c>
    </row>
    <row r="214" spans="1:36" x14ac:dyDescent="0.25">
      <c r="A214" s="21">
        <v>44116</v>
      </c>
      <c r="B214" s="44">
        <f t="shared" si="21"/>
        <v>206</v>
      </c>
      <c r="C214" s="48">
        <f>+'Modelo predictivo'!G213</f>
        <v>674.08777439151891</v>
      </c>
      <c r="D214" s="50">
        <f>+$C214*'Estructura Poblacion'!C$19</f>
        <v>27.498364236068497</v>
      </c>
      <c r="E214" s="50">
        <f>+$C214*'Estructura Poblacion'!D$19</f>
        <v>45.222992749323843</v>
      </c>
      <c r="F214" s="50">
        <f>+$C214*'Estructura Poblacion'!E$19</f>
        <v>137.24221077879923</v>
      </c>
      <c r="G214" s="50">
        <f>+$C214*'Estructura Poblacion'!F$19</f>
        <v>156.63396197392149</v>
      </c>
      <c r="H214" s="50">
        <f>+$C214*'Estructura Poblacion'!G$19</f>
        <v>125.42350176627846</v>
      </c>
      <c r="I214" s="50">
        <f>+$C214*'Estructura Poblacion'!H$19</f>
        <v>85.366757327794915</v>
      </c>
      <c r="J214" s="50">
        <f>+$C214*'Estructura Poblacion'!I$19</f>
        <v>45.406193044034495</v>
      </c>
      <c r="K214" s="50">
        <f>+$C214*'Estructura Poblacion'!J$19</f>
        <v>25.011420235371428</v>
      </c>
      <c r="L214" s="50">
        <f>+$C214*'Estructura Poblacion'!K$19</f>
        <v>26.282372279926562</v>
      </c>
      <c r="M214" s="126">
        <f>+D214*Parámetros!$B$97</f>
        <v>2.7498364236068499E-2</v>
      </c>
      <c r="N214" s="126">
        <f>+E214*Parámetros!$B$98</f>
        <v>0.13566897824797153</v>
      </c>
      <c r="O214" s="126">
        <f>F214*Parámetros!$B$99</f>
        <v>1.6469065293455909</v>
      </c>
      <c r="P214" s="126">
        <f>+G214*Parámetros!$B$100</f>
        <v>5.0122867831654876</v>
      </c>
      <c r="Q214" s="126">
        <f>+H214*Parámetros!$B$101</f>
        <v>6.1457515865476449</v>
      </c>
      <c r="R214" s="126">
        <f>+I214*Parámetros!$B$102</f>
        <v>8.7074092474350806</v>
      </c>
      <c r="S214" s="126">
        <f>+J214*Parámetros!$B$103</f>
        <v>7.5374280453097269</v>
      </c>
      <c r="T214" s="126">
        <f>+K214*Parámetros!$B$104</f>
        <v>6.077775117195257</v>
      </c>
      <c r="U214" s="126">
        <f>L214*Parámetros!$B$105</f>
        <v>7.1750876324199524</v>
      </c>
      <c r="V214" s="126">
        <f t="shared" si="22"/>
        <v>42.465812283902778</v>
      </c>
      <c r="W214" s="126">
        <f t="shared" ref="W214:W277" si="26">+V202</f>
        <v>33.299841592797307</v>
      </c>
      <c r="X214" s="50">
        <f t="shared" si="24"/>
        <v>480.31637604190553</v>
      </c>
      <c r="Y214" s="51">
        <f>+M214*Parámetros!$C$97</f>
        <v>1.374918211803425E-3</v>
      </c>
      <c r="Z214" s="51">
        <f>N214*Parámetros!$C$98</f>
        <v>6.7834489123985769E-3</v>
      </c>
      <c r="AA214" s="51">
        <f>O214*Parámetros!$C$99</f>
        <v>8.2345326467279545E-2</v>
      </c>
      <c r="AB214" s="51">
        <f>P214*Parámetros!$C$100</f>
        <v>0.25061433915827441</v>
      </c>
      <c r="AC214" s="51">
        <f>+Q214*Parámetros!$C$101</f>
        <v>0.38718234995250161</v>
      </c>
      <c r="AD214" s="51">
        <f>+R214*Parámetros!$C$102</f>
        <v>1.0623039281870799</v>
      </c>
      <c r="AE214" s="51">
        <f>S214*Parámetros!$C$103</f>
        <v>2.0652552844148655</v>
      </c>
      <c r="AF214" s="51">
        <f>T214*Parámetros!$C$104</f>
        <v>2.625598850628351</v>
      </c>
      <c r="AG214" s="51">
        <f>+U214*Parámetros!$C$105</f>
        <v>5.0871371313857461</v>
      </c>
      <c r="AH214" s="51">
        <f t="shared" si="23"/>
        <v>11.5685955773183</v>
      </c>
      <c r="AI214" s="107">
        <f t="shared" ref="AI214:AI277" si="27">+AH202</f>
        <v>9.0715891079719739</v>
      </c>
      <c r="AJ214" s="50">
        <f t="shared" si="25"/>
        <v>130.84845443303197</v>
      </c>
    </row>
    <row r="215" spans="1:36" x14ac:dyDescent="0.25">
      <c r="A215" s="21">
        <v>44117</v>
      </c>
      <c r="B215" s="44">
        <f t="shared" si="21"/>
        <v>207</v>
      </c>
      <c r="C215" s="48">
        <f>+'Modelo predictivo'!G214</f>
        <v>681.41907793562859</v>
      </c>
      <c r="D215" s="50">
        <f>+$C215*'Estructura Poblacion'!C$19</f>
        <v>27.797433382312967</v>
      </c>
      <c r="E215" s="50">
        <f>+$C215*'Estructura Poblacion'!D$19</f>
        <v>45.714832980839155</v>
      </c>
      <c r="F215" s="50">
        <f>+$C215*'Estructura Poblacion'!E$19</f>
        <v>138.73484177509982</v>
      </c>
      <c r="G215" s="50">
        <f>+$C215*'Estructura Poblacion'!F$19</f>
        <v>158.33749549607137</v>
      </c>
      <c r="H215" s="50">
        <f>+$C215*'Estructura Poblacion'!G$19</f>
        <v>126.78759379990684</v>
      </c>
      <c r="I215" s="50">
        <f>+$C215*'Estructura Poblacion'!H$19</f>
        <v>86.295196671041211</v>
      </c>
      <c r="J215" s="50">
        <f>+$C215*'Estructura Poblacion'!I$19</f>
        <v>45.900025741547431</v>
      </c>
      <c r="K215" s="50">
        <f>+$C215*'Estructura Poblacion'!J$19</f>
        <v>25.283441655698056</v>
      </c>
      <c r="L215" s="50">
        <f>+$C215*'Estructura Poblacion'!K$19</f>
        <v>26.568216433111758</v>
      </c>
      <c r="M215" s="126">
        <f>+D215*Parámetros!$B$97</f>
        <v>2.7797433382312966E-2</v>
      </c>
      <c r="N215" s="126">
        <f>+E215*Parámetros!$B$98</f>
        <v>0.13714449894251746</v>
      </c>
      <c r="O215" s="126">
        <f>F215*Parámetros!$B$99</f>
        <v>1.664818101301198</v>
      </c>
      <c r="P215" s="126">
        <f>+G215*Parámetros!$B$100</f>
        <v>5.0667998558742839</v>
      </c>
      <c r="Q215" s="126">
        <f>+H215*Parámetros!$B$101</f>
        <v>6.2125920961954355</v>
      </c>
      <c r="R215" s="126">
        <f>+I215*Parámetros!$B$102</f>
        <v>8.8021100604462035</v>
      </c>
      <c r="S215" s="126">
        <f>+J215*Parámetros!$B$103</f>
        <v>7.6194042730968743</v>
      </c>
      <c r="T215" s="126">
        <f>+K215*Parámetros!$B$104</f>
        <v>6.1438763223346271</v>
      </c>
      <c r="U215" s="126">
        <f>L215*Parámetros!$B$105</f>
        <v>7.2531230862395102</v>
      </c>
      <c r="V215" s="126">
        <f t="shared" si="22"/>
        <v>42.927665727812965</v>
      </c>
      <c r="W215" s="126">
        <f t="shared" si="26"/>
        <v>33.441682840934277</v>
      </c>
      <c r="X215" s="50">
        <f t="shared" si="24"/>
        <v>489.8023589287842</v>
      </c>
      <c r="Y215" s="51">
        <f>+M215*Parámetros!$C$97</f>
        <v>1.3898716691156483E-3</v>
      </c>
      <c r="Z215" s="51">
        <f>N215*Parámetros!$C$98</f>
        <v>6.8572249471258728E-3</v>
      </c>
      <c r="AA215" s="51">
        <f>O215*Parámetros!$C$99</f>
        <v>8.3240905065059906E-2</v>
      </c>
      <c r="AB215" s="51">
        <f>P215*Parámetros!$C$100</f>
        <v>0.25333999279371422</v>
      </c>
      <c r="AC215" s="51">
        <f>+Q215*Parámetros!$C$101</f>
        <v>0.39139330206031242</v>
      </c>
      <c r="AD215" s="51">
        <f>+R215*Parámetros!$C$102</f>
        <v>1.0738574273744368</v>
      </c>
      <c r="AE215" s="51">
        <f>S215*Parámetros!$C$103</f>
        <v>2.0877167708285436</v>
      </c>
      <c r="AF215" s="51">
        <f>T215*Parámetros!$C$104</f>
        <v>2.6541545712485588</v>
      </c>
      <c r="AG215" s="51">
        <f>+U215*Parámetros!$C$105</f>
        <v>5.1424642681438124</v>
      </c>
      <c r="AH215" s="51">
        <f t="shared" si="23"/>
        <v>11.694414334130681</v>
      </c>
      <c r="AI215" s="107">
        <f t="shared" si="27"/>
        <v>9.1102296978400883</v>
      </c>
      <c r="AJ215" s="50">
        <f t="shared" si="25"/>
        <v>133.43263906932256</v>
      </c>
    </row>
    <row r="216" spans="1:36" x14ac:dyDescent="0.25">
      <c r="A216" s="21">
        <v>44118</v>
      </c>
      <c r="B216" s="44">
        <f t="shared" si="21"/>
        <v>208</v>
      </c>
      <c r="C216" s="48">
        <f>+'Modelo predictivo'!G215</f>
        <v>688.80704813054763</v>
      </c>
      <c r="D216" s="50">
        <f>+$C216*'Estructura Poblacion'!C$19</f>
        <v>28.09881415660232</v>
      </c>
      <c r="E216" s="50">
        <f>+$C216*'Estructura Poblacion'!D$19</f>
        <v>46.210474847150458</v>
      </c>
      <c r="F216" s="50">
        <f>+$C216*'Estructura Poblacion'!E$19</f>
        <v>140.2390099283256</v>
      </c>
      <c r="G216" s="50">
        <f>+$C216*'Estructura Poblacion'!F$19</f>
        <v>160.05419632723536</v>
      </c>
      <c r="H216" s="50">
        <f>+$C216*'Estructura Poblacion'!G$19</f>
        <v>128.16222946011902</v>
      </c>
      <c r="I216" s="50">
        <f>+$C216*'Estructura Poblacion'!H$19</f>
        <v>87.230812302616698</v>
      </c>
      <c r="J216" s="50">
        <f>+$C216*'Estructura Poblacion'!I$19</f>
        <v>46.397675474442941</v>
      </c>
      <c r="K216" s="50">
        <f>+$C216*'Estructura Poblacion'!J$19</f>
        <v>25.557565641106805</v>
      </c>
      <c r="L216" s="50">
        <f>+$C216*'Estructura Poblacion'!K$19</f>
        <v>26.856269992948441</v>
      </c>
      <c r="M216" s="126">
        <f>+D216*Parámetros!$B$97</f>
        <v>2.8098814156602321E-2</v>
      </c>
      <c r="N216" s="126">
        <f>+E216*Parámetros!$B$98</f>
        <v>0.13863142454145139</v>
      </c>
      <c r="O216" s="126">
        <f>F216*Parámetros!$B$99</f>
        <v>1.6828681191399073</v>
      </c>
      <c r="P216" s="126">
        <f>+G216*Parámetros!$B$100</f>
        <v>5.1217342824715315</v>
      </c>
      <c r="Q216" s="126">
        <f>+H216*Parámetros!$B$101</f>
        <v>6.2799492435458326</v>
      </c>
      <c r="R216" s="126">
        <f>+I216*Parámetros!$B$102</f>
        <v>8.8975428548669022</v>
      </c>
      <c r="S216" s="126">
        <f>+J216*Parámetros!$B$103</f>
        <v>7.7020141287575283</v>
      </c>
      <c r="T216" s="126">
        <f>+K216*Parámetros!$B$104</f>
        <v>6.2104884507889535</v>
      </c>
      <c r="U216" s="126">
        <f>L216*Parámetros!$B$105</f>
        <v>7.3317617080749251</v>
      </c>
      <c r="V216" s="126">
        <f t="shared" si="22"/>
        <v>43.393089026343631</v>
      </c>
      <c r="W216" s="126">
        <f t="shared" si="26"/>
        <v>33.583370977988395</v>
      </c>
      <c r="X216" s="50">
        <f t="shared" si="24"/>
        <v>499.61207697713945</v>
      </c>
      <c r="Y216" s="51">
        <f>+M216*Parámetros!$C$97</f>
        <v>1.4049407078301161E-3</v>
      </c>
      <c r="Z216" s="51">
        <f>N216*Parámetros!$C$98</f>
        <v>6.93157122707257E-3</v>
      </c>
      <c r="AA216" s="51">
        <f>O216*Parámetros!$C$99</f>
        <v>8.4143405956995376E-2</v>
      </c>
      <c r="AB216" s="51">
        <f>P216*Parámetros!$C$100</f>
        <v>0.25608671412357659</v>
      </c>
      <c r="AC216" s="51">
        <f>+Q216*Parámetros!$C$101</f>
        <v>0.39563680234338744</v>
      </c>
      <c r="AD216" s="51">
        <f>+R216*Parámetros!$C$102</f>
        <v>1.085500228293762</v>
      </c>
      <c r="AE216" s="51">
        <f>S216*Parámetros!$C$103</f>
        <v>2.1103518712795628</v>
      </c>
      <c r="AF216" s="51">
        <f>T216*Parámetros!$C$104</f>
        <v>2.6829310107408277</v>
      </c>
      <c r="AG216" s="51">
        <f>+U216*Parámetros!$C$105</f>
        <v>5.1982190510251218</v>
      </c>
      <c r="AH216" s="51">
        <f t="shared" si="23"/>
        <v>11.821205595698137</v>
      </c>
      <c r="AI216" s="107">
        <f t="shared" si="27"/>
        <v>9.1488285769743065</v>
      </c>
      <c r="AJ216" s="50">
        <f t="shared" si="25"/>
        <v>136.1050160880464</v>
      </c>
    </row>
    <row r="217" spans="1:36" x14ac:dyDescent="0.25">
      <c r="A217" s="21">
        <v>44119</v>
      </c>
      <c r="B217" s="44">
        <f t="shared" si="21"/>
        <v>209</v>
      </c>
      <c r="C217" s="48">
        <f>+'Modelo predictivo'!G216</f>
        <v>696.2515541636385</v>
      </c>
      <c r="D217" s="50">
        <f>+$C217*'Estructura Poblacion'!C$19</f>
        <v>28.40250122263809</v>
      </c>
      <c r="E217" s="50">
        <f>+$C217*'Estructura Poblacion'!D$19</f>
        <v>46.709909572339861</v>
      </c>
      <c r="F217" s="50">
        <f>+$C217*'Estructura Poblacion'!E$19</f>
        <v>141.75468860542335</v>
      </c>
      <c r="G217" s="50">
        <f>+$C217*'Estructura Poblacion'!F$19</f>
        <v>161.7840340712211</v>
      </c>
      <c r="H217" s="50">
        <f>+$C217*'Estructura Poblacion'!G$19</f>
        <v>129.54738440738578</v>
      </c>
      <c r="I217" s="50">
        <f>+$C217*'Estructura Poblacion'!H$19</f>
        <v>88.173587656354329</v>
      </c>
      <c r="J217" s="50">
        <f>+$C217*'Estructura Poblacion'!I$19</f>
        <v>46.899133431251506</v>
      </c>
      <c r="K217" s="50">
        <f>+$C217*'Estructura Poblacion'!J$19</f>
        <v>25.833787337912494</v>
      </c>
      <c r="L217" s="50">
        <f>+$C217*'Estructura Poblacion'!K$19</f>
        <v>27.146527859112041</v>
      </c>
      <c r="M217" s="126">
        <f>+D217*Parámetros!$B$97</f>
        <v>2.8402501222638092E-2</v>
      </c>
      <c r="N217" s="126">
        <f>+E217*Parámetros!$B$98</f>
        <v>0.14012972871701959</v>
      </c>
      <c r="O217" s="126">
        <f>F217*Parámetros!$B$99</f>
        <v>1.7010562632650803</v>
      </c>
      <c r="P217" s="126">
        <f>+G217*Parámetros!$B$100</f>
        <v>5.1770890902790754</v>
      </c>
      <c r="Q217" s="126">
        <f>+H217*Parámetros!$B$101</f>
        <v>6.347821835961903</v>
      </c>
      <c r="R217" s="126">
        <f>+I217*Parámetros!$B$102</f>
        <v>8.993705940948141</v>
      </c>
      <c r="S217" s="126">
        <f>+J217*Parámetros!$B$103</f>
        <v>7.7852561495877506</v>
      </c>
      <c r="T217" s="126">
        <f>+K217*Parámetros!$B$104</f>
        <v>6.2776103231127358</v>
      </c>
      <c r="U217" s="126">
        <f>L217*Parámetros!$B$105</f>
        <v>7.4110021055375874</v>
      </c>
      <c r="V217" s="126">
        <f t="shared" si="22"/>
        <v>43.862073938631937</v>
      </c>
      <c r="W217" s="126">
        <f t="shared" si="26"/>
        <v>33.724895888735979</v>
      </c>
      <c r="X217" s="50">
        <f t="shared" si="24"/>
        <v>509.74925502703536</v>
      </c>
      <c r="Y217" s="51">
        <f>+M217*Parámetros!$C$97</f>
        <v>1.4201250611319046E-3</v>
      </c>
      <c r="Z217" s="51">
        <f>N217*Parámetros!$C$98</f>
        <v>7.0064864358509796E-3</v>
      </c>
      <c r="AA217" s="51">
        <f>O217*Parámetros!$C$99</f>
        <v>8.5052813163254026E-2</v>
      </c>
      <c r="AB217" s="51">
        <f>P217*Parámetros!$C$100</f>
        <v>0.25885445451395378</v>
      </c>
      <c r="AC217" s="51">
        <f>+Q217*Parámetros!$C$101</f>
        <v>0.39991277566559991</v>
      </c>
      <c r="AD217" s="51">
        <f>+R217*Parámetros!$C$102</f>
        <v>1.0972321247956731</v>
      </c>
      <c r="AE217" s="51">
        <f>S217*Parámetros!$C$103</f>
        <v>2.1331601849870436</v>
      </c>
      <c r="AF217" s="51">
        <f>T217*Parámetros!$C$104</f>
        <v>2.7119276595847017</v>
      </c>
      <c r="AG217" s="51">
        <f>+U217*Parámetros!$C$105</f>
        <v>5.2544004928261492</v>
      </c>
      <c r="AH217" s="51">
        <f t="shared" si="23"/>
        <v>11.948967117033359</v>
      </c>
      <c r="AI217" s="107">
        <f t="shared" si="27"/>
        <v>9.1873829897713382</v>
      </c>
      <c r="AJ217" s="50">
        <f t="shared" si="25"/>
        <v>138.86660021530841</v>
      </c>
    </row>
    <row r="218" spans="1:36" x14ac:dyDescent="0.25">
      <c r="A218" s="21">
        <v>44120</v>
      </c>
      <c r="B218" s="44">
        <f t="shared" si="21"/>
        <v>210</v>
      </c>
      <c r="C218" s="48">
        <f>+'Modelo predictivo'!G217</f>
        <v>703.75244829524308</v>
      </c>
      <c r="D218" s="50">
        <f>+$C218*'Estructura Poblacion'!C$19</f>
        <v>28.708488553610287</v>
      </c>
      <c r="E218" s="50">
        <f>+$C218*'Estructura Poblacion'!D$19</f>
        <v>47.213127244894743</v>
      </c>
      <c r="F218" s="50">
        <f>+$C218*'Estructura Poblacion'!E$19</f>
        <v>143.28184772705018</v>
      </c>
      <c r="G218" s="50">
        <f>+$C218*'Estructura Poblacion'!F$19</f>
        <v>163.52697439860012</v>
      </c>
      <c r="H218" s="50">
        <f>+$C218*'Estructura Poblacion'!G$19</f>
        <v>130.94303115266786</v>
      </c>
      <c r="I218" s="50">
        <f>+$C218*'Estructura Poblacion'!H$19</f>
        <v>89.123504022442077</v>
      </c>
      <c r="J218" s="50">
        <f>+$C218*'Estructura Poblacion'!I$19</f>
        <v>47.404389660308532</v>
      </c>
      <c r="K218" s="50">
        <f>+$C218*'Estructura Poblacion'!J$19</f>
        <v>26.112101264368054</v>
      </c>
      <c r="L218" s="50">
        <f>+$C218*'Estructura Poblacion'!K$19</f>
        <v>27.438984271301244</v>
      </c>
      <c r="M218" s="126">
        <f>+D218*Parámetros!$B$97</f>
        <v>2.8708488553610287E-2</v>
      </c>
      <c r="N218" s="126">
        <f>+E218*Parámetros!$B$98</f>
        <v>0.14163938173468424</v>
      </c>
      <c r="O218" s="126">
        <f>F218*Parámetros!$B$99</f>
        <v>1.7193821727246021</v>
      </c>
      <c r="P218" s="126">
        <f>+G218*Parámetros!$B$100</f>
        <v>5.2328631807552037</v>
      </c>
      <c r="Q218" s="126">
        <f>+H218*Parámetros!$B$101</f>
        <v>6.4162085264807249</v>
      </c>
      <c r="R218" s="126">
        <f>+I218*Parámetros!$B$102</f>
        <v>9.0905974102890905</v>
      </c>
      <c r="S218" s="126">
        <f>+J218*Parámetros!$B$103</f>
        <v>7.8691286836112164</v>
      </c>
      <c r="T218" s="126">
        <f>+K218*Parámetros!$B$104</f>
        <v>6.3452406072414371</v>
      </c>
      <c r="U218" s="126">
        <f>L218*Parámetros!$B$105</f>
        <v>7.4908427060652398</v>
      </c>
      <c r="V218" s="126">
        <f t="shared" si="22"/>
        <v>44.334611157455804</v>
      </c>
      <c r="W218" s="126">
        <f t="shared" si="26"/>
        <v>33.866247393488635</v>
      </c>
      <c r="X218" s="50">
        <f t="shared" si="24"/>
        <v>520.21761879100256</v>
      </c>
      <c r="Y218" s="51">
        <f>+M218*Parámetros!$C$97</f>
        <v>1.4354244276805145E-3</v>
      </c>
      <c r="Z218" s="51">
        <f>N218*Parámetros!$C$98</f>
        <v>7.0819690867342123E-3</v>
      </c>
      <c r="AA218" s="51">
        <f>O218*Parámetros!$C$99</f>
        <v>8.5969108636230113E-2</v>
      </c>
      <c r="AB218" s="51">
        <f>P218*Parámetros!$C$100</f>
        <v>0.2616431590377602</v>
      </c>
      <c r="AC218" s="51">
        <f>+Q218*Parámetros!$C$101</f>
        <v>0.40422113716828567</v>
      </c>
      <c r="AD218" s="51">
        <f>+R218*Parámetros!$C$102</f>
        <v>1.1090528840552689</v>
      </c>
      <c r="AE218" s="51">
        <f>S218*Parámetros!$C$103</f>
        <v>2.1561412593094733</v>
      </c>
      <c r="AF218" s="51">
        <f>T218*Parámetros!$C$104</f>
        <v>2.7411439423283008</v>
      </c>
      <c r="AG218" s="51">
        <f>+U218*Parámetros!$C$105</f>
        <v>5.3110074786002546</v>
      </c>
      <c r="AH218" s="51">
        <f t="shared" si="23"/>
        <v>12.077696362649988</v>
      </c>
      <c r="AI218" s="107">
        <f t="shared" si="27"/>
        <v>9.2258901630663317</v>
      </c>
      <c r="AJ218" s="50">
        <f t="shared" si="25"/>
        <v>141.71840641489206</v>
      </c>
    </row>
    <row r="219" spans="1:36" x14ac:dyDescent="0.25">
      <c r="A219" s="21">
        <v>44121</v>
      </c>
      <c r="B219" s="44">
        <f t="shared" si="21"/>
        <v>211</v>
      </c>
      <c r="C219" s="48">
        <f>+'Modelo predictivo'!G218</f>
        <v>711.30956550873816</v>
      </c>
      <c r="D219" s="50">
        <f>+$C219*'Estructura Poblacion'!C$19</f>
        <v>29.016769417921964</v>
      </c>
      <c r="E219" s="50">
        <f>+$C219*'Estructura Poblacion'!D$19</f>
        <v>47.720116794230762</v>
      </c>
      <c r="F219" s="50">
        <f>+$C219*'Estructura Poblacion'!E$19</f>
        <v>144.8204536963259</v>
      </c>
      <c r="G219" s="50">
        <f>+$C219*'Estructura Poblacion'!F$19</f>
        <v>165.28297896539345</v>
      </c>
      <c r="H219" s="50">
        <f>+$C219*'Estructura Poblacion'!G$19</f>
        <v>132.34913899230398</v>
      </c>
      <c r="I219" s="50">
        <f>+$C219*'Estructura Poblacion'!H$19</f>
        <v>90.080540503105851</v>
      </c>
      <c r="J219" s="50">
        <f>+$C219*'Estructura Poblacion'!I$19</f>
        <v>47.913433046182277</v>
      </c>
      <c r="K219" s="50">
        <f>+$C219*'Estructura Poblacion'!J$19</f>
        <v>26.392501297680187</v>
      </c>
      <c r="L219" s="50">
        <f>+$C219*'Estructura Poblacion'!K$19</f>
        <v>27.733632795593806</v>
      </c>
      <c r="M219" s="126">
        <f>+D219*Parámetros!$B$97</f>
        <v>2.9016769417921966E-2</v>
      </c>
      <c r="N219" s="126">
        <f>+E219*Parámetros!$B$98</f>
        <v>0.14316035038269229</v>
      </c>
      <c r="O219" s="126">
        <f>F219*Parámetros!$B$99</f>
        <v>1.7378454443559108</v>
      </c>
      <c r="P219" s="126">
        <f>+G219*Parámetros!$B$100</f>
        <v>5.2890553268925906</v>
      </c>
      <c r="Q219" s="126">
        <f>+H219*Parámetros!$B$101</f>
        <v>6.4851078106228952</v>
      </c>
      <c r="R219" s="126">
        <f>+I219*Parámetros!$B$102</f>
        <v>9.188215131316797</v>
      </c>
      <c r="S219" s="126">
        <f>+J219*Parámetros!$B$103</f>
        <v>7.9536298856662588</v>
      </c>
      <c r="T219" s="126">
        <f>+K219*Parámetros!$B$104</f>
        <v>6.4133778153362853</v>
      </c>
      <c r="U219" s="126">
        <f>L219*Parámetros!$B$105</f>
        <v>7.5712817531971099</v>
      </c>
      <c r="V219" s="126">
        <f t="shared" si="22"/>
        <v>44.810690287188464</v>
      </c>
      <c r="W219" s="126">
        <f t="shared" si="26"/>
        <v>40.871494172048649</v>
      </c>
      <c r="X219" s="50">
        <f t="shared" si="24"/>
        <v>524.15681490614236</v>
      </c>
      <c r="Y219" s="51">
        <f>+M219*Parámetros!$C$97</f>
        <v>1.4508384708960985E-3</v>
      </c>
      <c r="Z219" s="51">
        <f>N219*Parámetros!$C$98</f>
        <v>7.1580175191346147E-3</v>
      </c>
      <c r="AA219" s="51">
        <f>O219*Parámetros!$C$99</f>
        <v>8.6892272217795552E-2</v>
      </c>
      <c r="AB219" s="51">
        <f>P219*Parámetros!$C$100</f>
        <v>0.26445276634462955</v>
      </c>
      <c r="AC219" s="51">
        <f>+Q219*Parámetros!$C$101</f>
        <v>0.40856179206924242</v>
      </c>
      <c r="AD219" s="51">
        <f>+R219*Parámetros!$C$102</f>
        <v>1.1209622460206492</v>
      </c>
      <c r="AE219" s="51">
        <f>S219*Parámetros!$C$103</f>
        <v>2.1792945886725552</v>
      </c>
      <c r="AF219" s="51">
        <f>T219*Parámetros!$C$104</f>
        <v>2.7705792162252751</v>
      </c>
      <c r="AG219" s="51">
        <f>+U219*Parámetros!$C$105</f>
        <v>5.3680387630167505</v>
      </c>
      <c r="AH219" s="51">
        <f t="shared" si="23"/>
        <v>12.207390500556928</v>
      </c>
      <c r="AI219" s="107">
        <f t="shared" si="27"/>
        <v>11.134269222406548</v>
      </c>
      <c r="AJ219" s="50">
        <f t="shared" si="25"/>
        <v>142.79152769304244</v>
      </c>
    </row>
    <row r="220" spans="1:36" x14ac:dyDescent="0.25">
      <c r="A220" s="21">
        <v>44122</v>
      </c>
      <c r="B220" s="44">
        <f t="shared" si="21"/>
        <v>212</v>
      </c>
      <c r="C220" s="48">
        <f>+'Modelo predictivo'!G219</f>
        <v>718.92272315826267</v>
      </c>
      <c r="D220" s="50">
        <f>+$C220*'Estructura Poblacion'!C$19</f>
        <v>29.32733636481877</v>
      </c>
      <c r="E220" s="50">
        <f>+$C220*'Estructura Poblacion'!D$19</f>
        <v>48.230865967058719</v>
      </c>
      <c r="F220" s="50">
        <f>+$C220*'Estructura Poblacion'!E$19</f>
        <v>146.37046932711141</v>
      </c>
      <c r="G220" s="50">
        <f>+$C220*'Estructura Poblacion'!F$19</f>
        <v>167.05200533121578</v>
      </c>
      <c r="H220" s="50">
        <f>+$C220*'Estructura Poblacion'!G$19</f>
        <v>133.76567394246538</v>
      </c>
      <c r="I220" s="50">
        <f>+$C220*'Estructura Poblacion'!H$19</f>
        <v>91.044673967997511</v>
      </c>
      <c r="J220" s="50">
        <f>+$C220*'Estructura Poblacion'!I$19</f>
        <v>48.426251285944922</v>
      </c>
      <c r="K220" s="50">
        <f>+$C220*'Estructura Poblacion'!J$19</f>
        <v>26.674980660938591</v>
      </c>
      <c r="L220" s="50">
        <f>+$C220*'Estructura Poblacion'!K$19</f>
        <v>28.030466310711613</v>
      </c>
      <c r="M220" s="126">
        <f>+D220*Parámetros!$B$97</f>
        <v>2.9327336364818771E-2</v>
      </c>
      <c r="N220" s="126">
        <f>+E220*Parámetros!$B$98</f>
        <v>0.14469259790117617</v>
      </c>
      <c r="O220" s="126">
        <f>F220*Parámetros!$B$99</f>
        <v>1.756445631925337</v>
      </c>
      <c r="P220" s="126">
        <f>+G220*Parámetros!$B$100</f>
        <v>5.345664170598905</v>
      </c>
      <c r="Q220" s="126">
        <f>+H220*Parámetros!$B$101</f>
        <v>6.5545180231808038</v>
      </c>
      <c r="R220" s="126">
        <f>+I220*Parámetros!$B$102</f>
        <v>9.286556744735746</v>
      </c>
      <c r="S220" s="126">
        <f>+J220*Parámetros!$B$103</f>
        <v>8.0387577134668575</v>
      </c>
      <c r="T220" s="126">
        <f>+K220*Parámetros!$B$104</f>
        <v>6.4820203006080774</v>
      </c>
      <c r="U220" s="126">
        <f>L220*Parámetros!$B$105</f>
        <v>7.6523173028242715</v>
      </c>
      <c r="V220" s="126">
        <f t="shared" si="22"/>
        <v>45.290299821605991</v>
      </c>
      <c r="W220" s="126">
        <f t="shared" si="26"/>
        <v>41.664155554138688</v>
      </c>
      <c r="X220" s="50">
        <f t="shared" si="24"/>
        <v>527.7829591736097</v>
      </c>
      <c r="Y220" s="51">
        <f>+M220*Parámetros!$C$97</f>
        <v>1.4663668182409387E-3</v>
      </c>
      <c r="Z220" s="51">
        <f>N220*Parámetros!$C$98</f>
        <v>7.2346298950588086E-3</v>
      </c>
      <c r="AA220" s="51">
        <f>O220*Parámetros!$C$99</f>
        <v>8.7822281596266857E-2</v>
      </c>
      <c r="AB220" s="51">
        <f>P220*Parámetros!$C$100</f>
        <v>0.26728320852994525</v>
      </c>
      <c r="AC220" s="51">
        <f>+Q220*Parámetros!$C$101</f>
        <v>0.41293463546039066</v>
      </c>
      <c r="AD220" s="51">
        <f>+R220*Parámetros!$C$102</f>
        <v>1.1329599228577609</v>
      </c>
      <c r="AE220" s="51">
        <f>S220*Parámetros!$C$103</f>
        <v>2.2026196134899192</v>
      </c>
      <c r="AF220" s="51">
        <f>T220*Parámetros!$C$104</f>
        <v>2.8002327698626894</v>
      </c>
      <c r="AG220" s="51">
        <f>+U220*Parámetros!$C$105</f>
        <v>5.4254929677024082</v>
      </c>
      <c r="AH220" s="51">
        <f t="shared" si="23"/>
        <v>12.338046396212681</v>
      </c>
      <c r="AI220" s="107">
        <f t="shared" si="27"/>
        <v>11.350207137307422</v>
      </c>
      <c r="AJ220" s="50">
        <f t="shared" si="25"/>
        <v>143.77936695194771</v>
      </c>
    </row>
    <row r="221" spans="1:36" x14ac:dyDescent="0.25">
      <c r="A221" s="21">
        <v>44123</v>
      </c>
      <c r="B221" s="44">
        <f t="shared" si="21"/>
        <v>213</v>
      </c>
      <c r="C221" s="48">
        <f>+'Modelo predictivo'!G220</f>
        <v>793.91107161180116</v>
      </c>
      <c r="D221" s="50">
        <f>+$C221*'Estructura Poblacion'!C$19</f>
        <v>32.386369620685173</v>
      </c>
      <c r="E221" s="50">
        <f>+$C221*'Estructura Poblacion'!D$19</f>
        <v>53.26166116499757</v>
      </c>
      <c r="F221" s="50">
        <f>+$C221*'Estructura Poblacion'!E$19</f>
        <v>161.63786789950726</v>
      </c>
      <c r="G221" s="50">
        <f>+$C221*'Estructura Poblacion'!F$19</f>
        <v>184.47662355806506</v>
      </c>
      <c r="H221" s="50">
        <f>+$C221*'Estructura Poblacion'!G$19</f>
        <v>147.71830980387466</v>
      </c>
      <c r="I221" s="50">
        <f>+$C221*'Estructura Poblacion'!H$19</f>
        <v>100.54122974016504</v>
      </c>
      <c r="J221" s="50">
        <f>+$C221*'Estructura Poblacion'!I$19</f>
        <v>53.477426452277285</v>
      </c>
      <c r="K221" s="50">
        <f>+$C221*'Estructura Poblacion'!J$19</f>
        <v>29.457355845863045</v>
      </c>
      <c r="L221" s="50">
        <f>+$C221*'Estructura Poblacion'!K$19</f>
        <v>30.954227526366068</v>
      </c>
      <c r="M221" s="126">
        <f>+D221*Parámetros!$B$97</f>
        <v>3.2386369620685175E-2</v>
      </c>
      <c r="N221" s="126">
        <f>+E221*Parámetros!$B$98</f>
        <v>0.15978498349499271</v>
      </c>
      <c r="O221" s="126">
        <f>F221*Parámetros!$B$99</f>
        <v>1.9396544147940871</v>
      </c>
      <c r="P221" s="126">
        <f>+G221*Parámetros!$B$100</f>
        <v>5.9032519538580823</v>
      </c>
      <c r="Q221" s="126">
        <f>+H221*Parámetros!$B$101</f>
        <v>7.238197180389859</v>
      </c>
      <c r="R221" s="126">
        <f>+I221*Parámetros!$B$102</f>
        <v>10.255205433496833</v>
      </c>
      <c r="S221" s="126">
        <f>+J221*Parámetros!$B$103</f>
        <v>8.8772527910780301</v>
      </c>
      <c r="T221" s="126">
        <f>+K221*Parámetros!$B$104</f>
        <v>7.1581374705447196</v>
      </c>
      <c r="U221" s="126">
        <f>L221*Parámetros!$B$105</f>
        <v>8.4505041146979369</v>
      </c>
      <c r="V221" s="126">
        <f t="shared" si="22"/>
        <v>50.014374711975222</v>
      </c>
      <c r="W221" s="126">
        <f t="shared" si="26"/>
        <v>42.47058698557116</v>
      </c>
      <c r="X221" s="50">
        <f t="shared" si="24"/>
        <v>535.32674690001386</v>
      </c>
      <c r="Y221" s="51">
        <f>+M221*Parámetros!$C$97</f>
        <v>1.6193184810342589E-3</v>
      </c>
      <c r="Z221" s="51">
        <f>N221*Parámetros!$C$98</f>
        <v>7.9892491747496353E-3</v>
      </c>
      <c r="AA221" s="51">
        <f>O221*Parámetros!$C$99</f>
        <v>9.6982720739704362E-2</v>
      </c>
      <c r="AB221" s="51">
        <f>P221*Parámetros!$C$100</f>
        <v>0.29516259769290415</v>
      </c>
      <c r="AC221" s="51">
        <f>+Q221*Parámetros!$C$101</f>
        <v>0.45600642236456113</v>
      </c>
      <c r="AD221" s="51">
        <f>+R221*Parámetros!$C$102</f>
        <v>1.2511350628866136</v>
      </c>
      <c r="AE221" s="51">
        <f>S221*Parámetros!$C$103</f>
        <v>2.4323672647553805</v>
      </c>
      <c r="AF221" s="51">
        <f>T221*Parámetros!$C$104</f>
        <v>3.0923153872753186</v>
      </c>
      <c r="AG221" s="51">
        <f>+U221*Parámetros!$C$105</f>
        <v>5.9914074173208371</v>
      </c>
      <c r="AH221" s="51">
        <f t="shared" si="23"/>
        <v>13.624985440691102</v>
      </c>
      <c r="AI221" s="107">
        <f t="shared" si="27"/>
        <v>11.569896308179977</v>
      </c>
      <c r="AJ221" s="50">
        <f t="shared" si="25"/>
        <v>145.83445608445882</v>
      </c>
    </row>
    <row r="222" spans="1:36" x14ac:dyDescent="0.25">
      <c r="A222" s="21">
        <v>44124</v>
      </c>
      <c r="B222" s="44">
        <f t="shared" si="21"/>
        <v>214</v>
      </c>
      <c r="C222" s="48">
        <f>+'Modelo predictivo'!G221</f>
        <v>808.38484460953623</v>
      </c>
      <c r="D222" s="50">
        <f>+$C222*'Estructura Poblacion'!C$19</f>
        <v>32.976804719617441</v>
      </c>
      <c r="E222" s="50">
        <f>+$C222*'Estructura Poblacion'!D$19</f>
        <v>54.232673184793917</v>
      </c>
      <c r="F222" s="50">
        <f>+$C222*'Estructura Poblacion'!E$19</f>
        <v>164.58468384838386</v>
      </c>
      <c r="G222" s="50">
        <f>+$C222*'Estructura Poblacion'!F$19</f>
        <v>187.83981229323066</v>
      </c>
      <c r="H222" s="50">
        <f>+$C222*'Estructura Poblacion'!G$19</f>
        <v>150.41135863536374</v>
      </c>
      <c r="I222" s="50">
        <f>+$C222*'Estructura Poblacion'!H$19</f>
        <v>102.37419439855921</v>
      </c>
      <c r="J222" s="50">
        <f>+$C222*'Estructura Poblacion'!I$19</f>
        <v>54.452372083658787</v>
      </c>
      <c r="K222" s="50">
        <f>+$C222*'Estructura Poblacion'!J$19</f>
        <v>29.994392167526794</v>
      </c>
      <c r="L222" s="50">
        <f>+$C222*'Estructura Poblacion'!K$19</f>
        <v>31.518553278401853</v>
      </c>
      <c r="M222" s="126">
        <f>+D222*Parámetros!$B$97</f>
        <v>3.297680471961744E-2</v>
      </c>
      <c r="N222" s="126">
        <f>+E222*Parámetros!$B$98</f>
        <v>0.16269801955438176</v>
      </c>
      <c r="O222" s="126">
        <f>F222*Parámetros!$B$99</f>
        <v>1.9750162061806065</v>
      </c>
      <c r="P222" s="126">
        <f>+G222*Parámetros!$B$100</f>
        <v>6.010873993383381</v>
      </c>
      <c r="Q222" s="126">
        <f>+H222*Parámetros!$B$101</f>
        <v>7.3701565731328236</v>
      </c>
      <c r="R222" s="126">
        <f>+I222*Parámetros!$B$102</f>
        <v>10.442167828653039</v>
      </c>
      <c r="S222" s="126">
        <f>+J222*Parámetros!$B$103</f>
        <v>9.0390937658873582</v>
      </c>
      <c r="T222" s="126">
        <f>+K222*Parámetros!$B$104</f>
        <v>7.2886372967090107</v>
      </c>
      <c r="U222" s="126">
        <f>L222*Parámetros!$B$105</f>
        <v>8.6045650450037066</v>
      </c>
      <c r="V222" s="126">
        <f t="shared" si="22"/>
        <v>50.926185533223929</v>
      </c>
      <c r="W222" s="126">
        <f t="shared" si="26"/>
        <v>43.29096218488111</v>
      </c>
      <c r="X222" s="50">
        <f t="shared" si="24"/>
        <v>542.96197024835669</v>
      </c>
      <c r="Y222" s="51">
        <f>+M222*Parámetros!$C$97</f>
        <v>1.6488402359808722E-3</v>
      </c>
      <c r="Z222" s="51">
        <f>N222*Parámetros!$C$98</f>
        <v>8.1349009777190884E-3</v>
      </c>
      <c r="AA222" s="51">
        <f>O222*Parámetros!$C$99</f>
        <v>9.8750810309030324E-2</v>
      </c>
      <c r="AB222" s="51">
        <f>P222*Parámetros!$C$100</f>
        <v>0.30054369966916905</v>
      </c>
      <c r="AC222" s="51">
        <f>+Q222*Parámetros!$C$101</f>
        <v>0.46431986410736786</v>
      </c>
      <c r="AD222" s="51">
        <f>+R222*Parámetros!$C$102</f>
        <v>1.2739444750956708</v>
      </c>
      <c r="AE222" s="51">
        <f>S222*Parámetros!$C$103</f>
        <v>2.4767116918531364</v>
      </c>
      <c r="AF222" s="51">
        <f>T222*Parámetros!$C$104</f>
        <v>3.1486913121782925</v>
      </c>
      <c r="AG222" s="51">
        <f>+U222*Parámetros!$C$105</f>
        <v>6.1006366169076278</v>
      </c>
      <c r="AH222" s="51">
        <f t="shared" si="23"/>
        <v>13.873382211333995</v>
      </c>
      <c r="AI222" s="107">
        <f t="shared" si="27"/>
        <v>11.793384059668867</v>
      </c>
      <c r="AJ222" s="50">
        <f t="shared" si="25"/>
        <v>147.91445423612396</v>
      </c>
    </row>
    <row r="223" spans="1:36" x14ac:dyDescent="0.25">
      <c r="A223" s="21">
        <v>44125</v>
      </c>
      <c r="B223" s="44">
        <f t="shared" si="21"/>
        <v>215</v>
      </c>
      <c r="C223" s="48">
        <f>+'Modelo predictivo'!G222</f>
        <v>823.08499671518803</v>
      </c>
      <c r="D223" s="50">
        <f>+$C223*'Estructura Poblacion'!C$19</f>
        <v>33.576474602803962</v>
      </c>
      <c r="E223" s="50">
        <f>+$C223*'Estructura Poblacion'!D$19</f>
        <v>55.218872456376808</v>
      </c>
      <c r="F223" s="50">
        <f>+$C223*'Estructura Poblacion'!E$19</f>
        <v>167.57758989179251</v>
      </c>
      <c r="G223" s="50">
        <f>+$C223*'Estructura Poblacion'!F$19</f>
        <v>191.25560346079183</v>
      </c>
      <c r="H223" s="50">
        <f>+$C223*'Estructura Poblacion'!G$19</f>
        <v>153.14652848064401</v>
      </c>
      <c r="I223" s="50">
        <f>+$C223*'Estructura Poblacion'!H$19</f>
        <v>104.23582780174269</v>
      </c>
      <c r="J223" s="50">
        <f>+$C223*'Estructura Poblacion'!I$19</f>
        <v>55.442566491039059</v>
      </c>
      <c r="K223" s="50">
        <f>+$C223*'Estructura Poblacion'!J$19</f>
        <v>30.539828082263899</v>
      </c>
      <c r="L223" s="50">
        <f>+$C223*'Estructura Poblacion'!K$19</f>
        <v>32.091705447733268</v>
      </c>
      <c r="M223" s="126">
        <f>+D223*Parámetros!$B$97</f>
        <v>3.3576474602803962E-2</v>
      </c>
      <c r="N223" s="126">
        <f>+E223*Parámetros!$B$98</f>
        <v>0.16565661736913043</v>
      </c>
      <c r="O223" s="126">
        <f>F223*Parámetros!$B$99</f>
        <v>2.01093107870151</v>
      </c>
      <c r="P223" s="126">
        <f>+G223*Parámetros!$B$100</f>
        <v>6.1201793107453391</v>
      </c>
      <c r="Q223" s="126">
        <f>+H223*Parámetros!$B$101</f>
        <v>7.5041798955515571</v>
      </c>
      <c r="R223" s="126">
        <f>+I223*Parámetros!$B$102</f>
        <v>10.632054435777754</v>
      </c>
      <c r="S223" s="126">
        <f>+J223*Parámetros!$B$103</f>
        <v>9.2034660375124844</v>
      </c>
      <c r="T223" s="126">
        <f>+K223*Parámetros!$B$104</f>
        <v>7.4211782239901272</v>
      </c>
      <c r="U223" s="126">
        <f>L223*Parámetros!$B$105</f>
        <v>8.7610355872311825</v>
      </c>
      <c r="V223" s="126">
        <f t="shared" si="22"/>
        <v>51.852257661481886</v>
      </c>
      <c r="W223" s="126">
        <f t="shared" si="26"/>
        <v>44.125454279933862</v>
      </c>
      <c r="X223" s="50">
        <f t="shared" si="24"/>
        <v>550.68877362990474</v>
      </c>
      <c r="Y223" s="51">
        <f>+M223*Parámetros!$C$97</f>
        <v>1.6788237301401982E-3</v>
      </c>
      <c r="Z223" s="51">
        <f>N223*Parámetros!$C$98</f>
        <v>8.2828308684565217E-3</v>
      </c>
      <c r="AA223" s="51">
        <f>O223*Parámetros!$C$99</f>
        <v>0.1005465539350755</v>
      </c>
      <c r="AB223" s="51">
        <f>P223*Parámetros!$C$100</f>
        <v>0.30600896553726697</v>
      </c>
      <c r="AC223" s="51">
        <f>+Q223*Parámetros!$C$101</f>
        <v>0.47276333341974808</v>
      </c>
      <c r="AD223" s="51">
        <f>+R223*Parámetros!$C$102</f>
        <v>1.2971106411648858</v>
      </c>
      <c r="AE223" s="51">
        <f>S223*Parámetros!$C$103</f>
        <v>2.5217496942784208</v>
      </c>
      <c r="AF223" s="51">
        <f>T223*Parámetros!$C$104</f>
        <v>3.205948992763735</v>
      </c>
      <c r="AG223" s="51">
        <f>+U223*Parámetros!$C$105</f>
        <v>6.2115742313469084</v>
      </c>
      <c r="AH223" s="51">
        <f t="shared" si="23"/>
        <v>14.125664067044637</v>
      </c>
      <c r="AI223" s="107">
        <f t="shared" si="27"/>
        <v>12.020717555507677</v>
      </c>
      <c r="AJ223" s="50">
        <f t="shared" si="25"/>
        <v>150.01940074766091</v>
      </c>
    </row>
    <row r="224" spans="1:36" x14ac:dyDescent="0.25">
      <c r="A224" s="21">
        <v>44126</v>
      </c>
      <c r="B224" s="44">
        <f t="shared" si="21"/>
        <v>216</v>
      </c>
      <c r="C224" s="48">
        <f>+'Modelo predictivo'!G223</f>
        <v>838.01360709336586</v>
      </c>
      <c r="D224" s="50">
        <f>+$C224*'Estructura Poblacion'!C$19</f>
        <v>34.185464086537067</v>
      </c>
      <c r="E224" s="50">
        <f>+$C224*'Estructura Poblacion'!D$19</f>
        <v>56.220398466100434</v>
      </c>
      <c r="F224" s="50">
        <f>+$C224*'Estructura Poblacion'!E$19</f>
        <v>170.61700934129357</v>
      </c>
      <c r="G224" s="50">
        <f>+$C224*'Estructura Poblacion'!F$19</f>
        <v>194.72448018446443</v>
      </c>
      <c r="H224" s="50">
        <f>+$C224*'Estructura Poblacion'!G$19</f>
        <v>155.92420619750459</v>
      </c>
      <c r="I224" s="50">
        <f>+$C224*'Estructura Poblacion'!H$19</f>
        <v>106.12639325599007</v>
      </c>
      <c r="J224" s="50">
        <f>+$C224*'Estructura Poblacion'!I$19</f>
        <v>56.448149725837524</v>
      </c>
      <c r="K224" s="50">
        <f>+$C224*'Estructura Poblacion'!J$19</f>
        <v>31.09374073560608</v>
      </c>
      <c r="L224" s="50">
        <f>+$C224*'Estructura Poblacion'!K$19</f>
        <v>32.673765100032142</v>
      </c>
      <c r="M224" s="126">
        <f>+D224*Parámetros!$B$97</f>
        <v>3.4185464086537068E-2</v>
      </c>
      <c r="N224" s="126">
        <f>+E224*Parámetros!$B$98</f>
        <v>0.16866119539830129</v>
      </c>
      <c r="O224" s="126">
        <f>F224*Parámetros!$B$99</f>
        <v>2.0474041120955229</v>
      </c>
      <c r="P224" s="126">
        <f>+G224*Parámetros!$B$100</f>
        <v>6.2311833659028615</v>
      </c>
      <c r="Q224" s="126">
        <f>+H224*Parámetros!$B$101</f>
        <v>7.6402861036777248</v>
      </c>
      <c r="R224" s="126">
        <f>+I224*Parámetros!$B$102</f>
        <v>10.824892112110986</v>
      </c>
      <c r="S224" s="126">
        <f>+J224*Parámetros!$B$103</f>
        <v>9.3703928544890296</v>
      </c>
      <c r="T224" s="126">
        <f>+K224*Parámetros!$B$104</f>
        <v>7.5557789987522774</v>
      </c>
      <c r="U224" s="126">
        <f>L224*Parámetros!$B$105</f>
        <v>8.9199378723087754</v>
      </c>
      <c r="V224" s="126">
        <f t="shared" si="22"/>
        <v>52.79272207882201</v>
      </c>
      <c r="W224" s="126">
        <f t="shared" si="26"/>
        <v>44.974235659824743</v>
      </c>
      <c r="X224" s="50">
        <f t="shared" si="24"/>
        <v>558.50726004890191</v>
      </c>
      <c r="Y224" s="51">
        <f>+M224*Parámetros!$C$97</f>
        <v>1.7092732043268535E-3</v>
      </c>
      <c r="Z224" s="51">
        <f>N224*Parámetros!$C$98</f>
        <v>8.4330597699150654E-3</v>
      </c>
      <c r="AA224" s="51">
        <f>O224*Parámetros!$C$99</f>
        <v>0.10237020560477615</v>
      </c>
      <c r="AB224" s="51">
        <f>P224*Parámetros!$C$100</f>
        <v>0.31155916829514307</v>
      </c>
      <c r="AC224" s="51">
        <f>+Q224*Parámetros!$C$101</f>
        <v>0.48133802453169666</v>
      </c>
      <c r="AD224" s="51">
        <f>+R224*Parámetros!$C$102</f>
        <v>1.3206368376775401</v>
      </c>
      <c r="AE224" s="51">
        <f>S224*Parámetros!$C$103</f>
        <v>2.5674876421299944</v>
      </c>
      <c r="AF224" s="51">
        <f>T224*Parámetros!$C$104</f>
        <v>3.2640965274609837</v>
      </c>
      <c r="AG224" s="51">
        <f>+U224*Parámetros!$C$105</f>
        <v>6.3242359514669211</v>
      </c>
      <c r="AH224" s="51">
        <f t="shared" si="23"/>
        <v>14.381866690141297</v>
      </c>
      <c r="AI224" s="107">
        <f t="shared" si="27"/>
        <v>12.251943758173248</v>
      </c>
      <c r="AJ224" s="50">
        <f t="shared" si="25"/>
        <v>152.14932367962896</v>
      </c>
    </row>
    <row r="225" spans="1:36" x14ac:dyDescent="0.25">
      <c r="A225" s="21">
        <v>44127</v>
      </c>
      <c r="B225" s="44">
        <f t="shared" si="21"/>
        <v>217</v>
      </c>
      <c r="C225" s="48">
        <f>+'Modelo predictivo'!G224</f>
        <v>853.17271335888654</v>
      </c>
      <c r="D225" s="50">
        <f>+$C225*'Estructura Poblacion'!C$19</f>
        <v>34.803856292149803</v>
      </c>
      <c r="E225" s="50">
        <f>+$C225*'Estructura Poblacion'!D$19</f>
        <v>57.23738791283931</v>
      </c>
      <c r="F225" s="50">
        <f>+$C225*'Estructura Poblacion'!E$19</f>
        <v>173.7033570490365</v>
      </c>
      <c r="G225" s="50">
        <f>+$C225*'Estructura Poblacion'!F$19</f>
        <v>198.24691593327404</v>
      </c>
      <c r="H225" s="50">
        <f>+$C225*'Estructura Poblacion'!G$19</f>
        <v>158.74477091281187</v>
      </c>
      <c r="I225" s="50">
        <f>+$C225*'Estructura Poblacion'!H$19</f>
        <v>108.04614880569291</v>
      </c>
      <c r="J225" s="50">
        <f>+$C225*'Estructura Poblacion'!I$19</f>
        <v>57.469259040701736</v>
      </c>
      <c r="K225" s="50">
        <f>+$C225*'Estructura Poblacion'!J$19</f>
        <v>31.656205731417405</v>
      </c>
      <c r="L225" s="50">
        <f>+$C225*'Estructura Poblacion'!K$19</f>
        <v>33.264811680962971</v>
      </c>
      <c r="M225" s="126">
        <f>+D225*Parámetros!$B$97</f>
        <v>3.4803856292149805E-2</v>
      </c>
      <c r="N225" s="126">
        <f>+E225*Parámetros!$B$98</f>
        <v>0.17171216373851794</v>
      </c>
      <c r="O225" s="126">
        <f>F225*Parámetros!$B$99</f>
        <v>2.084440284588438</v>
      </c>
      <c r="P225" s="126">
        <f>+G225*Parámetros!$B$100</f>
        <v>6.3439013098647692</v>
      </c>
      <c r="Q225" s="126">
        <f>+H225*Parámetros!$B$101</f>
        <v>7.7784937747277825</v>
      </c>
      <c r="R225" s="126">
        <f>+I225*Parámetros!$B$102</f>
        <v>11.020707178180675</v>
      </c>
      <c r="S225" s="126">
        <f>+J225*Parámetros!$B$103</f>
        <v>9.5398970007564881</v>
      </c>
      <c r="T225" s="126">
        <f>+K225*Parámetros!$B$104</f>
        <v>7.692457992734429</v>
      </c>
      <c r="U225" s="126">
        <f>L225*Parámetros!$B$105</f>
        <v>9.0812935889028914</v>
      </c>
      <c r="V225" s="126">
        <f t="shared" si="22"/>
        <v>53.747707149786152</v>
      </c>
      <c r="W225" s="126">
        <f t="shared" si="26"/>
        <v>45.837477820457266</v>
      </c>
      <c r="X225" s="50">
        <f t="shared" si="24"/>
        <v>566.41748937823081</v>
      </c>
      <c r="Y225" s="51">
        <f>+M225*Parámetros!$C$97</f>
        <v>1.7401928146074904E-3</v>
      </c>
      <c r="Z225" s="51">
        <f>N225*Parámetros!$C$98</f>
        <v>8.5856081869258982E-3</v>
      </c>
      <c r="AA225" s="51">
        <f>O225*Parámetros!$C$99</f>
        <v>0.1042220142294219</v>
      </c>
      <c r="AB225" s="51">
        <f>P225*Parámetros!$C$100</f>
        <v>0.3171950654932385</v>
      </c>
      <c r="AC225" s="51">
        <f>+Q225*Parámetros!$C$101</f>
        <v>0.49004510780785032</v>
      </c>
      <c r="AD225" s="51">
        <f>+R225*Parámetros!$C$102</f>
        <v>1.3445262757380423</v>
      </c>
      <c r="AE225" s="51">
        <f>S225*Parámetros!$C$103</f>
        <v>2.6139317782072777</v>
      </c>
      <c r="AF225" s="51">
        <f>T225*Parámetros!$C$104</f>
        <v>3.3231418528612733</v>
      </c>
      <c r="AG225" s="51">
        <f>+U225*Parámetros!$C$105</f>
        <v>6.4386371545321497</v>
      </c>
      <c r="AH225" s="51">
        <f t="shared" si="23"/>
        <v>14.642025049870785</v>
      </c>
      <c r="AI225" s="107">
        <f t="shared" si="27"/>
        <v>12.48710938681786</v>
      </c>
      <c r="AJ225" s="50">
        <f t="shared" si="25"/>
        <v>154.30423934268191</v>
      </c>
    </row>
    <row r="226" spans="1:36" x14ac:dyDescent="0.25">
      <c r="A226" s="21">
        <v>44128</v>
      </c>
      <c r="B226" s="44">
        <f t="shared" si="21"/>
        <v>218</v>
      </c>
      <c r="C226" s="48">
        <f>+'Modelo predictivo'!G225</f>
        <v>868.56430846010335</v>
      </c>
      <c r="D226" s="50">
        <f>+$C226*'Estructura Poblacion'!C$19</f>
        <v>35.43173251887621</v>
      </c>
      <c r="E226" s="50">
        <f>+$C226*'Estructura Poblacion'!D$19</f>
        <v>58.26997449889803</v>
      </c>
      <c r="F226" s="50">
        <f>+$C226*'Estructura Poblacion'!E$19</f>
        <v>176.8370387732154</v>
      </c>
      <c r="G226" s="50">
        <f>+$C226*'Estructura Poblacion'!F$19</f>
        <v>201.82337379735296</v>
      </c>
      <c r="H226" s="50">
        <f>+$C226*'Estructura Poblacion'!G$19</f>
        <v>161.60859344260913</v>
      </c>
      <c r="I226" s="50">
        <f>+$C226*'Estructura Poblacion'!H$19</f>
        <v>109.99534683866318</v>
      </c>
      <c r="J226" s="50">
        <f>+$C226*'Estructura Poblacion'!I$19</f>
        <v>58.506028679570086</v>
      </c>
      <c r="K226" s="50">
        <f>+$C226*'Estructura Poblacion'!J$19</f>
        <v>32.227297016252997</v>
      </c>
      <c r="L226" s="50">
        <f>+$C226*'Estructura Poblacion'!K$19</f>
        <v>33.864922894665419</v>
      </c>
      <c r="M226" s="126">
        <f>+D226*Parámetros!$B$97</f>
        <v>3.5431732518876213E-2</v>
      </c>
      <c r="N226" s="126">
        <f>+E226*Parámetros!$B$98</f>
        <v>0.17480992349669408</v>
      </c>
      <c r="O226" s="126">
        <f>F226*Parámetros!$B$99</f>
        <v>2.1220444652785848</v>
      </c>
      <c r="P226" s="126">
        <f>+G226*Parámetros!$B$100</f>
        <v>6.4583479615152948</v>
      </c>
      <c r="Q226" s="126">
        <f>+H226*Parámetros!$B$101</f>
        <v>7.9188210786878477</v>
      </c>
      <c r="R226" s="126">
        <f>+I226*Parámetros!$B$102</f>
        <v>11.219525377543643</v>
      </c>
      <c r="S226" s="126">
        <f>+J226*Parámetros!$B$103</f>
        <v>9.7120007608086354</v>
      </c>
      <c r="T226" s="126">
        <f>+K226*Parámetros!$B$104</f>
        <v>7.8312331749494781</v>
      </c>
      <c r="U226" s="126">
        <f>L226*Parámetros!$B$105</f>
        <v>9.2451239502436593</v>
      </c>
      <c r="V226" s="126">
        <f t="shared" si="22"/>
        <v>54.717338425042719</v>
      </c>
      <c r="W226" s="126">
        <f t="shared" si="26"/>
        <v>42.465812283902778</v>
      </c>
      <c r="X226" s="50">
        <f t="shared" si="24"/>
        <v>578.66901551937076</v>
      </c>
      <c r="Y226" s="51">
        <f>+M226*Parámetros!$C$97</f>
        <v>1.7715866259438108E-3</v>
      </c>
      <c r="Z226" s="51">
        <f>N226*Parámetros!$C$98</f>
        <v>8.7404961748347044E-3</v>
      </c>
      <c r="AA226" s="51">
        <f>O226*Parámetros!$C$99</f>
        <v>0.10610222326392925</v>
      </c>
      <c r="AB226" s="51">
        <f>P226*Parámetros!$C$100</f>
        <v>0.32291739807576475</v>
      </c>
      <c r="AC226" s="51">
        <f>+Q226*Parámetros!$C$101</f>
        <v>0.49888572795733443</v>
      </c>
      <c r="AD226" s="51">
        <f>+R226*Parámetros!$C$102</f>
        <v>1.3687820960603245</v>
      </c>
      <c r="AE226" s="51">
        <f>S226*Parámetros!$C$103</f>
        <v>2.6610882084615661</v>
      </c>
      <c r="AF226" s="51">
        <f>T226*Parámetros!$C$104</f>
        <v>3.3830927315781745</v>
      </c>
      <c r="AG226" s="51">
        <f>+U226*Parámetros!$C$105</f>
        <v>6.5547928807227542</v>
      </c>
      <c r="AH226" s="51">
        <f t="shared" si="23"/>
        <v>14.906173348920625</v>
      </c>
      <c r="AI226" s="107">
        <f t="shared" si="27"/>
        <v>11.5685955773183</v>
      </c>
      <c r="AJ226" s="50">
        <f t="shared" si="25"/>
        <v>157.64181711428424</v>
      </c>
    </row>
    <row r="227" spans="1:36" x14ac:dyDescent="0.25">
      <c r="A227" s="21">
        <v>44129</v>
      </c>
      <c r="B227" s="44">
        <f t="shared" si="21"/>
        <v>219</v>
      </c>
      <c r="C227" s="48">
        <f>+'Modelo predictivo'!G226</f>
        <v>884.19033746700734</v>
      </c>
      <c r="D227" s="50">
        <f>+$C227*'Estructura Poblacion'!C$19</f>
        <v>36.069172112826848</v>
      </c>
      <c r="E227" s="50">
        <f>+$C227*'Estructura Poblacion'!D$19</f>
        <v>59.318288714532365</v>
      </c>
      <c r="F227" s="50">
        <f>+$C227*'Estructura Poblacion'!E$19</f>
        <v>180.01845052413609</v>
      </c>
      <c r="G227" s="50">
        <f>+$C227*'Estructura Poblacion'!F$19</f>
        <v>205.45430574160923</v>
      </c>
      <c r="H227" s="50">
        <f>+$C227*'Estructura Poblacion'!G$19</f>
        <v>164.51603569449756</v>
      </c>
      <c r="I227" s="50">
        <f>+$C227*'Estructura Poblacion'!H$19</f>
        <v>111.97423367937702</v>
      </c>
      <c r="J227" s="50">
        <f>+$C227*'Estructura Poblacion'!I$19</f>
        <v>59.558589661320021</v>
      </c>
      <c r="K227" s="50">
        <f>+$C227*'Estructura Poblacion'!J$19</f>
        <v>32.807086760184447</v>
      </c>
      <c r="L227" s="50">
        <f>+$C227*'Estructura Poblacion'!K$19</f>
        <v>34.474174578523801</v>
      </c>
      <c r="M227" s="126">
        <f>+D227*Parámetros!$B$97</f>
        <v>3.6069172112826849E-2</v>
      </c>
      <c r="N227" s="126">
        <f>+E227*Parámetros!$B$98</f>
        <v>0.1779548661435971</v>
      </c>
      <c r="O227" s="126">
        <f>F227*Parámetros!$B$99</f>
        <v>2.160221406289633</v>
      </c>
      <c r="P227" s="126">
        <f>+G227*Parámetros!$B$100</f>
        <v>6.574537783731496</v>
      </c>
      <c r="Q227" s="126">
        <f>+H227*Parámetros!$B$101</f>
        <v>8.0612857490303806</v>
      </c>
      <c r="R227" s="126">
        <f>+I227*Parámetros!$B$102</f>
        <v>11.421371835296455</v>
      </c>
      <c r="S227" s="126">
        <f>+J227*Parámetros!$B$103</f>
        <v>9.8867258837791248</v>
      </c>
      <c r="T227" s="126">
        <f>+K227*Parámetros!$B$104</f>
        <v>7.9721220827248205</v>
      </c>
      <c r="U227" s="126">
        <f>L227*Parámetros!$B$105</f>
        <v>9.4114496599369986</v>
      </c>
      <c r="V227" s="126">
        <f t="shared" si="22"/>
        <v>55.701738439045336</v>
      </c>
      <c r="W227" s="126">
        <f t="shared" si="26"/>
        <v>42.927665727812965</v>
      </c>
      <c r="X227" s="50">
        <f t="shared" si="24"/>
        <v>591.44308823060317</v>
      </c>
      <c r="Y227" s="51">
        <f>+M227*Parámetros!$C$97</f>
        <v>1.8034586056413426E-3</v>
      </c>
      <c r="Z227" s="51">
        <f>N227*Parámetros!$C$98</f>
        <v>8.8977433071798558E-3</v>
      </c>
      <c r="AA227" s="51">
        <f>O227*Parámetros!$C$99</f>
        <v>0.10801107031448165</v>
      </c>
      <c r="AB227" s="51">
        <f>P227*Parámetros!$C$100</f>
        <v>0.32872688918657483</v>
      </c>
      <c r="AC227" s="51">
        <f>+Q227*Parámetros!$C$101</f>
        <v>0.50786100218891395</v>
      </c>
      <c r="AD227" s="51">
        <f>+R227*Parámetros!$C$102</f>
        <v>1.3934073639061675</v>
      </c>
      <c r="AE227" s="51">
        <f>S227*Parámetros!$C$103</f>
        <v>2.7089628921554803</v>
      </c>
      <c r="AF227" s="51">
        <f>T227*Parámetros!$C$104</f>
        <v>3.4439567397371222</v>
      </c>
      <c r="AG227" s="51">
        <f>+U227*Parámetros!$C$105</f>
        <v>6.6727178088953316</v>
      </c>
      <c r="AH227" s="51">
        <f t="shared" si="23"/>
        <v>15.174344968296893</v>
      </c>
      <c r="AI227" s="107">
        <f t="shared" si="27"/>
        <v>11.694414334130681</v>
      </c>
      <c r="AJ227" s="50">
        <f t="shared" si="25"/>
        <v>161.12174774845045</v>
      </c>
    </row>
    <row r="228" spans="1:36" x14ac:dyDescent="0.25">
      <c r="A228" s="21">
        <v>44130</v>
      </c>
      <c r="B228" s="44">
        <f t="shared" si="21"/>
        <v>220</v>
      </c>
      <c r="C228" s="48">
        <f>+'Modelo predictivo'!G227</f>
        <v>350.12223405088298</v>
      </c>
      <c r="D228" s="50">
        <f>+$C228*'Estructura Poblacion'!C$19</f>
        <v>14.282692973875625</v>
      </c>
      <c r="E228" s="50">
        <f>+$C228*'Estructura Poblacion'!D$19</f>
        <v>23.488892475690861</v>
      </c>
      <c r="F228" s="50">
        <f>+$C228*'Estructura Poblacion'!E$19</f>
        <v>71.283816840218194</v>
      </c>
      <c r="G228" s="50">
        <f>+$C228*'Estructura Poblacion'!F$19</f>
        <v>81.355922445046545</v>
      </c>
      <c r="H228" s="50">
        <f>+$C228*'Estructura Poblacion'!G$19</f>
        <v>65.145161074214528</v>
      </c>
      <c r="I228" s="50">
        <f>+$C228*'Estructura Poblacion'!H$19</f>
        <v>44.339625972696162</v>
      </c>
      <c r="J228" s="50">
        <f>+$C228*'Estructura Poblacion'!I$19</f>
        <v>23.584046992505488</v>
      </c>
      <c r="K228" s="50">
        <f>+$C228*'Estructura Poblacion'!J$19</f>
        <v>12.990970408117052</v>
      </c>
      <c r="L228" s="50">
        <f>+$C228*'Estructura Poblacion'!K$19</f>
        <v>13.651104868518534</v>
      </c>
      <c r="M228" s="126">
        <f>+D228*Parámetros!$B$97</f>
        <v>1.4282692973875626E-2</v>
      </c>
      <c r="N228" s="126">
        <f>+E228*Parámetros!$B$98</f>
        <v>7.0466677427072577E-2</v>
      </c>
      <c r="O228" s="126">
        <f>F228*Parámetros!$B$99</f>
        <v>0.85540580208261829</v>
      </c>
      <c r="P228" s="126">
        <f>+G228*Parámetros!$B$100</f>
        <v>2.6033895182414897</v>
      </c>
      <c r="Q228" s="126">
        <f>+H228*Parámetros!$B$101</f>
        <v>3.1921128926365121</v>
      </c>
      <c r="R228" s="126">
        <f>+I228*Parámetros!$B$102</f>
        <v>4.5226418492150078</v>
      </c>
      <c r="S228" s="126">
        <f>+J228*Parámetros!$B$103</f>
        <v>3.9149518007559112</v>
      </c>
      <c r="T228" s="126">
        <f>+K228*Parámetros!$B$104</f>
        <v>3.1568058091724436</v>
      </c>
      <c r="U228" s="126">
        <f>L228*Parámetros!$B$105</f>
        <v>3.7267516291055598</v>
      </c>
      <c r="V228" s="126">
        <f t="shared" si="22"/>
        <v>22.056808671610494</v>
      </c>
      <c r="W228" s="126">
        <f t="shared" si="26"/>
        <v>43.393089026343631</v>
      </c>
      <c r="X228" s="50">
        <f t="shared" si="24"/>
        <v>570.10680787587</v>
      </c>
      <c r="Y228" s="51">
        <f>+M228*Parámetros!$C$97</f>
        <v>7.1413464869378137E-4</v>
      </c>
      <c r="Z228" s="51">
        <f>N228*Parámetros!$C$98</f>
        <v>3.523333871353629E-3</v>
      </c>
      <c r="AA228" s="51">
        <f>O228*Parámetros!$C$99</f>
        <v>4.2770290104130915E-2</v>
      </c>
      <c r="AB228" s="51">
        <f>P228*Parámetros!$C$100</f>
        <v>0.13016947591207448</v>
      </c>
      <c r="AC228" s="51">
        <f>+Q228*Parámetros!$C$101</f>
        <v>0.20110311223610025</v>
      </c>
      <c r="AD228" s="51">
        <f>+R228*Parámetros!$C$102</f>
        <v>0.5517623056042309</v>
      </c>
      <c r="AE228" s="51">
        <f>S228*Parámetros!$C$103</f>
        <v>1.0726967934071197</v>
      </c>
      <c r="AF228" s="51">
        <f>T228*Parámetros!$C$104</f>
        <v>1.3637401095624957</v>
      </c>
      <c r="AG228" s="51">
        <f>+U228*Parámetros!$C$105</f>
        <v>2.6422669050358416</v>
      </c>
      <c r="AH228" s="51">
        <f t="shared" si="23"/>
        <v>6.0087464603820404</v>
      </c>
      <c r="AI228" s="107">
        <f t="shared" si="27"/>
        <v>11.821205595698137</v>
      </c>
      <c r="AJ228" s="50">
        <f t="shared" si="25"/>
        <v>155.30928861313436</v>
      </c>
    </row>
    <row r="229" spans="1:36" x14ac:dyDescent="0.25">
      <c r="A229" s="21">
        <v>44131</v>
      </c>
      <c r="B229" s="44">
        <f t="shared" si="21"/>
        <v>221</v>
      </c>
      <c r="C229" s="48">
        <f>+'Modelo predictivo'!G228</f>
        <v>337.28193349111825</v>
      </c>
      <c r="D229" s="50">
        <f>+$C229*'Estructura Poblacion'!C$19</f>
        <v>13.758892847086903</v>
      </c>
      <c r="E229" s="50">
        <f>+$C229*'Estructura Poblacion'!D$19</f>
        <v>22.627466351121935</v>
      </c>
      <c r="F229" s="50">
        <f>+$C229*'Estructura Poblacion'!E$19</f>
        <v>68.669570887638685</v>
      </c>
      <c r="G229" s="50">
        <f>+$C229*'Estructura Poblacion'!F$19</f>
        <v>78.372294457686309</v>
      </c>
      <c r="H229" s="50">
        <f>+$C229*'Estructura Poblacion'!G$19</f>
        <v>62.756042741085089</v>
      </c>
      <c r="I229" s="50">
        <f>+$C229*'Estructura Poblacion'!H$19</f>
        <v>42.713524946178012</v>
      </c>
      <c r="J229" s="50">
        <f>+$C229*'Estructura Poblacion'!I$19</f>
        <v>22.7191311935409</v>
      </c>
      <c r="K229" s="50">
        <f>+$C229*'Estructura Poblacion'!J$19</f>
        <v>12.51454261124943</v>
      </c>
      <c r="L229" s="50">
        <f>+$C229*'Estructura Poblacion'!K$19</f>
        <v>13.150467455531013</v>
      </c>
      <c r="M229" s="126">
        <f>+D229*Parámetros!$B$97</f>
        <v>1.3758892847086904E-2</v>
      </c>
      <c r="N229" s="126">
        <f>+E229*Parámetros!$B$98</f>
        <v>6.7882399053365808E-2</v>
      </c>
      <c r="O229" s="126">
        <f>F229*Parámetros!$B$99</f>
        <v>0.82403485065166426</v>
      </c>
      <c r="P229" s="126">
        <f>+G229*Parámetros!$B$100</f>
        <v>2.5079134226459621</v>
      </c>
      <c r="Q229" s="126">
        <f>+H229*Parámetros!$B$101</f>
        <v>3.0750460943131697</v>
      </c>
      <c r="R229" s="126">
        <f>+I229*Parámetros!$B$102</f>
        <v>4.3567795445101574</v>
      </c>
      <c r="S229" s="126">
        <f>+J229*Parámetros!$B$103</f>
        <v>3.7713757781277897</v>
      </c>
      <c r="T229" s="126">
        <f>+K229*Parámetros!$B$104</f>
        <v>3.0410338545336115</v>
      </c>
      <c r="U229" s="126">
        <f>L229*Parámetros!$B$105</f>
        <v>3.5900776153599669</v>
      </c>
      <c r="V229" s="126">
        <f t="shared" si="22"/>
        <v>21.247902452042776</v>
      </c>
      <c r="W229" s="126">
        <f t="shared" si="26"/>
        <v>43.862073938631937</v>
      </c>
      <c r="X229" s="50">
        <f t="shared" si="24"/>
        <v>547.49263638928085</v>
      </c>
      <c r="Y229" s="51">
        <f>+M229*Parámetros!$C$97</f>
        <v>6.8794464235434529E-4</v>
      </c>
      <c r="Z229" s="51">
        <f>N229*Parámetros!$C$98</f>
        <v>3.3941199526682907E-3</v>
      </c>
      <c r="AA229" s="51">
        <f>O229*Parámetros!$C$99</f>
        <v>4.1201742532583213E-2</v>
      </c>
      <c r="AB229" s="51">
        <f>P229*Parámetros!$C$100</f>
        <v>0.1253956711322981</v>
      </c>
      <c r="AC229" s="51">
        <f>+Q229*Parámetros!$C$101</f>
        <v>0.1937279039417297</v>
      </c>
      <c r="AD229" s="51">
        <f>+R229*Parámetros!$C$102</f>
        <v>0.53152710443023921</v>
      </c>
      <c r="AE229" s="51">
        <f>S229*Parámetros!$C$103</f>
        <v>1.0333569632070145</v>
      </c>
      <c r="AF229" s="51">
        <f>T229*Parámetros!$C$104</f>
        <v>1.3137266251585202</v>
      </c>
      <c r="AG229" s="51">
        <f>+U229*Parámetros!$C$105</f>
        <v>2.5453650292902164</v>
      </c>
      <c r="AH229" s="51">
        <f t="shared" si="23"/>
        <v>5.7883831042876235</v>
      </c>
      <c r="AI229" s="107">
        <f t="shared" si="27"/>
        <v>11.948967117033359</v>
      </c>
      <c r="AJ229" s="50">
        <f t="shared" si="25"/>
        <v>149.14870460038861</v>
      </c>
    </row>
    <row r="230" spans="1:36" x14ac:dyDescent="0.25">
      <c r="A230" s="21">
        <v>44132</v>
      </c>
      <c r="B230" s="44">
        <f t="shared" si="21"/>
        <v>222</v>
      </c>
      <c r="C230" s="48">
        <f>+'Modelo predictivo'!G229</f>
        <v>324.91254975949414</v>
      </c>
      <c r="D230" s="50">
        <f>+$C230*'Estructura Poblacion'!C$19</f>
        <v>13.254303041204526</v>
      </c>
      <c r="E230" s="50">
        <f>+$C230*'Estructura Poblacion'!D$19</f>
        <v>21.797632949509243</v>
      </c>
      <c r="F230" s="50">
        <f>+$C230*'Estructura Poblacion'!E$19</f>
        <v>66.151202162094322</v>
      </c>
      <c r="G230" s="50">
        <f>+$C230*'Estructura Poblacion'!F$19</f>
        <v>75.498090749112961</v>
      </c>
      <c r="H230" s="50">
        <f>+$C230*'Estructura Poblacion'!G$19</f>
        <v>60.454545100497334</v>
      </c>
      <c r="I230" s="50">
        <f>+$C230*'Estructura Poblacion'!H$19</f>
        <v>41.147061023486202</v>
      </c>
      <c r="J230" s="50">
        <f>+$C230*'Estructura Poblacion'!I$19</f>
        <v>21.88593610101627</v>
      </c>
      <c r="K230" s="50">
        <f>+$C230*'Estructura Poblacion'!J$19</f>
        <v>12.055587759496655</v>
      </c>
      <c r="L230" s="50">
        <f>+$C230*'Estructura Poblacion'!K$19</f>
        <v>12.668190873076645</v>
      </c>
      <c r="M230" s="126">
        <f>+D230*Parámetros!$B$97</f>
        <v>1.3254303041204526E-2</v>
      </c>
      <c r="N230" s="126">
        <f>+E230*Parámetros!$B$98</f>
        <v>6.5392898848527725E-2</v>
      </c>
      <c r="O230" s="126">
        <f>F230*Parámetros!$B$99</f>
        <v>0.79381442594513185</v>
      </c>
      <c r="P230" s="126">
        <f>+G230*Parámetros!$B$100</f>
        <v>2.4159389039716146</v>
      </c>
      <c r="Q230" s="126">
        <f>+H230*Parámetros!$B$101</f>
        <v>2.9622727099243695</v>
      </c>
      <c r="R230" s="126">
        <f>+I230*Parámetros!$B$102</f>
        <v>4.1970002243955919</v>
      </c>
      <c r="S230" s="126">
        <f>+J230*Parámetros!$B$103</f>
        <v>3.6330653927687009</v>
      </c>
      <c r="T230" s="126">
        <f>+K230*Parámetros!$B$104</f>
        <v>2.9295078255576872</v>
      </c>
      <c r="U230" s="126">
        <f>L230*Parámetros!$B$105</f>
        <v>3.4584161083499243</v>
      </c>
      <c r="V230" s="126">
        <f t="shared" si="22"/>
        <v>20.468662792802753</v>
      </c>
      <c r="W230" s="126">
        <f t="shared" si="26"/>
        <v>44.334611157455804</v>
      </c>
      <c r="X230" s="50">
        <f t="shared" si="24"/>
        <v>523.62668802462781</v>
      </c>
      <c r="Y230" s="51">
        <f>+M230*Parámetros!$C$97</f>
        <v>6.6271515206022631E-4</v>
      </c>
      <c r="Z230" s="51">
        <f>N230*Parámetros!$C$98</f>
        <v>3.2696449424263864E-3</v>
      </c>
      <c r="AA230" s="51">
        <f>O230*Parámetros!$C$99</f>
        <v>3.9690721297256593E-2</v>
      </c>
      <c r="AB230" s="51">
        <f>P230*Parámetros!$C$100</f>
        <v>0.12079694519858074</v>
      </c>
      <c r="AC230" s="51">
        <f>+Q230*Parámetros!$C$101</f>
        <v>0.18662318072523529</v>
      </c>
      <c r="AD230" s="51">
        <f>+R230*Parámetros!$C$102</f>
        <v>0.51203402737626225</v>
      </c>
      <c r="AE230" s="51">
        <f>S230*Parámetros!$C$103</f>
        <v>0.99545991761862407</v>
      </c>
      <c r="AF230" s="51">
        <f>T230*Parámetros!$C$104</f>
        <v>1.2655473806409208</v>
      </c>
      <c r="AG230" s="51">
        <f>+U230*Parámetros!$C$105</f>
        <v>2.452017020820096</v>
      </c>
      <c r="AH230" s="51">
        <f t="shared" si="23"/>
        <v>5.576101553771462</v>
      </c>
      <c r="AI230" s="107">
        <f t="shared" si="27"/>
        <v>12.077696362649988</v>
      </c>
      <c r="AJ230" s="50">
        <f t="shared" si="25"/>
        <v>142.64710979151008</v>
      </c>
    </row>
    <row r="231" spans="1:36" x14ac:dyDescent="0.25">
      <c r="A231" s="21">
        <v>44133</v>
      </c>
      <c r="B231" s="44">
        <f t="shared" si="21"/>
        <v>223</v>
      </c>
      <c r="C231" s="48">
        <f>+'Modelo predictivo'!G230</f>
        <v>312.9968117037788</v>
      </c>
      <c r="D231" s="50">
        <f>+$C231*'Estructura Poblacion'!C$19</f>
        <v>12.768219006386632</v>
      </c>
      <c r="E231" s="50">
        <f>+$C231*'Estructura Poblacion'!D$19</f>
        <v>20.998233589117525</v>
      </c>
      <c r="F231" s="50">
        <f>+$C231*'Estructura Poblacion'!E$19</f>
        <v>63.725194309773265</v>
      </c>
      <c r="G231" s="50">
        <f>+$C231*'Estructura Poblacion'!F$19</f>
        <v>72.729298119407005</v>
      </c>
      <c r="H231" s="50">
        <f>+$C231*'Estructura Poblacion'!G$19</f>
        <v>58.23745461190839</v>
      </c>
      <c r="I231" s="50">
        <f>+$C231*'Estructura Poblacion'!H$19</f>
        <v>39.638046978687619</v>
      </c>
      <c r="J231" s="50">
        <f>+$C231*'Estructura Poblacion'!I$19</f>
        <v>21.083298339326632</v>
      </c>
      <c r="K231" s="50">
        <f>+$C231*'Estructura Poblacion'!J$19</f>
        <v>11.613465022298035</v>
      </c>
      <c r="L231" s="50">
        <f>+$C231*'Estructura Poblacion'!K$19</f>
        <v>12.203601726873702</v>
      </c>
      <c r="M231" s="126">
        <f>+D231*Parámetros!$B$97</f>
        <v>1.2768219006386632E-2</v>
      </c>
      <c r="N231" s="126">
        <f>+E231*Parámetros!$B$98</f>
        <v>6.2994700767352571E-2</v>
      </c>
      <c r="O231" s="126">
        <f>F231*Parámetros!$B$99</f>
        <v>0.76470233171727919</v>
      </c>
      <c r="P231" s="126">
        <f>+G231*Parámetros!$B$100</f>
        <v>2.3273375398210243</v>
      </c>
      <c r="Q231" s="126">
        <f>+H231*Parámetros!$B$101</f>
        <v>2.8536352759835113</v>
      </c>
      <c r="R231" s="126">
        <f>+I231*Parámetros!$B$102</f>
        <v>4.0430807918261369</v>
      </c>
      <c r="S231" s="126">
        <f>+J231*Parámetros!$B$103</f>
        <v>3.4998275243282211</v>
      </c>
      <c r="T231" s="126">
        <f>+K231*Parámetros!$B$104</f>
        <v>2.8220720004184225</v>
      </c>
      <c r="U231" s="126">
        <f>L231*Parámetros!$B$105</f>
        <v>3.331583271436521</v>
      </c>
      <c r="V231" s="126">
        <f t="shared" si="22"/>
        <v>19.718001655304857</v>
      </c>
      <c r="W231" s="126">
        <f t="shared" si="26"/>
        <v>44.810690287188464</v>
      </c>
      <c r="X231" s="50">
        <f t="shared" si="24"/>
        <v>498.53399939274425</v>
      </c>
      <c r="Y231" s="51">
        <f>+M231*Parámetros!$C$97</f>
        <v>6.3841095031933164E-4</v>
      </c>
      <c r="Z231" s="51">
        <f>N231*Parámetros!$C$98</f>
        <v>3.1497350383676288E-3</v>
      </c>
      <c r="AA231" s="51">
        <f>O231*Parámetros!$C$99</f>
        <v>3.8235116585863961E-2</v>
      </c>
      <c r="AB231" s="51">
        <f>P231*Parámetros!$C$100</f>
        <v>0.11636687699105122</v>
      </c>
      <c r="AC231" s="51">
        <f>+Q231*Parámetros!$C$101</f>
        <v>0.17977902238696122</v>
      </c>
      <c r="AD231" s="51">
        <f>+R231*Parámetros!$C$102</f>
        <v>0.4932558566027887</v>
      </c>
      <c r="AE231" s="51">
        <f>S231*Parámetros!$C$103</f>
        <v>0.9589527416659327</v>
      </c>
      <c r="AF231" s="51">
        <f>T231*Parámetros!$C$104</f>
        <v>1.2191351041807585</v>
      </c>
      <c r="AG231" s="51">
        <f>+U231*Parámetros!$C$105</f>
        <v>2.3620925394484931</v>
      </c>
      <c r="AH231" s="51">
        <f t="shared" si="23"/>
        <v>5.3716054038505359</v>
      </c>
      <c r="AI231" s="107">
        <f t="shared" si="27"/>
        <v>12.207390500556928</v>
      </c>
      <c r="AJ231" s="50">
        <f t="shared" si="25"/>
        <v>135.81132469480369</v>
      </c>
    </row>
    <row r="232" spans="1:36" x14ac:dyDescent="0.25">
      <c r="A232" s="21">
        <v>44134</v>
      </c>
      <c r="B232" s="44">
        <f t="shared" si="21"/>
        <v>224</v>
      </c>
      <c r="C232" s="48">
        <f>+'Modelo predictivo'!G231</f>
        <v>301.51808154745959</v>
      </c>
      <c r="D232" s="50">
        <f>+$C232*'Estructura Poblacion'!C$19</f>
        <v>12.299962030370512</v>
      </c>
      <c r="E232" s="50">
        <f>+$C232*'Estructura Poblacion'!D$19</f>
        <v>20.22815207992646</v>
      </c>
      <c r="F232" s="50">
        <f>+$C232*'Estructura Poblacion'!E$19</f>
        <v>61.388159930224461</v>
      </c>
      <c r="G232" s="50">
        <f>+$C232*'Estructura Poblacion'!F$19</f>
        <v>70.062050542581005</v>
      </c>
      <c r="H232" s="50">
        <f>+$C232*'Estructura Poblacion'!G$19</f>
        <v>56.101675583227269</v>
      </c>
      <c r="I232" s="50">
        <f>+$C232*'Estructura Poblacion'!H$19</f>
        <v>38.184375796814791</v>
      </c>
      <c r="J232" s="50">
        <f>+$C232*'Estructura Poblacion'!I$19</f>
        <v>20.310097196717734</v>
      </c>
      <c r="K232" s="50">
        <f>+$C232*'Estructura Poblacion'!J$19</f>
        <v>11.187557069928943</v>
      </c>
      <c r="L232" s="50">
        <f>+$C232*'Estructura Poblacion'!K$19</f>
        <v>11.756051317668421</v>
      </c>
      <c r="M232" s="126">
        <f>+D232*Parámetros!$B$97</f>
        <v>1.2299962030370513E-2</v>
      </c>
      <c r="N232" s="126">
        <f>+E232*Parámetros!$B$98</f>
        <v>6.0684456239779382E-2</v>
      </c>
      <c r="O232" s="126">
        <f>F232*Parámetros!$B$99</f>
        <v>0.73665791916269352</v>
      </c>
      <c r="P232" s="126">
        <f>+G232*Parámetros!$B$100</f>
        <v>2.2419856173625923</v>
      </c>
      <c r="Q232" s="126">
        <f>+H232*Parámetros!$B$101</f>
        <v>2.7489821035781361</v>
      </c>
      <c r="R232" s="126">
        <f>+I232*Parámetros!$B$102</f>
        <v>3.8948063312751087</v>
      </c>
      <c r="S232" s="126">
        <f>+J232*Parámetros!$B$103</f>
        <v>3.3714761346551443</v>
      </c>
      <c r="T232" s="126">
        <f>+K232*Parámetros!$B$104</f>
        <v>2.7185763679927328</v>
      </c>
      <c r="U232" s="126">
        <f>L232*Parámetros!$B$105</f>
        <v>3.2094020097234792</v>
      </c>
      <c r="V232" s="126">
        <f t="shared" si="22"/>
        <v>18.994870902020036</v>
      </c>
      <c r="W232" s="126">
        <f t="shared" si="26"/>
        <v>45.290299821605991</v>
      </c>
      <c r="X232" s="50">
        <f t="shared" si="24"/>
        <v>472.23857047315829</v>
      </c>
      <c r="Y232" s="51">
        <f>+M232*Parámetros!$C$97</f>
        <v>6.1499810151852564E-4</v>
      </c>
      <c r="Z232" s="51">
        <f>N232*Parámetros!$C$98</f>
        <v>3.0342228119889692E-3</v>
      </c>
      <c r="AA232" s="51">
        <f>O232*Parámetros!$C$99</f>
        <v>3.683289595813468E-2</v>
      </c>
      <c r="AB232" s="51">
        <f>P232*Parámetros!$C$100</f>
        <v>0.11209928086812962</v>
      </c>
      <c r="AC232" s="51">
        <f>+Q232*Parámetros!$C$101</f>
        <v>0.17318587252542259</v>
      </c>
      <c r="AD232" s="51">
        <f>+R232*Parámetros!$C$102</f>
        <v>0.47516637241556325</v>
      </c>
      <c r="AE232" s="51">
        <f>S232*Parámetros!$C$103</f>
        <v>0.92378446089550958</v>
      </c>
      <c r="AF232" s="51">
        <f>T232*Parámetros!$C$104</f>
        <v>1.1744249909728606</v>
      </c>
      <c r="AG232" s="51">
        <f>+U232*Parámetros!$C$105</f>
        <v>2.2754660248939467</v>
      </c>
      <c r="AH232" s="51">
        <f t="shared" si="23"/>
        <v>5.1746091194430743</v>
      </c>
      <c r="AI232" s="107">
        <f t="shared" si="27"/>
        <v>12.338046396212681</v>
      </c>
      <c r="AJ232" s="50">
        <f t="shared" si="25"/>
        <v>128.64788741803406</v>
      </c>
    </row>
    <row r="233" spans="1:36" x14ac:dyDescent="0.25">
      <c r="A233" s="21">
        <v>44135</v>
      </c>
      <c r="B233" s="44">
        <f t="shared" si="21"/>
        <v>225</v>
      </c>
      <c r="C233" s="48">
        <f>+'Modelo predictivo'!G232</f>
        <v>290.46033167396672</v>
      </c>
      <c r="D233" s="50">
        <f>+$C233*'Estructura Poblacion'!C$19</f>
        <v>11.848878291421052</v>
      </c>
      <c r="E233" s="50">
        <f>+$C233*'Estructura Poblacion'!D$19</f>
        <v>19.486313166137823</v>
      </c>
      <c r="F233" s="50">
        <f>+$C233*'Estructura Poblacion'!E$19</f>
        <v>59.13683584969646</v>
      </c>
      <c r="G233" s="50">
        <f>+$C233*'Estructura Poblacion'!F$19</f>
        <v>67.492623772061009</v>
      </c>
      <c r="H233" s="50">
        <f>+$C233*'Estructura Poblacion'!G$19</f>
        <v>54.04422585119346</v>
      </c>
      <c r="I233" s="50">
        <f>+$C233*'Estructura Poblacion'!H$19</f>
        <v>36.784017733810288</v>
      </c>
      <c r="J233" s="50">
        <f>+$C233*'Estructura Poblacion'!I$19</f>
        <v>19.56525306148373</v>
      </c>
      <c r="K233" s="50">
        <f>+$C233*'Estructura Poblacion'!J$19</f>
        <v>10.777269212100327</v>
      </c>
      <c r="L233" s="50">
        <f>+$C233*'Estructura Poblacion'!K$19</f>
        <v>11.324914736062578</v>
      </c>
      <c r="M233" s="126">
        <f>+D233*Parámetros!$B$97</f>
        <v>1.1848878291421052E-2</v>
      </c>
      <c r="N233" s="126">
        <f>+E233*Parámetros!$B$98</f>
        <v>5.8458939498413472E-2</v>
      </c>
      <c r="O233" s="126">
        <f>F233*Parámetros!$B$99</f>
        <v>0.70964203019635752</v>
      </c>
      <c r="P233" s="126">
        <f>+G233*Parámetros!$B$100</f>
        <v>2.1597639607059524</v>
      </c>
      <c r="Q233" s="126">
        <f>+H233*Parámetros!$B$101</f>
        <v>2.6481670667084796</v>
      </c>
      <c r="R233" s="126">
        <f>+I233*Parámetros!$B$102</f>
        <v>3.7519698088486493</v>
      </c>
      <c r="S233" s="126">
        <f>+J233*Parámetros!$B$103</f>
        <v>3.2478320082062995</v>
      </c>
      <c r="T233" s="126">
        <f>+K233*Parámetros!$B$104</f>
        <v>2.6188764185403794</v>
      </c>
      <c r="U233" s="126">
        <f>L233*Parámetros!$B$105</f>
        <v>3.0917017229450838</v>
      </c>
      <c r="V233" s="126">
        <f t="shared" si="22"/>
        <v>18.298260833941036</v>
      </c>
      <c r="W233" s="126">
        <f t="shared" si="26"/>
        <v>50.014374711975222</v>
      </c>
      <c r="X233" s="50">
        <f t="shared" si="24"/>
        <v>440.52245659512408</v>
      </c>
      <c r="Y233" s="51">
        <f>+M233*Parámetros!$C$97</f>
        <v>5.9244391457105269E-4</v>
      </c>
      <c r="Z233" s="51">
        <f>N233*Parámetros!$C$98</f>
        <v>2.9229469749206738E-3</v>
      </c>
      <c r="AA233" s="51">
        <f>O233*Parámetros!$C$99</f>
        <v>3.5482101509817877E-2</v>
      </c>
      <c r="AB233" s="51">
        <f>P233*Parámetros!$C$100</f>
        <v>0.10798819803529763</v>
      </c>
      <c r="AC233" s="51">
        <f>+Q233*Parámetros!$C$101</f>
        <v>0.16683452520263423</v>
      </c>
      <c r="AD233" s="51">
        <f>+R233*Parámetros!$C$102</f>
        <v>0.45774031667953519</v>
      </c>
      <c r="AE233" s="51">
        <f>S233*Parámetros!$C$103</f>
        <v>0.88990597024852613</v>
      </c>
      <c r="AF233" s="51">
        <f>T233*Parámetros!$C$104</f>
        <v>1.1313546128094438</v>
      </c>
      <c r="AG233" s="51">
        <f>+U233*Parámetros!$C$105</f>
        <v>2.1920165215680645</v>
      </c>
      <c r="AH233" s="51">
        <f t="shared" si="23"/>
        <v>4.9848376369428111</v>
      </c>
      <c r="AI233" s="107">
        <f t="shared" si="27"/>
        <v>13.624985440691102</v>
      </c>
      <c r="AJ233" s="50">
        <f t="shared" si="25"/>
        <v>120.00773961428577</v>
      </c>
    </row>
    <row r="234" spans="1:36" x14ac:dyDescent="0.25">
      <c r="A234" s="21">
        <v>44136</v>
      </c>
      <c r="B234" s="44">
        <f t="shared" si="21"/>
        <v>226</v>
      </c>
      <c r="C234" s="48">
        <f>+'Modelo predictivo'!G233</f>
        <v>279.80812225979753</v>
      </c>
      <c r="D234" s="50">
        <f>+$C234*'Estructura Poblacion'!C$19</f>
        <v>11.414337945908759</v>
      </c>
      <c r="E234" s="50">
        <f>+$C234*'Estructura Poblacion'!D$19</f>
        <v>18.771681025633431</v>
      </c>
      <c r="F234" s="50">
        <f>+$C234*'Estructura Poblacion'!E$19</f>
        <v>56.968078567309959</v>
      </c>
      <c r="G234" s="50">
        <f>+$C234*'Estructura Poblacion'!F$19</f>
        <v>65.01743014342216</v>
      </c>
      <c r="H234" s="50">
        <f>+$C234*'Estructura Poblacion'!G$19</f>
        <v>52.062232619705433</v>
      </c>
      <c r="I234" s="50">
        <f>+$C234*'Estructura Poblacion'!H$19</f>
        <v>35.435017483976246</v>
      </c>
      <c r="J234" s="50">
        <f>+$C234*'Estructura Poblacion'!I$19</f>
        <v>18.847725915346345</v>
      </c>
      <c r="K234" s="50">
        <f>+$C234*'Estructura Poblacion'!J$19</f>
        <v>10.382028568055919</v>
      </c>
      <c r="L234" s="50">
        <f>+$C234*'Estructura Poblacion'!K$19</f>
        <v>10.909589990439278</v>
      </c>
      <c r="M234" s="126">
        <f>+D234*Parámetros!$B$97</f>
        <v>1.1414337945908759E-2</v>
      </c>
      <c r="N234" s="126">
        <f>+E234*Parámetros!$B$98</f>
        <v>5.6315043076900294E-2</v>
      </c>
      <c r="O234" s="126">
        <f>F234*Parámetros!$B$99</f>
        <v>0.68361694280771956</v>
      </c>
      <c r="P234" s="126">
        <f>+G234*Parámetros!$B$100</f>
        <v>2.0805577645895093</v>
      </c>
      <c r="Q234" s="126">
        <f>+H234*Parámetros!$B$101</f>
        <v>2.5510493983655662</v>
      </c>
      <c r="R234" s="126">
        <f>+I234*Parámetros!$B$102</f>
        <v>3.6143717833655771</v>
      </c>
      <c r="S234" s="126">
        <f>+J234*Parámetros!$B$103</f>
        <v>3.1287225019474936</v>
      </c>
      <c r="T234" s="126">
        <f>+K234*Parámetros!$B$104</f>
        <v>2.5228329420375881</v>
      </c>
      <c r="U234" s="126">
        <f>L234*Parámetros!$B$105</f>
        <v>2.9783180673899232</v>
      </c>
      <c r="V234" s="126">
        <f t="shared" si="22"/>
        <v>17.627198781526186</v>
      </c>
      <c r="W234" s="126">
        <f t="shared" si="26"/>
        <v>50.926185533223929</v>
      </c>
      <c r="X234" s="50">
        <f t="shared" si="24"/>
        <v>407.22346984342636</v>
      </c>
      <c r="Y234" s="51">
        <f>+M234*Parámetros!$C$97</f>
        <v>5.7071689729543801E-4</v>
      </c>
      <c r="Z234" s="51">
        <f>N234*Parámetros!$C$98</f>
        <v>2.8157521538450148E-3</v>
      </c>
      <c r="AA234" s="51">
        <f>O234*Parámetros!$C$99</f>
        <v>3.4180847140385981E-2</v>
      </c>
      <c r="AB234" s="51">
        <f>P234*Parámetros!$C$100</f>
        <v>0.10402788822947547</v>
      </c>
      <c r="AC234" s="51">
        <f>+Q234*Parámetros!$C$101</f>
        <v>0.16071611209703068</v>
      </c>
      <c r="AD234" s="51">
        <f>+R234*Parámetros!$C$102</f>
        <v>0.44095335757060039</v>
      </c>
      <c r="AE234" s="51">
        <f>S234*Parámetros!$C$103</f>
        <v>0.85726996553361334</v>
      </c>
      <c r="AF234" s="51">
        <f>T234*Parámetros!$C$104</f>
        <v>1.089863830960238</v>
      </c>
      <c r="AG234" s="51">
        <f>+U234*Parámetros!$C$105</f>
        <v>2.1116275097794555</v>
      </c>
      <c r="AH234" s="51">
        <f t="shared" si="23"/>
        <v>4.8020259803619396</v>
      </c>
      <c r="AI234" s="107">
        <f t="shared" si="27"/>
        <v>13.873382211333995</v>
      </c>
      <c r="AJ234" s="50">
        <f t="shared" si="25"/>
        <v>110.93638338331371</v>
      </c>
    </row>
    <row r="235" spans="1:36" x14ac:dyDescent="0.25">
      <c r="A235" s="21">
        <v>44137</v>
      </c>
      <c r="B235" s="44">
        <f t="shared" si="21"/>
        <v>227</v>
      </c>
      <c r="C235" s="48">
        <f>+'Modelo predictivo'!G234</f>
        <v>269.54657972836867</v>
      </c>
      <c r="D235" s="50">
        <f>+$C235*'Estructura Poblacion'!C$19</f>
        <v>10.995734249368125</v>
      </c>
      <c r="E235" s="50">
        <f>+$C235*'Estructura Poblacion'!D$19</f>
        <v>18.083257824493817</v>
      </c>
      <c r="F235" s="50">
        <f>+$C235*'Estructura Poblacion'!E$19</f>
        <v>54.878859868327879</v>
      </c>
      <c r="G235" s="50">
        <f>+$C235*'Estructura Poblacion'!F$19</f>
        <v>62.633013567832322</v>
      </c>
      <c r="H235" s="50">
        <f>+$C235*'Estructura Poblacion'!G$19</f>
        <v>50.152928450857118</v>
      </c>
      <c r="I235" s="50">
        <f>+$C235*'Estructura Poblacion'!H$19</f>
        <v>34.135491451361176</v>
      </c>
      <c r="J235" s="50">
        <f>+$C235*'Estructura Poblacion'!I$19</f>
        <v>18.156513882117856</v>
      </c>
      <c r="K235" s="50">
        <f>+$C235*'Estructura Poblacion'!J$19</f>
        <v>10.001283267121808</v>
      </c>
      <c r="L235" s="50">
        <f>+$C235*'Estructura Poblacion'!K$19</f>
        <v>10.509497166888574</v>
      </c>
      <c r="M235" s="126">
        <f>+D235*Parámetros!$B$97</f>
        <v>1.0995734249368125E-2</v>
      </c>
      <c r="N235" s="126">
        <f>+E235*Parámetros!$B$98</f>
        <v>5.424977347348145E-2</v>
      </c>
      <c r="O235" s="126">
        <f>F235*Parámetros!$B$99</f>
        <v>0.65854631841993461</v>
      </c>
      <c r="P235" s="126">
        <f>+G235*Parámetros!$B$100</f>
        <v>2.0042564341706344</v>
      </c>
      <c r="Q235" s="126">
        <f>+H235*Parámetros!$B$101</f>
        <v>2.4574934940919988</v>
      </c>
      <c r="R235" s="126">
        <f>+I235*Parámetros!$B$102</f>
        <v>3.4818201280388399</v>
      </c>
      <c r="S235" s="126">
        <f>+J235*Parámetros!$B$103</f>
        <v>3.0139813044315642</v>
      </c>
      <c r="T235" s="126">
        <f>+K235*Parámetros!$B$104</f>
        <v>2.4303118339105994</v>
      </c>
      <c r="U235" s="126">
        <f>L235*Parámetros!$B$105</f>
        <v>2.8690927265605808</v>
      </c>
      <c r="V235" s="126">
        <f t="shared" si="22"/>
        <v>16.980747747347003</v>
      </c>
      <c r="W235" s="126">
        <f t="shared" si="26"/>
        <v>51.852257661481886</v>
      </c>
      <c r="X235" s="50">
        <f t="shared" si="24"/>
        <v>372.35195992929147</v>
      </c>
      <c r="Y235" s="51">
        <f>+M235*Parámetros!$C$97</f>
        <v>5.4978671246840624E-4</v>
      </c>
      <c r="Z235" s="51">
        <f>N235*Parámetros!$C$98</f>
        <v>2.7124886736740726E-3</v>
      </c>
      <c r="AA235" s="51">
        <f>O235*Parámetros!$C$99</f>
        <v>3.2927315920996729E-2</v>
      </c>
      <c r="AB235" s="51">
        <f>P235*Parámetros!$C$100</f>
        <v>0.10021282170853173</v>
      </c>
      <c r="AC235" s="51">
        <f>+Q235*Parámetros!$C$101</f>
        <v>0.15482209012779594</v>
      </c>
      <c r="AD235" s="51">
        <f>+R235*Parámetros!$C$102</f>
        <v>0.42478205562073845</v>
      </c>
      <c r="AE235" s="51">
        <f>S235*Parámetros!$C$103</f>
        <v>0.82583087741424865</v>
      </c>
      <c r="AF235" s="51">
        <f>T235*Parámetros!$C$104</f>
        <v>1.0498947122493789</v>
      </c>
      <c r="AG235" s="51">
        <f>+U235*Parámetros!$C$105</f>
        <v>2.0341867431314515</v>
      </c>
      <c r="AH235" s="51">
        <f t="shared" si="23"/>
        <v>4.6259188915592846</v>
      </c>
      <c r="AI235" s="107">
        <f t="shared" si="27"/>
        <v>14.125664067044637</v>
      </c>
      <c r="AJ235" s="50">
        <f t="shared" si="25"/>
        <v>101.43663820782835</v>
      </c>
    </row>
    <row r="236" spans="1:36" x14ac:dyDescent="0.25">
      <c r="A236" s="21">
        <v>44138</v>
      </c>
      <c r="B236" s="44">
        <f t="shared" si="21"/>
        <v>228</v>
      </c>
      <c r="C236" s="48">
        <f>+'Modelo predictivo'!G235</f>
        <v>259.66137598874047</v>
      </c>
      <c r="D236" s="50">
        <f>+$C236*'Estructura Poblacion'!C$19</f>
        <v>10.592482709573604</v>
      </c>
      <c r="E236" s="50">
        <f>+$C236*'Estructura Poblacion'!D$19</f>
        <v>17.420082324172181</v>
      </c>
      <c r="F236" s="50">
        <f>+$C236*'Estructura Poblacion'!E$19</f>
        <v>52.866262597223162</v>
      </c>
      <c r="G236" s="50">
        <f>+$C236*'Estructura Poblacion'!F$19</f>
        <v>60.336044707871828</v>
      </c>
      <c r="H236" s="50">
        <f>+$C236*'Estructura Poblacion'!G$19</f>
        <v>48.313647402010851</v>
      </c>
      <c r="I236" s="50">
        <f>+$C236*'Estructura Poblacion'!H$19</f>
        <v>32.883625120543371</v>
      </c>
      <c r="J236" s="50">
        <f>+$C236*'Estructura Poblacion'!I$19</f>
        <v>17.490651829232629</v>
      </c>
      <c r="K236" s="50">
        <f>+$C236*'Estructura Poblacion'!J$19</f>
        <v>9.6345016783779887</v>
      </c>
      <c r="L236" s="50">
        <f>+$C236*'Estructura Poblacion'!K$19</f>
        <v>10.124077619734866</v>
      </c>
      <c r="M236" s="126">
        <f>+D236*Parámetros!$B$97</f>
        <v>1.0592482709573603E-2</v>
      </c>
      <c r="N236" s="126">
        <f>+E236*Parámetros!$B$98</f>
        <v>5.2260246972516543E-2</v>
      </c>
      <c r="O236" s="126">
        <f>F236*Parámetros!$B$99</f>
        <v>0.634395151166678</v>
      </c>
      <c r="P236" s="126">
        <f>+G236*Parámetros!$B$100</f>
        <v>1.9307534306518985</v>
      </c>
      <c r="Q236" s="126">
        <f>+H236*Parámetros!$B$101</f>
        <v>2.3673687226985316</v>
      </c>
      <c r="R236" s="126">
        <f>+I236*Parámetros!$B$102</f>
        <v>3.3541297622954236</v>
      </c>
      <c r="S236" s="126">
        <f>+J236*Parámetros!$B$103</f>
        <v>2.9034482036526166</v>
      </c>
      <c r="T236" s="126">
        <f>+K236*Parámetros!$B$104</f>
        <v>2.3411839078458514</v>
      </c>
      <c r="U236" s="126">
        <f>L236*Parámetros!$B$105</f>
        <v>2.7638731901876188</v>
      </c>
      <c r="V236" s="126">
        <f t="shared" si="22"/>
        <v>16.358005098180708</v>
      </c>
      <c r="W236" s="126">
        <f t="shared" si="26"/>
        <v>52.79272207882201</v>
      </c>
      <c r="X236" s="50">
        <f t="shared" si="24"/>
        <v>335.91724294865014</v>
      </c>
      <c r="Y236" s="51">
        <f>+M236*Parámetros!$C$97</f>
        <v>5.2962413547868016E-4</v>
      </c>
      <c r="Z236" s="51">
        <f>N236*Parámetros!$C$98</f>
        <v>2.6130123486258275E-3</v>
      </c>
      <c r="AA236" s="51">
        <f>O236*Parámetros!$C$99</f>
        <v>3.1719757558333901E-2</v>
      </c>
      <c r="AB236" s="51">
        <f>P236*Parámetros!$C$100</f>
        <v>9.6537671532594932E-2</v>
      </c>
      <c r="AC236" s="51">
        <f>+Q236*Parámetros!$C$101</f>
        <v>0.1491442295300075</v>
      </c>
      <c r="AD236" s="51">
        <f>+R236*Parámetros!$C$102</f>
        <v>0.40920383100004165</v>
      </c>
      <c r="AE236" s="51">
        <f>S236*Parámetros!$C$103</f>
        <v>0.79554480780081704</v>
      </c>
      <c r="AF236" s="51">
        <f>T236*Parámetros!$C$104</f>
        <v>1.0113914481894077</v>
      </c>
      <c r="AG236" s="51">
        <f>+U236*Parámetros!$C$105</f>
        <v>1.9595860918430217</v>
      </c>
      <c r="AH236" s="51">
        <f t="shared" si="23"/>
        <v>4.4562704739383294</v>
      </c>
      <c r="AI236" s="107">
        <f t="shared" si="27"/>
        <v>14.381866690141297</v>
      </c>
      <c r="AJ236" s="50">
        <f t="shared" si="25"/>
        <v>91.51104199162539</v>
      </c>
    </row>
    <row r="237" spans="1:36" x14ac:dyDescent="0.25">
      <c r="A237" s="21">
        <v>44139</v>
      </c>
      <c r="B237" s="44">
        <f t="shared" si="21"/>
        <v>229</v>
      </c>
      <c r="C237" s="48">
        <f>+'Modelo predictivo'!G236</f>
        <v>250.13870843825862</v>
      </c>
      <c r="D237" s="50">
        <f>+$C237*'Estructura Poblacion'!C$19</f>
        <v>10.204020270778429</v>
      </c>
      <c r="E237" s="50">
        <f>+$C237*'Estructura Poblacion'!D$19</f>
        <v>16.781228539917759</v>
      </c>
      <c r="F237" s="50">
        <f>+$C237*'Estructura Poblacion'!E$19</f>
        <v>50.927476586277663</v>
      </c>
      <c r="G237" s="50">
        <f>+$C237*'Estructura Poblacion'!F$19</f>
        <v>58.123316330860582</v>
      </c>
      <c r="H237" s="50">
        <f>+$C237*'Estructura Poblacion'!G$19</f>
        <v>46.541821305007886</v>
      </c>
      <c r="I237" s="50">
        <f>+$C237*'Estructura Poblacion'!H$19</f>
        <v>31.677670524157087</v>
      </c>
      <c r="J237" s="50">
        <f>+$C237*'Estructura Poblacion'!I$19</f>
        <v>16.849210020735736</v>
      </c>
      <c r="K237" s="50">
        <f>+$C237*'Estructura Poblacion'!J$19</f>
        <v>9.2811716686743839</v>
      </c>
      <c r="L237" s="50">
        <f>+$C237*'Estructura Poblacion'!K$19</f>
        <v>9.7527931918491042</v>
      </c>
      <c r="M237" s="126">
        <f>+D237*Parámetros!$B$97</f>
        <v>1.0204020270778429E-2</v>
      </c>
      <c r="N237" s="126">
        <f>+E237*Parámetros!$B$98</f>
        <v>5.0343685619753276E-2</v>
      </c>
      <c r="O237" s="126">
        <f>F237*Parámetros!$B$99</f>
        <v>0.61112971903533198</v>
      </c>
      <c r="P237" s="126">
        <f>+G237*Parámetros!$B$100</f>
        <v>1.8599461225875387</v>
      </c>
      <c r="Q237" s="126">
        <f>+H237*Parámetros!$B$101</f>
        <v>2.2805492439453867</v>
      </c>
      <c r="R237" s="126">
        <f>+I237*Parámetros!$B$102</f>
        <v>3.2311223934640227</v>
      </c>
      <c r="S237" s="126">
        <f>+J237*Parámetros!$B$103</f>
        <v>2.7969688634421321</v>
      </c>
      <c r="T237" s="126">
        <f>+K237*Parámetros!$B$104</f>
        <v>2.2553247154878751</v>
      </c>
      <c r="U237" s="126">
        <f>L237*Parámetros!$B$105</f>
        <v>2.6625125413748059</v>
      </c>
      <c r="V237" s="126">
        <f t="shared" si="22"/>
        <v>15.758101305227624</v>
      </c>
      <c r="W237" s="126">
        <f t="shared" si="26"/>
        <v>53.747707149786152</v>
      </c>
      <c r="X237" s="50">
        <f t="shared" si="24"/>
        <v>297.92763710409162</v>
      </c>
      <c r="Y237" s="51">
        <f>+M237*Parámetros!$C$97</f>
        <v>5.1020101353892145E-4</v>
      </c>
      <c r="Z237" s="51">
        <f>N237*Parámetros!$C$98</f>
        <v>2.5171842809876641E-3</v>
      </c>
      <c r="AA237" s="51">
        <f>O237*Parámetros!$C$99</f>
        <v>3.0556485951766601E-2</v>
      </c>
      <c r="AB237" s="51">
        <f>P237*Parámetros!$C$100</f>
        <v>9.2997306129376942E-2</v>
      </c>
      <c r="AC237" s="51">
        <f>+Q237*Parámetros!$C$101</f>
        <v>0.14367460236855936</v>
      </c>
      <c r="AD237" s="51">
        <f>+R237*Parámetros!$C$102</f>
        <v>0.39419693200261074</v>
      </c>
      <c r="AE237" s="51">
        <f>S237*Parámetros!$C$103</f>
        <v>0.76636946858314425</v>
      </c>
      <c r="AF237" s="51">
        <f>T237*Parámetros!$C$104</f>
        <v>0.97430027709076206</v>
      </c>
      <c r="AG237" s="51">
        <f>+U237*Parámetros!$C$105</f>
        <v>1.8877213918347373</v>
      </c>
      <c r="AH237" s="51">
        <f t="shared" si="23"/>
        <v>4.2928438492554832</v>
      </c>
      <c r="AI237" s="107">
        <f t="shared" si="27"/>
        <v>14.642025049870785</v>
      </c>
      <c r="AJ237" s="50">
        <f t="shared" si="25"/>
        <v>81.161860791010085</v>
      </c>
    </row>
    <row r="238" spans="1:36" x14ac:dyDescent="0.25">
      <c r="A238" s="21">
        <v>44140</v>
      </c>
      <c r="B238" s="44">
        <f t="shared" si="21"/>
        <v>230</v>
      </c>
      <c r="C238" s="48">
        <f>+'Modelo predictivo'!G237</f>
        <v>240.96528069465421</v>
      </c>
      <c r="D238" s="50">
        <f>+$C238*'Estructura Poblacion'!C$19</f>
        <v>9.8298045277105572</v>
      </c>
      <c r="E238" s="50">
        <f>+$C238*'Estructura Poblacion'!D$19</f>
        <v>16.165804448136921</v>
      </c>
      <c r="F238" s="50">
        <f>+$C238*'Estructura Poblacion'!E$19</f>
        <v>49.059794732696666</v>
      </c>
      <c r="G238" s="50">
        <f>+$C238*'Estructura Poblacion'!F$19</f>
        <v>55.991738831685083</v>
      </c>
      <c r="H238" s="50">
        <f>+$C238*'Estructura Poblacion'!G$19</f>
        <v>44.834976181104878</v>
      </c>
      <c r="I238" s="50">
        <f>+$C238*'Estructura Poblacion'!H$19</f>
        <v>30.515943802797651</v>
      </c>
      <c r="J238" s="50">
        <f>+$C238*'Estructura Poblacion'!I$19</f>
        <v>16.231292819407475</v>
      </c>
      <c r="K238" s="50">
        <f>+$C238*'Estructura Poblacion'!J$19</f>
        <v>8.9407998877127515</v>
      </c>
      <c r="L238" s="50">
        <f>+$C238*'Estructura Poblacion'!K$19</f>
        <v>9.3951254634022394</v>
      </c>
      <c r="M238" s="126">
        <f>+D238*Parámetros!$B$97</f>
        <v>9.8298045277105568E-3</v>
      </c>
      <c r="N238" s="126">
        <f>+E238*Parámetros!$B$98</f>
        <v>4.8497413344410767E-2</v>
      </c>
      <c r="O238" s="126">
        <f>F238*Parámetros!$B$99</f>
        <v>0.58871753679236005</v>
      </c>
      <c r="P238" s="126">
        <f>+G238*Parámetros!$B$100</f>
        <v>1.7917356426139226</v>
      </c>
      <c r="Q238" s="126">
        <f>+H238*Parámetros!$B$101</f>
        <v>2.1969138328741389</v>
      </c>
      <c r="R238" s="126">
        <f>+I238*Parámetros!$B$102</f>
        <v>3.1126262678853602</v>
      </c>
      <c r="S238" s="126">
        <f>+J238*Parámetros!$B$103</f>
        <v>2.694394608021641</v>
      </c>
      <c r="T238" s="126">
        <f>+K238*Parámetros!$B$104</f>
        <v>2.1726143727141984</v>
      </c>
      <c r="U238" s="126">
        <f>L238*Parámetros!$B$105</f>
        <v>2.5648692515088114</v>
      </c>
      <c r="V238" s="126">
        <f t="shared" si="22"/>
        <v>15.180198730282555</v>
      </c>
      <c r="W238" s="126">
        <f t="shared" si="26"/>
        <v>54.717338425042719</v>
      </c>
      <c r="X238" s="50">
        <f t="shared" si="24"/>
        <v>258.39049740933143</v>
      </c>
      <c r="Y238" s="51">
        <f>+M238*Parámetros!$C$97</f>
        <v>4.9149022638552786E-4</v>
      </c>
      <c r="Z238" s="51">
        <f>N238*Parámetros!$C$98</f>
        <v>2.4248706672205383E-3</v>
      </c>
      <c r="AA238" s="51">
        <f>O238*Parámetros!$C$99</f>
        <v>2.9435876839618003E-2</v>
      </c>
      <c r="AB238" s="51">
        <f>P238*Parámetros!$C$100</f>
        <v>8.9586782130696138E-2</v>
      </c>
      <c r="AC238" s="51">
        <f>+Q238*Parámetros!$C$101</f>
        <v>0.13840557147107074</v>
      </c>
      <c r="AD238" s="51">
        <f>+R238*Parámetros!$C$102</f>
        <v>0.37974040468201392</v>
      </c>
      <c r="AE238" s="51">
        <f>S238*Parámetros!$C$103</f>
        <v>0.73826412259792973</v>
      </c>
      <c r="AF238" s="51">
        <f>T238*Parámetros!$C$104</f>
        <v>0.93856940901253372</v>
      </c>
      <c r="AG238" s="51">
        <f>+U238*Parámetros!$C$105</f>
        <v>1.8184922993197472</v>
      </c>
      <c r="AH238" s="51">
        <f t="shared" si="23"/>
        <v>4.135410826947215</v>
      </c>
      <c r="AI238" s="107">
        <f t="shared" si="27"/>
        <v>14.906173348920625</v>
      </c>
      <c r="AJ238" s="50">
        <f t="shared" si="25"/>
        <v>70.391098269036689</v>
      </c>
    </row>
    <row r="239" spans="1:36" x14ac:dyDescent="0.25">
      <c r="A239" s="21">
        <v>44141</v>
      </c>
      <c r="B239" s="44">
        <f t="shared" si="21"/>
        <v>231</v>
      </c>
      <c r="C239" s="48">
        <f>+'Modelo predictivo'!G238</f>
        <v>232.12828403408639</v>
      </c>
      <c r="D239" s="50">
        <f>+$C239*'Estructura Poblacion'!C$19</f>
        <v>9.4693129683664257</v>
      </c>
      <c r="E239" s="50">
        <f>+$C239*'Estructura Poblacion'!D$19</f>
        <v>15.572950741114273</v>
      </c>
      <c r="F239" s="50">
        <f>+$C239*'Estructura Poblacion'!E$19</f>
        <v>47.260609219451055</v>
      </c>
      <c r="G239" s="50">
        <f>+$C239*'Estructura Poblacion'!F$19</f>
        <v>53.93833591966149</v>
      </c>
      <c r="H239" s="50">
        <f>+$C239*'Estructura Poblacion'!G$19</f>
        <v>43.190728787260923</v>
      </c>
      <c r="I239" s="50">
        <f>+$C239*'Estructura Poblacion'!H$19</f>
        <v>29.396822854327414</v>
      </c>
      <c r="J239" s="50">
        <f>+$C239*'Estructura Poblacion'!I$19</f>
        <v>15.636037436439832</v>
      </c>
      <c r="K239" s="50">
        <f>+$C239*'Estructura Poblacion'!J$19</f>
        <v>8.6129110793219592</v>
      </c>
      <c r="L239" s="50">
        <f>+$C239*'Estructura Poblacion'!K$19</f>
        <v>9.0505750281430277</v>
      </c>
      <c r="M239" s="126">
        <f>+D239*Parámetros!$B$97</f>
        <v>9.4693129683664258E-3</v>
      </c>
      <c r="N239" s="126">
        <f>+E239*Parámetros!$B$98</f>
        <v>4.6718852223342822E-2</v>
      </c>
      <c r="O239" s="126">
        <f>F239*Parámetros!$B$99</f>
        <v>0.56712731063341271</v>
      </c>
      <c r="P239" s="126">
        <f>+G239*Parámetros!$B$100</f>
        <v>1.7260267494291677</v>
      </c>
      <c r="Q239" s="126">
        <f>+H239*Parámetros!$B$101</f>
        <v>2.1163457105757852</v>
      </c>
      <c r="R239" s="126">
        <f>+I239*Parámetros!$B$102</f>
        <v>2.998475931141396</v>
      </c>
      <c r="S239" s="126">
        <f>+J239*Parámetros!$B$103</f>
        <v>2.5955822144490122</v>
      </c>
      <c r="T239" s="126">
        <f>+K239*Parámetros!$B$104</f>
        <v>2.0929373922752359</v>
      </c>
      <c r="U239" s="126">
        <f>L239*Parámetros!$B$105</f>
        <v>2.4708069826830465</v>
      </c>
      <c r="V239" s="126">
        <f t="shared" si="22"/>
        <v>14.623490456378764</v>
      </c>
      <c r="W239" s="126">
        <f t="shared" si="26"/>
        <v>55.701738439045336</v>
      </c>
      <c r="X239" s="50">
        <f t="shared" si="24"/>
        <v>217.31224942666486</v>
      </c>
      <c r="Y239" s="51">
        <f>+M239*Parámetros!$C$97</f>
        <v>4.7346564841832132E-4</v>
      </c>
      <c r="Z239" s="51">
        <f>N239*Parámetros!$C$98</f>
        <v>2.3359426111671413E-3</v>
      </c>
      <c r="AA239" s="51">
        <f>O239*Parámetros!$C$99</f>
        <v>2.8356365531670636E-2</v>
      </c>
      <c r="AB239" s="51">
        <f>P239*Parámetros!$C$100</f>
        <v>8.6301337471458392E-2</v>
      </c>
      <c r="AC239" s="51">
        <f>+Q239*Parámetros!$C$101</f>
        <v>0.13332977976627447</v>
      </c>
      <c r="AD239" s="51">
        <f>+R239*Parámetros!$C$102</f>
        <v>0.36581406359925028</v>
      </c>
      <c r="AE239" s="51">
        <f>S239*Parámetros!$C$103</f>
        <v>0.71118952675902936</v>
      </c>
      <c r="AF239" s="51">
        <f>T239*Parámetros!$C$104</f>
        <v>0.90414895346290192</v>
      </c>
      <c r="AG239" s="51">
        <f>+U239*Parámetros!$C$105</f>
        <v>1.7518021507222798</v>
      </c>
      <c r="AH239" s="51">
        <f t="shared" si="23"/>
        <v>3.9837515855724499</v>
      </c>
      <c r="AI239" s="107">
        <f t="shared" si="27"/>
        <v>15.174344968296893</v>
      </c>
      <c r="AJ239" s="50">
        <f t="shared" si="25"/>
        <v>59.200504886312245</v>
      </c>
    </row>
    <row r="240" spans="1:36" x14ac:dyDescent="0.25">
      <c r="A240" s="21">
        <v>44142</v>
      </c>
      <c r="B240" s="44">
        <f t="shared" si="21"/>
        <v>232</v>
      </c>
      <c r="C240" s="48">
        <f>+'Modelo predictivo'!G239</f>
        <v>223.61537951044738</v>
      </c>
      <c r="D240" s="50">
        <f>+$C240*'Estructura Poblacion'!C$19</f>
        <v>9.1220422445957574</v>
      </c>
      <c r="E240" s="50">
        <f>+$C240*'Estructura Poblacion'!D$19</f>
        <v>15.00183962743813</v>
      </c>
      <c r="F240" s="50">
        <f>+$C240*'Estructura Poblacion'!E$19</f>
        <v>45.527407874822487</v>
      </c>
      <c r="G240" s="50">
        <f>+$C240*'Estructura Poblacion'!F$19</f>
        <v>51.960240463699641</v>
      </c>
      <c r="H240" s="50">
        <f>+$C240*'Estructura Poblacion'!G$19</f>
        <v>41.606783289183021</v>
      </c>
      <c r="I240" s="50">
        <f>+$C240*'Estructura Poblacion'!H$19</f>
        <v>28.318745069457083</v>
      </c>
      <c r="J240" s="50">
        <f>+$C240*'Estructura Poblacion'!I$19</f>
        <v>15.06261272700239</v>
      </c>
      <c r="K240" s="50">
        <f>+$C240*'Estructura Poblacion'!J$19</f>
        <v>8.297047418010898</v>
      </c>
      <c r="L240" s="50">
        <f>+$C240*'Estructura Poblacion'!K$19</f>
        <v>8.7186607962379696</v>
      </c>
      <c r="M240" s="126">
        <f>+D240*Parámetros!$B$97</f>
        <v>9.1220422445957572E-3</v>
      </c>
      <c r="N240" s="126">
        <f>+E240*Parámetros!$B$98</f>
        <v>4.500551888231439E-2</v>
      </c>
      <c r="O240" s="126">
        <f>F240*Parámetros!$B$99</f>
        <v>0.54632889449786981</v>
      </c>
      <c r="P240" s="126">
        <f>+G240*Parámetros!$B$100</f>
        <v>1.6627276948383884</v>
      </c>
      <c r="Q240" s="126">
        <f>+H240*Parámetros!$B$101</f>
        <v>2.038732381169968</v>
      </c>
      <c r="R240" s="126">
        <f>+I240*Parámetros!$B$102</f>
        <v>2.8885119970846223</v>
      </c>
      <c r="S240" s="126">
        <f>+J240*Parámetros!$B$103</f>
        <v>2.500393712682397</v>
      </c>
      <c r="T240" s="126">
        <f>+K240*Parámetros!$B$104</f>
        <v>2.0161825225766483</v>
      </c>
      <c r="U240" s="126">
        <f>L240*Parámetros!$B$105</f>
        <v>2.380194397372966</v>
      </c>
      <c r="V240" s="126">
        <f t="shared" si="22"/>
        <v>14.087199161349771</v>
      </c>
      <c r="W240" s="126">
        <f t="shared" si="26"/>
        <v>22.056808671610494</v>
      </c>
      <c r="X240" s="50">
        <f t="shared" si="24"/>
        <v>209.34263991640412</v>
      </c>
      <c r="Y240" s="51">
        <f>+M240*Parámetros!$C$97</f>
        <v>4.5610211222978786E-4</v>
      </c>
      <c r="Z240" s="51">
        <f>N240*Parámetros!$C$98</f>
        <v>2.2502759441157196E-3</v>
      </c>
      <c r="AA240" s="51">
        <f>O240*Parámetros!$C$99</f>
        <v>2.7316444724893491E-2</v>
      </c>
      <c r="AB240" s="51">
        <f>P240*Parámetros!$C$100</f>
        <v>8.3136384741919422E-2</v>
      </c>
      <c r="AC240" s="51">
        <f>+Q240*Parámetros!$C$101</f>
        <v>0.12844014001370799</v>
      </c>
      <c r="AD240" s="51">
        <f>+R240*Parámetros!$C$102</f>
        <v>0.35239846364432392</v>
      </c>
      <c r="AE240" s="51">
        <f>S240*Parámetros!$C$103</f>
        <v>0.6851078772749768</v>
      </c>
      <c r="AF240" s="51">
        <f>T240*Parámetros!$C$104</f>
        <v>0.87099084975311203</v>
      </c>
      <c r="AG240" s="51">
        <f>+U240*Parámetros!$C$105</f>
        <v>1.6875578277374328</v>
      </c>
      <c r="AH240" s="51">
        <f t="shared" si="23"/>
        <v>3.8376543659467122</v>
      </c>
      <c r="AI240" s="107">
        <f t="shared" si="27"/>
        <v>6.0087464603820404</v>
      </c>
      <c r="AJ240" s="50">
        <f t="shared" si="25"/>
        <v>57.029412791876915</v>
      </c>
    </row>
    <row r="241" spans="1:36" x14ac:dyDescent="0.25">
      <c r="A241" s="21">
        <v>44143</v>
      </c>
      <c r="B241" s="44">
        <f t="shared" si="21"/>
        <v>233</v>
      </c>
      <c r="C241" s="48">
        <f>+'Modelo predictivo'!G240</f>
        <v>215.41468072752468</v>
      </c>
      <c r="D241" s="50">
        <f>+$C241*'Estructura Poblacion'!C$19</f>
        <v>8.7875074693186814</v>
      </c>
      <c r="E241" s="50">
        <f>+$C241*'Estructura Poblacion'!D$19</f>
        <v>14.451673676224628</v>
      </c>
      <c r="F241" s="50">
        <f>+$C241*'Estructura Poblacion'!E$19</f>
        <v>43.857770664868248</v>
      </c>
      <c r="G241" s="50">
        <f>+$C241*'Estructura Poblacion'!F$19</f>
        <v>50.054690489167932</v>
      </c>
      <c r="H241" s="50">
        <f>+$C241*'Estructura Poblacion'!G$19</f>
        <v>40.080928055844787</v>
      </c>
      <c r="I241" s="50">
        <f>+$C241*'Estructura Poblacion'!H$19</f>
        <v>27.280205150005145</v>
      </c>
      <c r="J241" s="50">
        <f>+$C241*'Estructura Poblacion'!I$19</f>
        <v>14.510218029784379</v>
      </c>
      <c r="K241" s="50">
        <f>+$C241*'Estructura Poblacion'!J$19</f>
        <v>7.9927678697450562</v>
      </c>
      <c r="L241" s="50">
        <f>+$C241*'Estructura Poblacion'!K$19</f>
        <v>8.398919322565833</v>
      </c>
      <c r="M241" s="126">
        <f>+D241*Parámetros!$B$97</f>
        <v>8.7875074693186811E-3</v>
      </c>
      <c r="N241" s="126">
        <f>+E241*Parámetros!$B$98</f>
        <v>4.3355021028673883E-2</v>
      </c>
      <c r="O241" s="126">
        <f>F241*Parámetros!$B$99</f>
        <v>0.52629324797841903</v>
      </c>
      <c r="P241" s="126">
        <f>+G241*Parámetros!$B$100</f>
        <v>1.6017500956533739</v>
      </c>
      <c r="Q241" s="126">
        <f>+H241*Parámetros!$B$101</f>
        <v>1.9639654747363946</v>
      </c>
      <c r="R241" s="126">
        <f>+I241*Parámetros!$B$102</f>
        <v>2.7825809253005245</v>
      </c>
      <c r="S241" s="126">
        <f>+J241*Parámetros!$B$103</f>
        <v>2.4086961929442072</v>
      </c>
      <c r="T241" s="126">
        <f>+K241*Parámetros!$B$104</f>
        <v>1.9422425923480486</v>
      </c>
      <c r="U241" s="126">
        <f>L241*Parámetros!$B$105</f>
        <v>2.2929049750604724</v>
      </c>
      <c r="V241" s="126">
        <f t="shared" si="22"/>
        <v>13.570576032519433</v>
      </c>
      <c r="W241" s="126">
        <f t="shared" si="26"/>
        <v>21.247902452042776</v>
      </c>
      <c r="X241" s="50">
        <f t="shared" si="24"/>
        <v>201.66531349688077</v>
      </c>
      <c r="Y241" s="51">
        <f>+M241*Parámetros!$C$97</f>
        <v>4.3937537346593405E-4</v>
      </c>
      <c r="Z241" s="51">
        <f>N241*Parámetros!$C$98</f>
        <v>2.1677510514336944E-3</v>
      </c>
      <c r="AA241" s="51">
        <f>O241*Parámetros!$C$99</f>
        <v>2.6314662398920954E-2</v>
      </c>
      <c r="AB241" s="51">
        <f>P241*Parámetros!$C$100</f>
        <v>8.0087504782668698E-2</v>
      </c>
      <c r="AC241" s="51">
        <f>+Q241*Parámetros!$C$101</f>
        <v>0.12372982490839286</v>
      </c>
      <c r="AD241" s="51">
        <f>+R241*Parámetros!$C$102</f>
        <v>0.339474872886664</v>
      </c>
      <c r="AE241" s="51">
        <f>S241*Parámetros!$C$103</f>
        <v>0.65998275686671282</v>
      </c>
      <c r="AF241" s="51">
        <f>T241*Parámetros!$C$104</f>
        <v>0.83904879989435699</v>
      </c>
      <c r="AG241" s="51">
        <f>+U241*Parámetros!$C$105</f>
        <v>1.6256696273178748</v>
      </c>
      <c r="AH241" s="51">
        <f t="shared" si="23"/>
        <v>3.6969151754804908</v>
      </c>
      <c r="AI241" s="107">
        <f t="shared" si="27"/>
        <v>5.7883831042876235</v>
      </c>
      <c r="AJ241" s="50">
        <f t="shared" si="25"/>
        <v>54.937944863069781</v>
      </c>
    </row>
    <row r="242" spans="1:36" x14ac:dyDescent="0.25">
      <c r="A242" s="21">
        <v>44144</v>
      </c>
      <c r="B242" s="44">
        <f t="shared" si="21"/>
        <v>234</v>
      </c>
      <c r="C242" s="48">
        <f>+'Modelo predictivo'!G241</f>
        <v>207.51473724516109</v>
      </c>
      <c r="D242" s="50">
        <f>+$C242*'Estructura Poblacion'!C$19</f>
        <v>8.4652415396057705</v>
      </c>
      <c r="E242" s="50">
        <f>+$C242*'Estructura Poblacion'!D$19</f>
        <v>13.921684703875314</v>
      </c>
      <c r="F242" s="50">
        <f>+$C242*'Estructura Poblacion'!E$19</f>
        <v>42.249366314966146</v>
      </c>
      <c r="G242" s="50">
        <f>+$C242*'Estructura Poblacion'!F$19</f>
        <v>48.219025322076547</v>
      </c>
      <c r="H242" s="50">
        <f>+$C242*'Estructura Poblacion'!G$19</f>
        <v>38.611032571969361</v>
      </c>
      <c r="I242" s="50">
        <f>+$C242*'Estructura Poblacion'!H$19</f>
        <v>26.279753007447027</v>
      </c>
      <c r="J242" s="50">
        <f>+$C242*'Estructura Poblacion'!I$19</f>
        <v>13.978082049242442</v>
      </c>
      <c r="K242" s="50">
        <f>+$C242*'Estructura Poblacion'!J$19</f>
        <v>7.6996475762470205</v>
      </c>
      <c r="L242" s="50">
        <f>+$C242*'Estructura Poblacion'!K$19</f>
        <v>8.0909041597314655</v>
      </c>
      <c r="M242" s="126">
        <f>+D242*Parámetros!$B$97</f>
        <v>8.4652415396057699E-3</v>
      </c>
      <c r="N242" s="126">
        <f>+E242*Parámetros!$B$98</f>
        <v>4.1765054111625947E-2</v>
      </c>
      <c r="O242" s="126">
        <f>F242*Parámetros!$B$99</f>
        <v>0.50699239577959376</v>
      </c>
      <c r="P242" s="126">
        <f>+G242*Parámetros!$B$100</f>
        <v>1.5430088103064494</v>
      </c>
      <c r="Q242" s="126">
        <f>+H242*Parámetros!$B$101</f>
        <v>1.8919405960264988</v>
      </c>
      <c r="R242" s="126">
        <f>+I242*Parámetros!$B$102</f>
        <v>2.6805348067595967</v>
      </c>
      <c r="S242" s="126">
        <f>+J242*Parámetros!$B$103</f>
        <v>2.3203616201742454</v>
      </c>
      <c r="T242" s="126">
        <f>+K242*Parámetros!$B$104</f>
        <v>1.8710143610280259</v>
      </c>
      <c r="U242" s="126">
        <f>L242*Parámetros!$B$105</f>
        <v>2.2088168356066902</v>
      </c>
      <c r="V242" s="126">
        <f t="shared" si="22"/>
        <v>13.072899721332332</v>
      </c>
      <c r="W242" s="126">
        <f t="shared" si="26"/>
        <v>20.468662792802753</v>
      </c>
      <c r="X242" s="50">
        <f t="shared" si="24"/>
        <v>194.26955042541036</v>
      </c>
      <c r="Y242" s="51">
        <f>+M242*Parámetros!$C$97</f>
        <v>4.232620769802885E-4</v>
      </c>
      <c r="Z242" s="51">
        <f>N242*Parámetros!$C$98</f>
        <v>2.0882527055812975E-3</v>
      </c>
      <c r="AA242" s="51">
        <f>O242*Parámetros!$C$99</f>
        <v>2.5349619788979691E-2</v>
      </c>
      <c r="AB242" s="51">
        <f>P242*Parámetros!$C$100</f>
        <v>7.715044051532248E-2</v>
      </c>
      <c r="AC242" s="51">
        <f>+Q242*Parámetros!$C$101</f>
        <v>0.11919225754966942</v>
      </c>
      <c r="AD242" s="51">
        <f>+R242*Parámetros!$C$102</f>
        <v>0.32702524642467079</v>
      </c>
      <c r="AE242" s="51">
        <f>S242*Parámetros!$C$103</f>
        <v>0.63577908392774329</v>
      </c>
      <c r="AF242" s="51">
        <f>T242*Parámetros!$C$104</f>
        <v>0.80827820396410721</v>
      </c>
      <c r="AG242" s="51">
        <f>+U242*Parámetros!$C$105</f>
        <v>1.5660511364451433</v>
      </c>
      <c r="AH242" s="51">
        <f t="shared" si="23"/>
        <v>3.5613375033981978</v>
      </c>
      <c r="AI242" s="107">
        <f t="shared" si="27"/>
        <v>5.576101553771462</v>
      </c>
      <c r="AJ242" s="50">
        <f t="shared" si="25"/>
        <v>52.923180812696515</v>
      </c>
    </row>
    <row r="243" spans="1:36" x14ac:dyDescent="0.25">
      <c r="A243" s="21">
        <v>44145</v>
      </c>
      <c r="B243" s="44">
        <f t="shared" si="21"/>
        <v>235</v>
      </c>
      <c r="C243" s="48">
        <f>+'Modelo predictivo'!G242</f>
        <v>199.90451858961023</v>
      </c>
      <c r="D243" s="50">
        <f>+$C243*'Estructura Poblacion'!C$19</f>
        <v>8.1547944844053379</v>
      </c>
      <c r="E243" s="50">
        <f>+$C243*'Estructura Poblacion'!D$19</f>
        <v>13.411132701368807</v>
      </c>
      <c r="F243" s="50">
        <f>+$C243*'Estructura Poblacion'!E$19</f>
        <v>40.699949054371778</v>
      </c>
      <c r="G243" s="50">
        <f>+$C243*'Estructura Poblacion'!F$19</f>
        <v>46.45068187365429</v>
      </c>
      <c r="H243" s="50">
        <f>+$C243*'Estructura Poblacion'!G$19</f>
        <v>37.195044462931413</v>
      </c>
      <c r="I243" s="50">
        <f>+$C243*'Estructura Poblacion'!H$19</f>
        <v>25.315991737979861</v>
      </c>
      <c r="J243" s="50">
        <f>+$C243*'Estructura Poblacion'!I$19</f>
        <v>13.465461778546723</v>
      </c>
      <c r="K243" s="50">
        <f>+$C243*'Estructura Poblacion'!J$19</f>
        <v>7.4172772617151148</v>
      </c>
      <c r="L243" s="50">
        <f>+$C243*'Estructura Poblacion'!K$19</f>
        <v>7.7941852346369149</v>
      </c>
      <c r="M243" s="126">
        <f>+D243*Parámetros!$B$97</f>
        <v>8.1547944844053387E-3</v>
      </c>
      <c r="N243" s="126">
        <f>+E243*Parámetros!$B$98</f>
        <v>4.0233398104106421E-2</v>
      </c>
      <c r="O243" s="126">
        <f>F243*Parámetros!$B$99</f>
        <v>0.48839938865246135</v>
      </c>
      <c r="P243" s="126">
        <f>+G243*Parámetros!$B$100</f>
        <v>1.4864218199569372</v>
      </c>
      <c r="Q243" s="126">
        <f>+H243*Parámetros!$B$101</f>
        <v>1.8225571786836394</v>
      </c>
      <c r="R243" s="126">
        <f>+I243*Parámetros!$B$102</f>
        <v>2.5822311572739456</v>
      </c>
      <c r="S243" s="126">
        <f>+J243*Parámetros!$B$103</f>
        <v>2.2352666552387563</v>
      </c>
      <c r="T243" s="126">
        <f>+K243*Parámetros!$B$104</f>
        <v>1.8023983745967729</v>
      </c>
      <c r="U243" s="126">
        <f>L243*Parámetros!$B$105</f>
        <v>2.127812569055878</v>
      </c>
      <c r="V243" s="126">
        <f t="shared" si="22"/>
        <v>12.593475336046904</v>
      </c>
      <c r="W243" s="126">
        <f t="shared" si="26"/>
        <v>19.718001655304857</v>
      </c>
      <c r="X243" s="50">
        <f t="shared" si="24"/>
        <v>187.14502410615242</v>
      </c>
      <c r="Y243" s="51">
        <f>+M243*Parámetros!$C$97</f>
        <v>4.0773972422026693E-4</v>
      </c>
      <c r="Z243" s="51">
        <f>N243*Parámetros!$C$98</f>
        <v>2.0116699052053211E-3</v>
      </c>
      <c r="AA243" s="51">
        <f>O243*Parámetros!$C$99</f>
        <v>2.4419969432623069E-2</v>
      </c>
      <c r="AB243" s="51">
        <f>P243*Parámetros!$C$100</f>
        <v>7.4321090997846867E-2</v>
      </c>
      <c r="AC243" s="51">
        <f>+Q243*Parámetros!$C$101</f>
        <v>0.11482110225706929</v>
      </c>
      <c r="AD243" s="51">
        <f>+R243*Parámetros!$C$102</f>
        <v>0.31503220118742137</v>
      </c>
      <c r="AE243" s="51">
        <f>S243*Parámetros!$C$103</f>
        <v>0.61246306353541924</v>
      </c>
      <c r="AF243" s="51">
        <f>T243*Parámetros!$C$104</f>
        <v>0.7786360978258059</v>
      </c>
      <c r="AG243" s="51">
        <f>+U243*Parámetros!$C$105</f>
        <v>1.5086191114606173</v>
      </c>
      <c r="AH243" s="51">
        <f t="shared" si="23"/>
        <v>3.430732046326229</v>
      </c>
      <c r="AI243" s="107">
        <f t="shared" si="27"/>
        <v>5.3716054038505359</v>
      </c>
      <c r="AJ243" s="50">
        <f t="shared" si="25"/>
        <v>50.982307455172204</v>
      </c>
    </row>
    <row r="244" spans="1:36" x14ac:dyDescent="0.25">
      <c r="A244" s="21">
        <v>44146</v>
      </c>
      <c r="B244" s="44">
        <f t="shared" si="21"/>
        <v>236</v>
      </c>
      <c r="C244" s="48">
        <f>+'Modelo predictivo'!G243</f>
        <v>192.57339885365218</v>
      </c>
      <c r="D244" s="50">
        <f>+$C244*'Estructura Poblacion'!C$19</f>
        <v>7.8557328363290493</v>
      </c>
      <c r="E244" s="50">
        <f>+$C244*'Estructura Poblacion'!D$19</f>
        <v>12.919304801118095</v>
      </c>
      <c r="F244" s="50">
        <f>+$C244*'Estructura Poblacion'!E$19</f>
        <v>39.207355480849124</v>
      </c>
      <c r="G244" s="50">
        <f>+$C244*'Estructura Poblacion'!F$19</f>
        <v>44.747191061964578</v>
      </c>
      <c r="H244" s="50">
        <f>+$C244*'Estructura Poblacion'!G$19</f>
        <v>35.830986629392243</v>
      </c>
      <c r="I244" s="50">
        <f>+$C244*'Estructura Poblacion'!H$19</f>
        <v>24.387575672274675</v>
      </c>
      <c r="J244" s="50">
        <f>+$C244*'Estructura Poblacion'!I$19</f>
        <v>12.971641462252865</v>
      </c>
      <c r="K244" s="50">
        <f>+$C244*'Estructura Poblacion'!J$19</f>
        <v>7.1452626614245398</v>
      </c>
      <c r="L244" s="50">
        <f>+$C244*'Estructura Poblacion'!K$19</f>
        <v>7.5083482480470112</v>
      </c>
      <c r="M244" s="126">
        <f>+D244*Parámetros!$B$97</f>
        <v>7.8557328363290501E-3</v>
      </c>
      <c r="N244" s="126">
        <f>+E244*Parámetros!$B$98</f>
        <v>3.8757914403354285E-2</v>
      </c>
      <c r="O244" s="126">
        <f>F244*Parámetros!$B$99</f>
        <v>0.47048826577018948</v>
      </c>
      <c r="P244" s="126">
        <f>+G244*Parámetros!$B$100</f>
        <v>1.4319101139828665</v>
      </c>
      <c r="Q244" s="126">
        <f>+H244*Parámetros!$B$101</f>
        <v>1.75571834484022</v>
      </c>
      <c r="R244" s="126">
        <f>+I244*Parámetros!$B$102</f>
        <v>2.4875327185720169</v>
      </c>
      <c r="S244" s="126">
        <f>+J244*Parámetros!$B$103</f>
        <v>2.1532924827339759</v>
      </c>
      <c r="T244" s="126">
        <f>+K244*Parámetros!$B$104</f>
        <v>1.7362988267261632</v>
      </c>
      <c r="U244" s="126">
        <f>L244*Parámetros!$B$105</f>
        <v>2.0497790717168343</v>
      </c>
      <c r="V244" s="126">
        <f t="shared" si="22"/>
        <v>12.131633471581949</v>
      </c>
      <c r="W244" s="126">
        <f t="shared" si="26"/>
        <v>18.994870902020036</v>
      </c>
      <c r="X244" s="50">
        <f t="shared" si="24"/>
        <v>180.28178667571433</v>
      </c>
      <c r="Y244" s="51">
        <f>+M244*Parámetros!$C$97</f>
        <v>3.9278664181645253E-4</v>
      </c>
      <c r="Z244" s="51">
        <f>N244*Parámetros!$C$98</f>
        <v>1.9378957201677143E-3</v>
      </c>
      <c r="AA244" s="51">
        <f>O244*Parámetros!$C$99</f>
        <v>2.3524413288509474E-2</v>
      </c>
      <c r="AB244" s="51">
        <f>P244*Parámetros!$C$100</f>
        <v>7.159550569914333E-2</v>
      </c>
      <c r="AC244" s="51">
        <f>+Q244*Parámetros!$C$101</f>
        <v>0.11061025572493387</v>
      </c>
      <c r="AD244" s="51">
        <f>+R244*Parámetros!$C$102</f>
        <v>0.30347899166578607</v>
      </c>
      <c r="AE244" s="51">
        <f>S244*Parámetros!$C$103</f>
        <v>0.59000214026910947</v>
      </c>
      <c r="AF244" s="51">
        <f>T244*Parámetros!$C$104</f>
        <v>0.75008109314570248</v>
      </c>
      <c r="AG244" s="51">
        <f>+U244*Parámetros!$C$105</f>
        <v>1.4532933618472355</v>
      </c>
      <c r="AH244" s="51">
        <f t="shared" si="23"/>
        <v>3.3049164440024041</v>
      </c>
      <c r="AI244" s="107">
        <f t="shared" si="27"/>
        <v>5.1746091194430743</v>
      </c>
      <c r="AJ244" s="50">
        <f t="shared" si="25"/>
        <v>49.11261477973153</v>
      </c>
    </row>
    <row r="245" spans="1:36" x14ac:dyDescent="0.25">
      <c r="A245" s="21">
        <v>44147</v>
      </c>
      <c r="B245" s="44">
        <f t="shared" si="21"/>
        <v>237</v>
      </c>
      <c r="C245" s="48">
        <f>+'Modelo predictivo'!G244</f>
        <v>185.51114185922779</v>
      </c>
      <c r="D245" s="50">
        <f>+$C245*'Estructura Poblacion'!C$19</f>
        <v>7.5676390263846338</v>
      </c>
      <c r="E245" s="50">
        <f>+$C245*'Estructura Poblacion'!D$19</f>
        <v>12.445514281565936</v>
      </c>
      <c r="F245" s="50">
        <f>+$C245*'Estructura Poblacion'!E$19</f>
        <v>37.769501539828241</v>
      </c>
      <c r="G245" s="50">
        <f>+$C245*'Estructura Poblacion'!F$19</f>
        <v>43.106174364230732</v>
      </c>
      <c r="H245" s="50">
        <f>+$C245*'Estructura Poblacion'!G$19</f>
        <v>34.516954486599474</v>
      </c>
      <c r="I245" s="50">
        <f>+$C245*'Estructura Poblacion'!H$19</f>
        <v>23.49320849646622</v>
      </c>
      <c r="J245" s="50">
        <f>+$C245*'Estructura Poblacion'!I$19</f>
        <v>12.495931596864967</v>
      </c>
      <c r="K245" s="50">
        <f>+$C245*'Estructura Poblacion'!J$19</f>
        <v>6.8832239712002803</v>
      </c>
      <c r="L245" s="50">
        <f>+$C245*'Estructura Poblacion'!K$19</f>
        <v>7.2329940960873129</v>
      </c>
      <c r="M245" s="126">
        <f>+D245*Parámetros!$B$97</f>
        <v>7.5676390263846342E-3</v>
      </c>
      <c r="N245" s="126">
        <f>+E245*Parámetros!$B$98</f>
        <v>3.7336542844697812E-2</v>
      </c>
      <c r="O245" s="126">
        <f>F245*Parámetros!$B$99</f>
        <v>0.45323401847793887</v>
      </c>
      <c r="P245" s="126">
        <f>+G245*Parámetros!$B$100</f>
        <v>1.3793975796553835</v>
      </c>
      <c r="Q245" s="126">
        <f>+H245*Parámetros!$B$101</f>
        <v>1.6913307698433744</v>
      </c>
      <c r="R245" s="126">
        <f>+I245*Parámetros!$B$102</f>
        <v>2.3963072666395542</v>
      </c>
      <c r="S245" s="126">
        <f>+J245*Parámetros!$B$103</f>
        <v>2.0743246450795847</v>
      </c>
      <c r="T245" s="126">
        <f>+K245*Parámetros!$B$104</f>
        <v>1.6726234250016681</v>
      </c>
      <c r="U245" s="126">
        <f>L245*Parámetros!$B$105</f>
        <v>1.9746073882318367</v>
      </c>
      <c r="V245" s="126">
        <f t="shared" si="22"/>
        <v>11.686729274800422</v>
      </c>
      <c r="W245" s="126">
        <f t="shared" si="26"/>
        <v>18.298260833941036</v>
      </c>
      <c r="X245" s="50">
        <f t="shared" si="24"/>
        <v>173.67025511657371</v>
      </c>
      <c r="Y245" s="51">
        <f>+M245*Parámetros!$C$97</f>
        <v>3.7838195131923173E-4</v>
      </c>
      <c r="Z245" s="51">
        <f>N245*Parámetros!$C$98</f>
        <v>1.8668271422348907E-3</v>
      </c>
      <c r="AA245" s="51">
        <f>O245*Parámetros!$C$99</f>
        <v>2.2661700923896945E-2</v>
      </c>
      <c r="AB245" s="51">
        <f>P245*Parámetros!$C$100</f>
        <v>6.896987898276917E-2</v>
      </c>
      <c r="AC245" s="51">
        <f>+Q245*Parámetros!$C$101</f>
        <v>0.10655383850013259</v>
      </c>
      <c r="AD245" s="51">
        <f>+R245*Parámetros!$C$102</f>
        <v>0.29234948653002563</v>
      </c>
      <c r="AE245" s="51">
        <f>S245*Parámetros!$C$103</f>
        <v>0.56836495275180621</v>
      </c>
      <c r="AF245" s="51">
        <f>T245*Parámetros!$C$104</f>
        <v>0.72257331960072058</v>
      </c>
      <c r="AG245" s="51">
        <f>+U245*Parámetros!$C$105</f>
        <v>1.3999966382563722</v>
      </c>
      <c r="AH245" s="51">
        <f t="shared" si="23"/>
        <v>3.1837150246392776</v>
      </c>
      <c r="AI245" s="107">
        <f t="shared" si="27"/>
        <v>4.9848376369428111</v>
      </c>
      <c r="AJ245" s="50">
        <f t="shared" si="25"/>
        <v>47.311492167427993</v>
      </c>
    </row>
    <row r="246" spans="1:36" x14ac:dyDescent="0.25">
      <c r="A246" s="21">
        <v>44148</v>
      </c>
      <c r="B246" s="44">
        <f t="shared" si="21"/>
        <v>238</v>
      </c>
      <c r="C246" s="48">
        <f>+'Modelo predictivo'!G245</f>
        <v>178.70788686326705</v>
      </c>
      <c r="D246" s="50">
        <f>+$C246*'Estructura Poblacion'!C$19</f>
        <v>7.2901108008673381</v>
      </c>
      <c r="E246" s="50">
        <f>+$C246*'Estructura Poblacion'!D$19</f>
        <v>11.989099608221871</v>
      </c>
      <c r="F246" s="50">
        <f>+$C246*'Estructura Poblacion'!E$19</f>
        <v>36.384379614155606</v>
      </c>
      <c r="G246" s="50">
        <f>+$C246*'Estructura Poblacion'!F$19</f>
        <v>41.525340495380171</v>
      </c>
      <c r="H246" s="50">
        <f>+$C246*'Estructura Poblacion'!G$19</f>
        <v>33.251113304755513</v>
      </c>
      <c r="I246" s="50">
        <f>+$C246*'Estructura Poblacion'!H$19</f>
        <v>22.631641441933098</v>
      </c>
      <c r="J246" s="50">
        <f>+$C246*'Estructura Poblacion'!I$19</f>
        <v>12.037667967987808</v>
      </c>
      <c r="K246" s="50">
        <f>+$C246*'Estructura Poblacion'!J$19</f>
        <v>6.6307953170447256</v>
      </c>
      <c r="L246" s="50">
        <f>+$C246*'Estructura Poblacion'!K$19</f>
        <v>6.9677383129209236</v>
      </c>
      <c r="M246" s="126">
        <f>+D246*Parámetros!$B$97</f>
        <v>7.2901108008673384E-3</v>
      </c>
      <c r="N246" s="126">
        <f>+E246*Parámetros!$B$98</f>
        <v>3.5967298824665615E-2</v>
      </c>
      <c r="O246" s="126">
        <f>F246*Parámetros!$B$99</f>
        <v>0.43661255536986726</v>
      </c>
      <c r="P246" s="126">
        <f>+G246*Parámetros!$B$100</f>
        <v>1.3288108958521654</v>
      </c>
      <c r="Q246" s="126">
        <f>+H246*Parámetros!$B$101</f>
        <v>1.6293045519330203</v>
      </c>
      <c r="R246" s="126">
        <f>+I246*Parámetros!$B$102</f>
        <v>2.3084274270771759</v>
      </c>
      <c r="S246" s="126">
        <f>+J246*Parámetros!$B$103</f>
        <v>1.9982528826859762</v>
      </c>
      <c r="T246" s="126">
        <f>+K246*Parámetros!$B$104</f>
        <v>1.6112832620418682</v>
      </c>
      <c r="U246" s="126">
        <f>L246*Parámetros!$B$105</f>
        <v>1.9021925594274123</v>
      </c>
      <c r="V246" s="126">
        <f t="shared" si="22"/>
        <v>11.258141544013018</v>
      </c>
      <c r="W246" s="126">
        <f t="shared" si="26"/>
        <v>17.627198781526186</v>
      </c>
      <c r="X246" s="50">
        <f t="shared" si="24"/>
        <v>167.30119787906057</v>
      </c>
      <c r="Y246" s="51">
        <f>+M246*Parámetros!$C$97</f>
        <v>3.6450554004336695E-4</v>
      </c>
      <c r="Z246" s="51">
        <f>N246*Parámetros!$C$98</f>
        <v>1.7983649412332808E-3</v>
      </c>
      <c r="AA246" s="51">
        <f>O246*Parámetros!$C$99</f>
        <v>2.1830627768493364E-2</v>
      </c>
      <c r="AB246" s="51">
        <f>P246*Parámetros!$C$100</f>
        <v>6.6440544792608275E-2</v>
      </c>
      <c r="AC246" s="51">
        <f>+Q246*Parámetros!$C$101</f>
        <v>0.10264618677178028</v>
      </c>
      <c r="AD246" s="51">
        <f>+R246*Parámetros!$C$102</f>
        <v>0.28162814610341547</v>
      </c>
      <c r="AE246" s="51">
        <f>S246*Parámetros!$C$103</f>
        <v>0.54752128985595749</v>
      </c>
      <c r="AF246" s="51">
        <f>T246*Parámetros!$C$104</f>
        <v>0.6960743692020871</v>
      </c>
      <c r="AG246" s="51">
        <f>+U246*Parámetros!$C$105</f>
        <v>1.3486545246340353</v>
      </c>
      <c r="AH246" s="51">
        <f t="shared" si="23"/>
        <v>3.0669585596096542</v>
      </c>
      <c r="AI246" s="107">
        <f t="shared" si="27"/>
        <v>4.8020259803619396</v>
      </c>
      <c r="AJ246" s="50">
        <f t="shared" si="25"/>
        <v>45.576424746675706</v>
      </c>
    </row>
    <row r="247" spans="1:36" x14ac:dyDescent="0.25">
      <c r="A247" s="21">
        <v>44149</v>
      </c>
      <c r="B247" s="44">
        <f t="shared" si="21"/>
        <v>239</v>
      </c>
      <c r="C247" s="48">
        <f>+'Modelo predictivo'!G246</f>
        <v>172.1541347890161</v>
      </c>
      <c r="D247" s="50">
        <f>+$C247*'Estructura Poblacion'!C$19</f>
        <v>7.0227606596882914</v>
      </c>
      <c r="E247" s="50">
        <f>+$C247*'Estructura Poblacion'!D$19</f>
        <v>11.54942350995373</v>
      </c>
      <c r="F247" s="50">
        <f>+$C247*'Estructura Poblacion'!E$19</f>
        <v>35.050055720834365</v>
      </c>
      <c r="G247" s="50">
        <f>+$C247*'Estructura Poblacion'!F$19</f>
        <v>40.002482208695824</v>
      </c>
      <c r="H247" s="50">
        <f>+$C247*'Estructura Poblacion'!G$19</f>
        <v>32.031695647162536</v>
      </c>
      <c r="I247" s="50">
        <f>+$C247*'Estructura Poblacion'!H$19</f>
        <v>21.801671541627261</v>
      </c>
      <c r="J247" s="50">
        <f>+$C247*'Estructura Poblacion'!I$19</f>
        <v>11.596210722876371</v>
      </c>
      <c r="K247" s="50">
        <f>+$C247*'Estructura Poblacion'!J$19</f>
        <v>6.387624244263451</v>
      </c>
      <c r="L247" s="50">
        <f>+$C247*'Estructura Poblacion'!K$19</f>
        <v>6.7122105339142681</v>
      </c>
      <c r="M247" s="126">
        <f>+D247*Parámetros!$B$97</f>
        <v>7.0227606596882913E-3</v>
      </c>
      <c r="N247" s="126">
        <f>+E247*Parámetros!$B$98</f>
        <v>3.4648270529861191E-2</v>
      </c>
      <c r="O247" s="126">
        <f>F247*Parámetros!$B$99</f>
        <v>0.42060066865001239</v>
      </c>
      <c r="P247" s="126">
        <f>+G247*Parámetros!$B$100</f>
        <v>1.2800794306782664</v>
      </c>
      <c r="Q247" s="126">
        <f>+H247*Parámetros!$B$101</f>
        <v>1.5695530867109644</v>
      </c>
      <c r="R247" s="126">
        <f>+I247*Parámetros!$B$102</f>
        <v>2.2237704972459804</v>
      </c>
      <c r="S247" s="126">
        <f>+J247*Parámetros!$B$103</f>
        <v>1.9249709799974777</v>
      </c>
      <c r="T247" s="126">
        <f>+K247*Parámetros!$B$104</f>
        <v>1.5521926913560185</v>
      </c>
      <c r="U247" s="126">
        <f>L247*Parámetros!$B$105</f>
        <v>1.8324334757585954</v>
      </c>
      <c r="V247" s="126">
        <f t="shared" si="22"/>
        <v>10.845271861586864</v>
      </c>
      <c r="W247" s="126">
        <f t="shared" si="26"/>
        <v>16.980747747347003</v>
      </c>
      <c r="X247" s="50">
        <f t="shared" si="24"/>
        <v>161.16572199330042</v>
      </c>
      <c r="Y247" s="51">
        <f>+M247*Parámetros!$C$97</f>
        <v>3.511380329844146E-4</v>
      </c>
      <c r="Z247" s="51">
        <f>N247*Parámetros!$C$98</f>
        <v>1.7324135264930596E-3</v>
      </c>
      <c r="AA247" s="51">
        <f>O247*Parámetros!$C$99</f>
        <v>2.1030033432500622E-2</v>
      </c>
      <c r="AB247" s="51">
        <f>P247*Parámetros!$C$100</f>
        <v>6.4003971533913323E-2</v>
      </c>
      <c r="AC247" s="51">
        <f>+Q247*Parámetros!$C$101</f>
        <v>9.8881844462790761E-2</v>
      </c>
      <c r="AD247" s="51">
        <f>+R247*Parámetros!$C$102</f>
        <v>0.27130000066400961</v>
      </c>
      <c r="AE247" s="51">
        <f>S247*Parámetros!$C$103</f>
        <v>0.52744204851930898</v>
      </c>
      <c r="AF247" s="51">
        <f>T247*Parámetros!$C$104</f>
        <v>0.67054724266580001</v>
      </c>
      <c r="AG247" s="51">
        <f>+U247*Parámetros!$C$105</f>
        <v>1.299195334312844</v>
      </c>
      <c r="AH247" s="51">
        <f t="shared" si="23"/>
        <v>2.9544840271506447</v>
      </c>
      <c r="AI247" s="107">
        <f t="shared" si="27"/>
        <v>4.6259188915592846</v>
      </c>
      <c r="AJ247" s="50">
        <f t="shared" si="25"/>
        <v>43.90498988226706</v>
      </c>
    </row>
    <row r="248" spans="1:36" x14ac:dyDescent="0.25">
      <c r="A248" s="21">
        <v>44150</v>
      </c>
      <c r="B248" s="44">
        <f t="shared" si="21"/>
        <v>240</v>
      </c>
      <c r="C248" s="48">
        <f>+'Modelo predictivo'!G247</f>
        <v>165.84073496120982</v>
      </c>
      <c r="D248" s="50">
        <f>+$C248*'Estructura Poblacion'!C$19</f>
        <v>6.7652153152564614</v>
      </c>
      <c r="E248" s="50">
        <f>+$C248*'Estructura Poblacion'!D$19</f>
        <v>11.125872089080998</v>
      </c>
      <c r="F248" s="50">
        <f>+$C248*'Estructura Poblacion'!E$19</f>
        <v>33.764666810346029</v>
      </c>
      <c r="G248" s="50">
        <f>+$C248*'Estructura Poblacion'!F$19</f>
        <v>38.535473213543206</v>
      </c>
      <c r="H248" s="50">
        <f>+$C248*'Estructura Poblacion'!G$19</f>
        <v>30.856998902114963</v>
      </c>
      <c r="I248" s="50">
        <f>+$C248*'Estructura Poblacion'!H$19</f>
        <v>21.002139950210726</v>
      </c>
      <c r="J248" s="50">
        <f>+$C248*'Estructura Poblacion'!I$19</f>
        <v>11.170943476924146</v>
      </c>
      <c r="K248" s="50">
        <f>+$C248*'Estructura Poblacion'!J$19</f>
        <v>6.1533712252857322</v>
      </c>
      <c r="L248" s="50">
        <f>+$C248*'Estructura Poblacion'!K$19</f>
        <v>6.4660539784475706</v>
      </c>
      <c r="M248" s="126">
        <f>+D248*Parámetros!$B$97</f>
        <v>6.7652153152564613E-3</v>
      </c>
      <c r="N248" s="126">
        <f>+E248*Parámetros!$B$98</f>
        <v>3.3377616267242997E-2</v>
      </c>
      <c r="O248" s="126">
        <f>F248*Parámetros!$B$99</f>
        <v>0.40517600172415236</v>
      </c>
      <c r="P248" s="126">
        <f>+G248*Parámetros!$B$100</f>
        <v>1.2331351428333825</v>
      </c>
      <c r="Q248" s="126">
        <f>+H248*Parámetros!$B$101</f>
        <v>1.5119929462036332</v>
      </c>
      <c r="R248" s="126">
        <f>+I248*Parámetros!$B$102</f>
        <v>2.1422182749214937</v>
      </c>
      <c r="S248" s="126">
        <f>+J248*Parámetros!$B$103</f>
        <v>1.8543766171694083</v>
      </c>
      <c r="T248" s="126">
        <f>+K248*Parámetros!$B$104</f>
        <v>1.4952692077444329</v>
      </c>
      <c r="U248" s="126">
        <f>L248*Parámetros!$B$105</f>
        <v>1.7652327361161868</v>
      </c>
      <c r="V248" s="126">
        <f t="shared" si="22"/>
        <v>10.44754375829519</v>
      </c>
      <c r="W248" s="126">
        <f t="shared" si="26"/>
        <v>16.358005098180708</v>
      </c>
      <c r="X248" s="50">
        <f t="shared" si="24"/>
        <v>155.25526065341489</v>
      </c>
      <c r="Y248" s="51">
        <f>+M248*Parámetros!$C$97</f>
        <v>3.3826076576282311E-4</v>
      </c>
      <c r="Z248" s="51">
        <f>N248*Parámetros!$C$98</f>
        <v>1.66888081336215E-3</v>
      </c>
      <c r="AA248" s="51">
        <f>O248*Parámetros!$C$99</f>
        <v>2.0258800086207618E-2</v>
      </c>
      <c r="AB248" s="51">
        <f>P248*Parámetros!$C$100</f>
        <v>6.1656757141669127E-2</v>
      </c>
      <c r="AC248" s="51">
        <f>+Q248*Parámetros!$C$101</f>
        <v>9.5255555610828893E-2</v>
      </c>
      <c r="AD248" s="51">
        <f>+R248*Parámetros!$C$102</f>
        <v>0.26135062954042221</v>
      </c>
      <c r="AE248" s="51">
        <f>S248*Parámetros!$C$103</f>
        <v>0.50809919310441787</v>
      </c>
      <c r="AF248" s="51">
        <f>T248*Parámetros!$C$104</f>
        <v>0.64595629774559504</v>
      </c>
      <c r="AG248" s="51">
        <f>+U248*Parámetros!$C$105</f>
        <v>1.2515500099063763</v>
      </c>
      <c r="AH248" s="51">
        <f t="shared" si="23"/>
        <v>2.8461343847146421</v>
      </c>
      <c r="AI248" s="107">
        <f t="shared" si="27"/>
        <v>4.4562704739383294</v>
      </c>
      <c r="AJ248" s="50">
        <f t="shared" si="25"/>
        <v>42.294853793043373</v>
      </c>
    </row>
    <row r="249" spans="1:36" x14ac:dyDescent="0.25">
      <c r="A249" s="21">
        <v>44151</v>
      </c>
      <c r="B249" s="44">
        <f t="shared" ref="B249:B294" si="28">+B248+1</f>
        <v>241</v>
      </c>
      <c r="C249" s="48">
        <f>+'Modelo predictivo'!G248</f>
        <v>159.75887232855894</v>
      </c>
      <c r="D249" s="50">
        <f>+$C249*'Estructura Poblacion'!C$19</f>
        <v>6.5171151712398574</v>
      </c>
      <c r="E249" s="50">
        <f>+$C249*'Estructura Poblacion'!D$19</f>
        <v>10.717853964160952</v>
      </c>
      <c r="F249" s="50">
        <f>+$C249*'Estructura Poblacion'!E$19</f>
        <v>32.52641816518787</v>
      </c>
      <c r="G249" s="50">
        <f>+$C249*'Estructura Poblacion'!F$19</f>
        <v>37.122265206332031</v>
      </c>
      <c r="H249" s="50">
        <f>+$C249*'Estructura Poblacion'!G$19</f>
        <v>29.725382905463608</v>
      </c>
      <c r="I249" s="50">
        <f>+$C249*'Estructura Poblacion'!H$19</f>
        <v>20.231930325906013</v>
      </c>
      <c r="J249" s="50">
        <f>+$C249*'Estructura Poblacion'!I$19</f>
        <v>10.761272452976673</v>
      </c>
      <c r="K249" s="50">
        <f>+$C249*'Estructura Poblacion'!J$19</f>
        <v>5.9277091855664326</v>
      </c>
      <c r="L249" s="50">
        <f>+$C249*'Estructura Poblacion'!K$19</f>
        <v>6.2289249517255039</v>
      </c>
      <c r="M249" s="126">
        <f>+D249*Parámetros!$B$97</f>
        <v>6.5171151712398578E-3</v>
      </c>
      <c r="N249" s="126">
        <f>+E249*Parámetros!$B$98</f>
        <v>3.2153561892482856E-2</v>
      </c>
      <c r="O249" s="126">
        <f>F249*Parámetros!$B$99</f>
        <v>0.39031701798225443</v>
      </c>
      <c r="P249" s="126">
        <f>+G249*Parámetros!$B$100</f>
        <v>1.1879124866026249</v>
      </c>
      <c r="Q249" s="126">
        <f>+H249*Parámetros!$B$101</f>
        <v>1.4565437623677169</v>
      </c>
      <c r="R249" s="126">
        <f>+I249*Parámetros!$B$102</f>
        <v>2.0636568932424133</v>
      </c>
      <c r="S249" s="126">
        <f>+J249*Parámetros!$B$103</f>
        <v>1.7863712271941279</v>
      </c>
      <c r="T249" s="126">
        <f>+K249*Parámetros!$B$104</f>
        <v>1.440433332092643</v>
      </c>
      <c r="U249" s="126">
        <f>L249*Parámetros!$B$105</f>
        <v>1.7004965118210627</v>
      </c>
      <c r="V249" s="126">
        <f t="shared" si="22"/>
        <v>10.064401908366566</v>
      </c>
      <c r="W249" s="126">
        <f t="shared" si="26"/>
        <v>15.758101305227624</v>
      </c>
      <c r="X249" s="50">
        <f t="shared" si="24"/>
        <v>149.56156125655383</v>
      </c>
      <c r="Y249" s="51">
        <f>+M249*Parámetros!$C$97</f>
        <v>3.258557585619929E-4</v>
      </c>
      <c r="Z249" s="51">
        <f>N249*Parámetros!$C$98</f>
        <v>1.6076780946241429E-3</v>
      </c>
      <c r="AA249" s="51">
        <f>O249*Parámetros!$C$99</f>
        <v>1.9515850899112723E-2</v>
      </c>
      <c r="AB249" s="51">
        <f>P249*Parámetros!$C$100</f>
        <v>5.939562433013125E-2</v>
      </c>
      <c r="AC249" s="51">
        <f>+Q249*Parámetros!$C$101</f>
        <v>9.1762257029166169E-2</v>
      </c>
      <c r="AD249" s="51">
        <f>+R249*Parámetros!$C$102</f>
        <v>0.25176614097557443</v>
      </c>
      <c r="AE249" s="51">
        <f>S249*Parámetros!$C$103</f>
        <v>0.48946571625119106</v>
      </c>
      <c r="AF249" s="51">
        <f>T249*Parámetros!$C$104</f>
        <v>0.62226719946402176</v>
      </c>
      <c r="AG249" s="51">
        <f>+U249*Parámetros!$C$105</f>
        <v>1.2056520268811333</v>
      </c>
      <c r="AH249" s="51">
        <f t="shared" si="23"/>
        <v>2.7417583496835167</v>
      </c>
      <c r="AI249" s="107">
        <f t="shared" si="27"/>
        <v>4.2928438492554832</v>
      </c>
      <c r="AJ249" s="50">
        <f t="shared" si="25"/>
        <v>40.743768293471405</v>
      </c>
    </row>
    <row r="250" spans="1:36" x14ac:dyDescent="0.25">
      <c r="A250" s="21">
        <v>44152</v>
      </c>
      <c r="B250" s="44">
        <f t="shared" si="28"/>
        <v>242</v>
      </c>
      <c r="C250" s="48">
        <f>+'Modelo predictivo'!G249</f>
        <v>153.90005515236408</v>
      </c>
      <c r="D250" s="50">
        <f>+$C250*'Estructura Poblacion'!C$19</f>
        <v>6.2781138203416473</v>
      </c>
      <c r="E250" s="50">
        <f>+$C250*'Estructura Poblacion'!D$19</f>
        <v>10.324799444046208</v>
      </c>
      <c r="F250" s="50">
        <f>+$C250*'Estructura Poblacion'!E$19</f>
        <v>31.333580893312401</v>
      </c>
      <c r="G250" s="50">
        <f>+$C250*'Estructura Poblacion'!F$19</f>
        <v>35.76088500978917</v>
      </c>
      <c r="H250" s="50">
        <f>+$C250*'Estructura Poblacion'!G$19</f>
        <v>28.635267649909402</v>
      </c>
      <c r="I250" s="50">
        <f>+$C250*'Estructura Poblacion'!H$19</f>
        <v>19.489967271377076</v>
      </c>
      <c r="J250" s="50">
        <f>+$C250*'Estructura Poblacion'!I$19</f>
        <v>10.366625652043155</v>
      </c>
      <c r="K250" s="50">
        <f>+$C250*'Estructura Poblacion'!J$19</f>
        <v>5.7103230467831008</v>
      </c>
      <c r="L250" s="50">
        <f>+$C250*'Estructura Poblacion'!K$19</f>
        <v>6.0004923647619171</v>
      </c>
      <c r="M250" s="126">
        <f>+D250*Parámetros!$B$97</f>
        <v>6.2781138203416471E-3</v>
      </c>
      <c r="N250" s="126">
        <f>+E250*Parámetros!$B$98</f>
        <v>3.0974398332138626E-2</v>
      </c>
      <c r="O250" s="126">
        <f>F250*Parámetros!$B$99</f>
        <v>0.37600297071974881</v>
      </c>
      <c r="P250" s="126">
        <f>+G250*Parámetros!$B$100</f>
        <v>1.1443483203132534</v>
      </c>
      <c r="Q250" s="126">
        <f>+H250*Parámetros!$B$101</f>
        <v>1.4031281148455608</v>
      </c>
      <c r="R250" s="126">
        <f>+I250*Parámetros!$B$102</f>
        <v>1.9879766616804615</v>
      </c>
      <c r="S250" s="126">
        <f>+J250*Parámetros!$B$103</f>
        <v>1.7208598582391637</v>
      </c>
      <c r="T250" s="126">
        <f>+K250*Parámetros!$B$104</f>
        <v>1.3876085003682934</v>
      </c>
      <c r="U250" s="126">
        <f>L250*Parámetros!$B$105</f>
        <v>1.6381344155800035</v>
      </c>
      <c r="V250" s="126">
        <f t="shared" si="22"/>
        <v>9.6953113538989637</v>
      </c>
      <c r="W250" s="126">
        <f t="shared" si="26"/>
        <v>15.180198730282555</v>
      </c>
      <c r="X250" s="50">
        <f t="shared" si="24"/>
        <v>144.07667388017023</v>
      </c>
      <c r="Y250" s="51">
        <f>+M250*Parámetros!$C$97</f>
        <v>3.1390569101708238E-4</v>
      </c>
      <c r="Z250" s="51">
        <f>N250*Parámetros!$C$98</f>
        <v>1.5487199166069315E-3</v>
      </c>
      <c r="AA250" s="51">
        <f>O250*Parámetros!$C$99</f>
        <v>1.8800148535987441E-2</v>
      </c>
      <c r="AB250" s="51">
        <f>P250*Parámetros!$C$100</f>
        <v>5.7217416015662673E-2</v>
      </c>
      <c r="AC250" s="51">
        <f>+Q250*Parámetros!$C$101</f>
        <v>8.8397071235270325E-2</v>
      </c>
      <c r="AD250" s="51">
        <f>+R250*Parámetros!$C$102</f>
        <v>0.2425331527250163</v>
      </c>
      <c r="AE250" s="51">
        <f>S250*Parámetros!$C$103</f>
        <v>0.47151560115753088</v>
      </c>
      <c r="AF250" s="51">
        <f>T250*Parámetros!$C$104</f>
        <v>0.59944687215910275</v>
      </c>
      <c r="AG250" s="51">
        <f>+U250*Parámetros!$C$105</f>
        <v>1.1614373006462224</v>
      </c>
      <c r="AH250" s="51">
        <f t="shared" si="23"/>
        <v>2.6412101880824168</v>
      </c>
      <c r="AI250" s="107">
        <f t="shared" si="27"/>
        <v>4.135410826947215</v>
      </c>
      <c r="AJ250" s="50">
        <f t="shared" si="25"/>
        <v>39.249567654606608</v>
      </c>
    </row>
    <row r="251" spans="1:36" x14ac:dyDescent="0.25">
      <c r="A251" s="21">
        <v>44153</v>
      </c>
      <c r="B251" s="44">
        <f t="shared" si="28"/>
        <v>243</v>
      </c>
      <c r="C251" s="48">
        <f>+'Modelo predictivo'!G250</f>
        <v>148.25610315008089</v>
      </c>
      <c r="D251" s="50">
        <f>+$C251*'Estructura Poblacion'!C$19</f>
        <v>6.0478775606353121</v>
      </c>
      <c r="E251" s="50">
        <f>+$C251*'Estructura Poblacion'!D$19</f>
        <v>9.9461597324638706</v>
      </c>
      <c r="F251" s="50">
        <f>+$C251*'Estructura Poblacion'!E$19</f>
        <v>30.184489514193451</v>
      </c>
      <c r="G251" s="50">
        <f>+$C251*'Estructura Poblacion'!F$19</f>
        <v>34.449431817945936</v>
      </c>
      <c r="H251" s="50">
        <f>+$C251*'Estructura Poblacion'!G$19</f>
        <v>27.585131078947043</v>
      </c>
      <c r="I251" s="50">
        <f>+$C251*'Estructura Poblacion'!H$19</f>
        <v>18.775214832225448</v>
      </c>
      <c r="J251" s="50">
        <f>+$C251*'Estructura Poblacion'!I$19</f>
        <v>9.9864520546533129</v>
      </c>
      <c r="K251" s="50">
        <f>+$C251*'Estructura Poblacion'!J$19</f>
        <v>5.5009092869136316</v>
      </c>
      <c r="L251" s="50">
        <f>+$C251*'Estructura Poblacion'!K$19</f>
        <v>5.7804372721028887</v>
      </c>
      <c r="M251" s="126">
        <f>+D251*Parámetros!$B$97</f>
        <v>6.0478775606353126E-3</v>
      </c>
      <c r="N251" s="126">
        <f>+E251*Parámetros!$B$98</f>
        <v>2.9838479197391611E-2</v>
      </c>
      <c r="O251" s="126">
        <f>F251*Parámetros!$B$99</f>
        <v>0.36221387417032141</v>
      </c>
      <c r="P251" s="126">
        <f>+G251*Parámetros!$B$100</f>
        <v>1.1023818181742699</v>
      </c>
      <c r="Q251" s="126">
        <f>+H251*Parámetros!$B$101</f>
        <v>1.3516714228684052</v>
      </c>
      <c r="R251" s="126">
        <f>+I251*Parámetros!$B$102</f>
        <v>1.9150719128869955</v>
      </c>
      <c r="S251" s="126">
        <f>+J251*Parámetros!$B$103</f>
        <v>1.6577510410724501</v>
      </c>
      <c r="T251" s="126">
        <f>+K251*Parámetros!$B$104</f>
        <v>1.3367209567200125</v>
      </c>
      <c r="U251" s="126">
        <f>L251*Parámetros!$B$105</f>
        <v>1.5780593752840888</v>
      </c>
      <c r="V251" s="126">
        <f t="shared" si="22"/>
        <v>9.3397567579345697</v>
      </c>
      <c r="W251" s="126">
        <f t="shared" si="26"/>
        <v>14.623490456378764</v>
      </c>
      <c r="X251" s="50">
        <f t="shared" si="24"/>
        <v>138.79294018172604</v>
      </c>
      <c r="Y251" s="51">
        <f>+M251*Parámetros!$C$97</f>
        <v>3.0239387803176565E-4</v>
      </c>
      <c r="Z251" s="51">
        <f>N251*Parámetros!$C$98</f>
        <v>1.4919239598695806E-3</v>
      </c>
      <c r="AA251" s="51">
        <f>O251*Parámetros!$C$99</f>
        <v>1.8110693708516073E-2</v>
      </c>
      <c r="AB251" s="51">
        <f>P251*Parámetros!$C$100</f>
        <v>5.5119090908713503E-2</v>
      </c>
      <c r="AC251" s="51">
        <f>+Q251*Parámetros!$C$101</f>
        <v>8.5155299640709531E-2</v>
      </c>
      <c r="AD251" s="51">
        <f>+R251*Parámetros!$C$102</f>
        <v>0.23363877337221345</v>
      </c>
      <c r="AE251" s="51">
        <f>S251*Parámetros!$C$103</f>
        <v>0.45422378525385138</v>
      </c>
      <c r="AF251" s="51">
        <f>T251*Parámetros!$C$104</f>
        <v>0.57746345330304538</v>
      </c>
      <c r="AG251" s="51">
        <f>+U251*Parámetros!$C$105</f>
        <v>1.1188440970764189</v>
      </c>
      <c r="AH251" s="51">
        <f t="shared" si="23"/>
        <v>2.5443495111013696</v>
      </c>
      <c r="AI251" s="107">
        <f t="shared" si="27"/>
        <v>3.9837515855724499</v>
      </c>
      <c r="AJ251" s="50">
        <f t="shared" si="25"/>
        <v>37.810165580135532</v>
      </c>
    </row>
    <row r="252" spans="1:36" x14ac:dyDescent="0.25">
      <c r="A252" s="21">
        <v>44154</v>
      </c>
      <c r="B252" s="44">
        <f t="shared" si="28"/>
        <v>244</v>
      </c>
      <c r="C252" s="48">
        <f>+'Modelo predictivo'!G251</f>
        <v>142.81913606962189</v>
      </c>
      <c r="D252" s="50">
        <f>+$C252*'Estructura Poblacion'!C$19</f>
        <v>5.8260849294710217</v>
      </c>
      <c r="E252" s="50">
        <f>+$C252*'Estructura Poblacion'!D$19</f>
        <v>9.5814061614918185</v>
      </c>
      <c r="F252" s="50">
        <f>+$C252*'Estructura Poblacion'!E$19</f>
        <v>29.07753963258893</v>
      </c>
      <c r="G252" s="50">
        <f>+$C252*'Estructura Poblacion'!F$19</f>
        <v>33.18607454121323</v>
      </c>
      <c r="H252" s="50">
        <f>+$C252*'Estructura Poblacion'!G$19</f>
        <v>26.57350696095336</v>
      </c>
      <c r="I252" s="50">
        <f>+$C252*'Estructura Poblacion'!H$19</f>
        <v>18.086675050035041</v>
      </c>
      <c r="J252" s="50">
        <f>+$C252*'Estructura Poblacion'!I$19</f>
        <v>9.620220851228467</v>
      </c>
      <c r="K252" s="50">
        <f>+$C252*'Estructura Poblacion'!J$19</f>
        <v>5.2991755162960112</v>
      </c>
      <c r="L252" s="50">
        <f>+$C252*'Estructura Poblacion'!K$19</f>
        <v>5.5684524263440149</v>
      </c>
      <c r="M252" s="126">
        <f>+D252*Parámetros!$B$97</f>
        <v>5.8260849294710215E-3</v>
      </c>
      <c r="N252" s="126">
        <f>+E252*Parámetros!$B$98</f>
        <v>2.8744218484475455E-2</v>
      </c>
      <c r="O252" s="126">
        <f>F252*Parámetros!$B$99</f>
        <v>0.34893047559106716</v>
      </c>
      <c r="P252" s="126">
        <f>+G252*Parámetros!$B$100</f>
        <v>1.0619543853188234</v>
      </c>
      <c r="Q252" s="126">
        <f>+H252*Parámetros!$B$101</f>
        <v>1.3021018410867147</v>
      </c>
      <c r="R252" s="126">
        <f>+I252*Parámetros!$B$102</f>
        <v>1.844840855103574</v>
      </c>
      <c r="S252" s="126">
        <f>+J252*Parámetros!$B$103</f>
        <v>1.5969566613039257</v>
      </c>
      <c r="T252" s="126">
        <f>+K252*Parámetros!$B$104</f>
        <v>1.2876996504599307</v>
      </c>
      <c r="U252" s="126">
        <f>L252*Parámetros!$B$105</f>
        <v>1.5201875123919162</v>
      </c>
      <c r="V252" s="126">
        <f t="shared" si="22"/>
        <v>8.9972416846698984</v>
      </c>
      <c r="W252" s="126">
        <f t="shared" si="26"/>
        <v>14.087199161349771</v>
      </c>
      <c r="X252" s="50">
        <f t="shared" si="24"/>
        <v>133.70298270504617</v>
      </c>
      <c r="Y252" s="51">
        <f>+M252*Parámetros!$C$97</f>
        <v>2.9130424647355108E-4</v>
      </c>
      <c r="Z252" s="51">
        <f>N252*Parámetros!$C$98</f>
        <v>1.4372109242237728E-3</v>
      </c>
      <c r="AA252" s="51">
        <f>O252*Parámetros!$C$99</f>
        <v>1.7446523779553358E-2</v>
      </c>
      <c r="AB252" s="51">
        <f>P252*Parámetros!$C$100</f>
        <v>5.3097719265941173E-2</v>
      </c>
      <c r="AC252" s="51">
        <f>+Q252*Parámetros!$C$101</f>
        <v>8.2032415988463031E-2</v>
      </c>
      <c r="AD252" s="51">
        <f>+R252*Parámetros!$C$102</f>
        <v>0.22507058432263602</v>
      </c>
      <c r="AE252" s="51">
        <f>S252*Parámetros!$C$103</f>
        <v>0.43756612519727567</v>
      </c>
      <c r="AF252" s="51">
        <f>T252*Parámetros!$C$104</f>
        <v>0.55628624899869006</v>
      </c>
      <c r="AG252" s="51">
        <f>+U252*Parámetros!$C$105</f>
        <v>1.0778129462858685</v>
      </c>
      <c r="AH252" s="51">
        <f t="shared" si="23"/>
        <v>2.451041079009125</v>
      </c>
      <c r="AI252" s="107">
        <f t="shared" si="27"/>
        <v>3.8376543659467122</v>
      </c>
      <c r="AJ252" s="50">
        <f t="shared" si="25"/>
        <v>36.423552293197943</v>
      </c>
    </row>
    <row r="253" spans="1:36" x14ac:dyDescent="0.25">
      <c r="A253" s="21">
        <v>44155</v>
      </c>
      <c r="B253" s="44">
        <f t="shared" si="28"/>
        <v>245</v>
      </c>
      <c r="C253" s="48">
        <f>+'Modelo predictivo'!G252</f>
        <v>137.58156268671155</v>
      </c>
      <c r="D253" s="50">
        <f>+$C253*'Estructura Poblacion'!C$19</f>
        <v>5.6124262546398205</v>
      </c>
      <c r="E253" s="50">
        <f>+$C253*'Estructura Poblacion'!D$19</f>
        <v>9.2300294534166554</v>
      </c>
      <c r="F253" s="50">
        <f>+$C253*'Estructura Poblacion'!E$19</f>
        <v>28.01118569843597</v>
      </c>
      <c r="G253" s="50">
        <f>+$C253*'Estructura Poblacion'!F$19</f>
        <v>31.969049249759252</v>
      </c>
      <c r="H253" s="50">
        <f>+$C253*'Estructura Poblacion'!G$19</f>
        <v>25.59898284199059</v>
      </c>
      <c r="I253" s="50">
        <f>+$C253*'Estructura Poblacion'!H$19</f>
        <v>17.423386568992608</v>
      </c>
      <c r="J253" s="50">
        <f>+$C253*'Estructura Poblacion'!I$19</f>
        <v>9.2674207009492306</v>
      </c>
      <c r="K253" s="50">
        <f>+$C253*'Estructura Poblacion'!J$19</f>
        <v>5.1048400693850864</v>
      </c>
      <c r="L253" s="50">
        <f>+$C253*'Estructura Poblacion'!K$19</f>
        <v>5.3642418491423411</v>
      </c>
      <c r="M253" s="126">
        <f>+D253*Parámetros!$B$97</f>
        <v>5.6124262546398207E-3</v>
      </c>
      <c r="N253" s="126">
        <f>+E253*Parámetros!$B$98</f>
        <v>2.7690088360249967E-2</v>
      </c>
      <c r="O253" s="126">
        <f>F253*Parámetros!$B$99</f>
        <v>0.33613422838123164</v>
      </c>
      <c r="P253" s="126">
        <f>+G253*Parámetros!$B$100</f>
        <v>1.0230095759922961</v>
      </c>
      <c r="Q253" s="126">
        <f>+H253*Parámetros!$B$101</f>
        <v>1.254350159257539</v>
      </c>
      <c r="R253" s="126">
        <f>+I253*Parámetros!$B$102</f>
        <v>1.7771854300372461</v>
      </c>
      <c r="S253" s="126">
        <f>+J253*Parámetros!$B$103</f>
        <v>1.5383918363575724</v>
      </c>
      <c r="T253" s="126">
        <f>+K253*Parámetros!$B$104</f>
        <v>1.2404761368605759</v>
      </c>
      <c r="U253" s="126">
        <f>L253*Parámetros!$B$105</f>
        <v>1.4644380248158593</v>
      </c>
      <c r="V253" s="126">
        <f t="shared" si="22"/>
        <v>8.6672879063172097</v>
      </c>
      <c r="W253" s="126">
        <f t="shared" si="26"/>
        <v>13.570576032519433</v>
      </c>
      <c r="X253" s="50">
        <f t="shared" si="24"/>
        <v>128.79969457884394</v>
      </c>
      <c r="Y253" s="51">
        <f>+M253*Parámetros!$C$97</f>
        <v>2.8062131273199107E-4</v>
      </c>
      <c r="Z253" s="51">
        <f>N253*Parámetros!$C$98</f>
        <v>1.3845044180124985E-3</v>
      </c>
      <c r="AA253" s="51">
        <f>O253*Parámetros!$C$99</f>
        <v>1.6806711419061583E-2</v>
      </c>
      <c r="AB253" s="51">
        <f>P253*Parámetros!$C$100</f>
        <v>5.1150478799614811E-2</v>
      </c>
      <c r="AC253" s="51">
        <f>+Q253*Parámetros!$C$101</f>
        <v>7.9024060033224958E-2</v>
      </c>
      <c r="AD253" s="51">
        <f>+R253*Parámetros!$C$102</f>
        <v>0.216816622464544</v>
      </c>
      <c r="AE253" s="51">
        <f>S253*Parámetros!$C$103</f>
        <v>0.42151936316197486</v>
      </c>
      <c r="AF253" s="51">
        <f>T253*Parámetros!$C$104</f>
        <v>0.53588569112376883</v>
      </c>
      <c r="AG253" s="51">
        <f>+U253*Parámetros!$C$105</f>
        <v>1.0382865595944442</v>
      </c>
      <c r="AH253" s="51">
        <f t="shared" si="23"/>
        <v>2.3611546123273777</v>
      </c>
      <c r="AI253" s="107">
        <f t="shared" si="27"/>
        <v>3.6969151754804908</v>
      </c>
      <c r="AJ253" s="50">
        <f t="shared" si="25"/>
        <v>35.087791730044827</v>
      </c>
    </row>
    <row r="254" spans="1:36" x14ac:dyDescent="0.25">
      <c r="A254" s="21">
        <v>44156</v>
      </c>
      <c r="B254" s="44">
        <f t="shared" si="28"/>
        <v>246</v>
      </c>
      <c r="C254" s="48">
        <f>+'Modelo predictivo'!G253</f>
        <v>132.53607020224445</v>
      </c>
      <c r="D254" s="50">
        <f>+$C254*'Estructura Poblacion'!C$19</f>
        <v>5.4066032218553106</v>
      </c>
      <c r="E254" s="50">
        <f>+$C254*'Estructura Poblacion'!D$19</f>
        <v>8.8915390094269409</v>
      </c>
      <c r="F254" s="50">
        <f>+$C254*'Estructura Poblacion'!E$19</f>
        <v>26.983938848185435</v>
      </c>
      <c r="G254" s="50">
        <f>+$C254*'Estructura Poblacion'!F$19</f>
        <v>30.796656709833567</v>
      </c>
      <c r="H254" s="50">
        <f>+$C254*'Estructura Poblacion'!G$19</f>
        <v>24.660198073035929</v>
      </c>
      <c r="I254" s="50">
        <f>+$C254*'Estructura Poblacion'!H$19</f>
        <v>16.784423293164746</v>
      </c>
      <c r="J254" s="50">
        <f>+$C254*'Estructura Poblacion'!I$19</f>
        <v>8.9275590175672157</v>
      </c>
      <c r="K254" s="50">
        <f>+$C254*'Estructura Poblacion'!J$19</f>
        <v>4.9176316113510747</v>
      </c>
      <c r="L254" s="50">
        <f>+$C254*'Estructura Poblacion'!K$19</f>
        <v>5.1675204178242344</v>
      </c>
      <c r="M254" s="126">
        <f>+D254*Parámetros!$B$97</f>
        <v>5.4066032218553104E-3</v>
      </c>
      <c r="N254" s="126">
        <f>+E254*Parámetros!$B$98</f>
        <v>2.6674617028280823E-2</v>
      </c>
      <c r="O254" s="126">
        <f>F254*Parámetros!$B$99</f>
        <v>0.32380726617822525</v>
      </c>
      <c r="P254" s="126">
        <f>+G254*Parámetros!$B$100</f>
        <v>0.9854930147146741</v>
      </c>
      <c r="Q254" s="126">
        <f>+H254*Parámetros!$B$101</f>
        <v>1.2083497055787606</v>
      </c>
      <c r="R254" s="126">
        <f>+I254*Parámetros!$B$102</f>
        <v>1.712011175902804</v>
      </c>
      <c r="S254" s="126">
        <f>+J254*Parámetros!$B$103</f>
        <v>1.4819747969161579</v>
      </c>
      <c r="T254" s="126">
        <f>+K254*Parámetros!$B$104</f>
        <v>1.1949844815583111</v>
      </c>
      <c r="U254" s="126">
        <f>L254*Parámetros!$B$105</f>
        <v>1.410733074066016</v>
      </c>
      <c r="V254" s="126">
        <f t="shared" si="22"/>
        <v>8.3494347351650866</v>
      </c>
      <c r="W254" s="126">
        <f t="shared" si="26"/>
        <v>13.072899721332332</v>
      </c>
      <c r="X254" s="50">
        <f t="shared" si="24"/>
        <v>124.0762295926767</v>
      </c>
      <c r="Y254" s="51">
        <f>+M254*Parámetros!$C$97</f>
        <v>2.7033016109276553E-4</v>
      </c>
      <c r="Z254" s="51">
        <f>N254*Parámetros!$C$98</f>
        <v>1.3337308514140413E-3</v>
      </c>
      <c r="AA254" s="51">
        <f>O254*Parámetros!$C$99</f>
        <v>1.6190363308911264E-2</v>
      </c>
      <c r="AB254" s="51">
        <f>P254*Parámetros!$C$100</f>
        <v>4.9274650735733706E-2</v>
      </c>
      <c r="AC254" s="51">
        <f>+Q254*Parámetros!$C$101</f>
        <v>7.612603145146192E-2</v>
      </c>
      <c r="AD254" s="51">
        <f>+R254*Parámetros!$C$102</f>
        <v>0.20886536346014209</v>
      </c>
      <c r="AE254" s="51">
        <f>S254*Parámetros!$C$103</f>
        <v>0.4060610943550273</v>
      </c>
      <c r="AF254" s="51">
        <f>T254*Parámetros!$C$104</f>
        <v>0.51623329603319035</v>
      </c>
      <c r="AG254" s="51">
        <f>+U254*Parámetros!$C$105</f>
        <v>1.0002097495128053</v>
      </c>
      <c r="AH254" s="51">
        <f t="shared" si="23"/>
        <v>2.2745646098697785</v>
      </c>
      <c r="AI254" s="107">
        <f t="shared" si="27"/>
        <v>3.5613375033981978</v>
      </c>
      <c r="AJ254" s="50">
        <f t="shared" si="25"/>
        <v>33.801018836516405</v>
      </c>
    </row>
    <row r="255" spans="1:36" x14ac:dyDescent="0.25">
      <c r="A255" s="21">
        <v>44157</v>
      </c>
      <c r="B255" s="44">
        <f t="shared" si="28"/>
        <v>247</v>
      </c>
      <c r="C255" s="48">
        <f>+'Modelo predictivo'!G254</f>
        <v>127.67561403103173</v>
      </c>
      <c r="D255" s="50">
        <f>+$C255*'Estructura Poblacion'!C$19</f>
        <v>5.2083284582014224</v>
      </c>
      <c r="E255" s="50">
        <f>+$C255*'Estructura Poblacion'!D$19</f>
        <v>8.5654622245637668</v>
      </c>
      <c r="F255" s="50">
        <f>+$C255*'Estructura Poblacion'!E$19</f>
        <v>25.994364825821908</v>
      </c>
      <c r="G255" s="50">
        <f>+$C255*'Estructura Poblacion'!F$19</f>
        <v>29.667260011035903</v>
      </c>
      <c r="H255" s="50">
        <f>+$C255*'Estructura Poblacion'!G$19</f>
        <v>23.755841910034306</v>
      </c>
      <c r="I255" s="50">
        <f>+$C255*'Estructura Poblacion'!H$19</f>
        <v>16.168893093340493</v>
      </c>
      <c r="J255" s="50">
        <f>+$C255*'Estructura Poblacion'!I$19</f>
        <v>8.60016128158043</v>
      </c>
      <c r="K255" s="50">
        <f>+$C255*'Estructura Poblacion'!J$19</f>
        <v>4.7372887592001947</v>
      </c>
      <c r="L255" s="50">
        <f>+$C255*'Estructura Poblacion'!K$19</f>
        <v>4.9780134672533087</v>
      </c>
      <c r="M255" s="126">
        <f>+D255*Parámetros!$B$97</f>
        <v>5.2083284582014229E-3</v>
      </c>
      <c r="N255" s="126">
        <f>+E255*Parámetros!$B$98</f>
        <v>2.5696386673691302E-2</v>
      </c>
      <c r="O255" s="126">
        <f>F255*Parámetros!$B$99</f>
        <v>0.31193237790986289</v>
      </c>
      <c r="P255" s="126">
        <f>+G255*Parámetros!$B$100</f>
        <v>0.94935232035314898</v>
      </c>
      <c r="Q255" s="126">
        <f>+H255*Parámetros!$B$101</f>
        <v>1.1640362535916811</v>
      </c>
      <c r="R255" s="126">
        <f>+I255*Parámetros!$B$102</f>
        <v>1.6492270955207302</v>
      </c>
      <c r="S255" s="126">
        <f>+J255*Parámetros!$B$103</f>
        <v>1.4276267727423515</v>
      </c>
      <c r="T255" s="126">
        <f>+K255*Parámetros!$B$104</f>
        <v>1.1511611684856473</v>
      </c>
      <c r="U255" s="126">
        <f>L255*Parámetros!$B$105</f>
        <v>1.3589976765601535</v>
      </c>
      <c r="V255" s="126">
        <f t="shared" si="22"/>
        <v>8.0432383802954686</v>
      </c>
      <c r="W255" s="126">
        <f t="shared" si="26"/>
        <v>12.593475336046904</v>
      </c>
      <c r="X255" s="50">
        <f t="shared" si="24"/>
        <v>119.52599263692525</v>
      </c>
      <c r="Y255" s="51">
        <f>+M255*Parámetros!$C$97</f>
        <v>2.6041642291007113E-4</v>
      </c>
      <c r="Z255" s="51">
        <f>N255*Parámetros!$C$98</f>
        <v>1.2848193336845652E-3</v>
      </c>
      <c r="AA255" s="51">
        <f>O255*Parámetros!$C$99</f>
        <v>1.5596618895493145E-2</v>
      </c>
      <c r="AB255" s="51">
        <f>P255*Parámetros!$C$100</f>
        <v>4.7467616017657449E-2</v>
      </c>
      <c r="AC255" s="51">
        <f>+Q255*Parámetros!$C$101</f>
        <v>7.3334283976275907E-2</v>
      </c>
      <c r="AD255" s="51">
        <f>+R255*Parámetros!$C$102</f>
        <v>0.20120570565352908</v>
      </c>
      <c r="AE255" s="51">
        <f>S255*Parámetros!$C$103</f>
        <v>0.39116973573140434</v>
      </c>
      <c r="AF255" s="51">
        <f>T255*Parámetros!$C$104</f>
        <v>0.49730162478579965</v>
      </c>
      <c r="AG255" s="51">
        <f>+U255*Parámetros!$C$105</f>
        <v>0.96352935268114881</v>
      </c>
      <c r="AH255" s="51">
        <f t="shared" si="23"/>
        <v>2.1911501734979026</v>
      </c>
      <c r="AI255" s="107">
        <f t="shared" si="27"/>
        <v>3.430732046326229</v>
      </c>
      <c r="AJ255" s="50">
        <f t="shared" si="25"/>
        <v>32.561436963688081</v>
      </c>
    </row>
    <row r="256" spans="1:36" x14ac:dyDescent="0.25">
      <c r="A256" s="21">
        <v>44158</v>
      </c>
      <c r="B256" s="44">
        <f t="shared" si="28"/>
        <v>248</v>
      </c>
      <c r="C256" s="48">
        <f>+'Modelo predictivo'!G255</f>
        <v>122.99340796307661</v>
      </c>
      <c r="D256" s="50">
        <f>+$C256*'Estructura Poblacion'!C$19</f>
        <v>5.017325130776916</v>
      </c>
      <c r="E256" s="50">
        <f>+$C256*'Estructura Poblacion'!D$19</f>
        <v>8.2513438276634368</v>
      </c>
      <c r="F256" s="50">
        <f>+$C256*'Estructura Poblacion'!E$19</f>
        <v>25.041081979729462</v>
      </c>
      <c r="G256" s="50">
        <f>+$C256*'Estructura Poblacion'!F$19</f>
        <v>28.579282280147428</v>
      </c>
      <c r="H256" s="50">
        <f>+$C256*'Estructura Poblacion'!G$19</f>
        <v>22.884651683265467</v>
      </c>
      <c r="I256" s="50">
        <f>+$C256*'Estructura Poblacion'!H$19</f>
        <v>15.575936561051122</v>
      </c>
      <c r="J256" s="50">
        <f>+$C256*'Estructura Poblacion'!I$19</f>
        <v>8.2847703775020562</v>
      </c>
      <c r="K256" s="50">
        <f>+$C256*'Estructura Poblacion'!J$19</f>
        <v>4.5635597167176449</v>
      </c>
      <c r="L256" s="50">
        <f>+$C256*'Estructura Poblacion'!K$19</f>
        <v>4.7954564062230745</v>
      </c>
      <c r="M256" s="126">
        <f>+D256*Parámetros!$B$97</f>
        <v>5.0173251307769158E-3</v>
      </c>
      <c r="N256" s="126">
        <f>+E256*Parámetros!$B$98</f>
        <v>2.475403148299031E-2</v>
      </c>
      <c r="O256" s="126">
        <f>F256*Parámetros!$B$99</f>
        <v>0.30049298375675354</v>
      </c>
      <c r="P256" s="126">
        <f>+G256*Parámetros!$B$100</f>
        <v>0.91453703296471767</v>
      </c>
      <c r="Q256" s="126">
        <f>+H256*Parámetros!$B$101</f>
        <v>1.121347932480008</v>
      </c>
      <c r="R256" s="126">
        <f>+I256*Parámetros!$B$102</f>
        <v>1.5887455292272143</v>
      </c>
      <c r="S256" s="126">
        <f>+J256*Parámetros!$B$103</f>
        <v>1.3752718826653414</v>
      </c>
      <c r="T256" s="126">
        <f>+K256*Parámetros!$B$104</f>
        <v>1.1089450111623878</v>
      </c>
      <c r="U256" s="126">
        <f>L256*Parámetros!$B$105</f>
        <v>1.3091595988988993</v>
      </c>
      <c r="V256" s="126">
        <f t="shared" si="22"/>
        <v>7.74827132776909</v>
      </c>
      <c r="W256" s="126">
        <f t="shared" si="26"/>
        <v>12.131633471581949</v>
      </c>
      <c r="X256" s="50">
        <f t="shared" si="24"/>
        <v>115.14263049311239</v>
      </c>
      <c r="Y256" s="51">
        <f>+M256*Parámetros!$C$97</f>
        <v>2.5086625653884581E-4</v>
      </c>
      <c r="Z256" s="51">
        <f>N256*Parámetros!$C$98</f>
        <v>1.2377015741495156E-3</v>
      </c>
      <c r="AA256" s="51">
        <f>O256*Parámetros!$C$99</f>
        <v>1.5024649187837677E-2</v>
      </c>
      <c r="AB256" s="51">
        <f>P256*Parámetros!$C$100</f>
        <v>4.5726851648235887E-2</v>
      </c>
      <c r="AC256" s="51">
        <f>+Q256*Parámetros!$C$101</f>
        <v>7.06449197462405E-2</v>
      </c>
      <c r="AD256" s="51">
        <f>+R256*Parámetros!$C$102</f>
        <v>0.19382695456572013</v>
      </c>
      <c r="AE256" s="51">
        <f>S256*Parámetros!$C$103</f>
        <v>0.37682449585030359</v>
      </c>
      <c r="AF256" s="51">
        <f>T256*Parámetros!$C$104</f>
        <v>0.47906424482215149</v>
      </c>
      <c r="AG256" s="51">
        <f>+U256*Parámetros!$C$105</f>
        <v>0.92819415561931962</v>
      </c>
      <c r="AH256" s="51">
        <f t="shared" si="23"/>
        <v>2.1107948392704974</v>
      </c>
      <c r="AI256" s="107">
        <f t="shared" si="27"/>
        <v>3.3049164440024041</v>
      </c>
      <c r="AJ256" s="50">
        <f t="shared" si="25"/>
        <v>31.367315358956173</v>
      </c>
    </row>
    <row r="257" spans="1:36" x14ac:dyDescent="0.25">
      <c r="A257" s="21">
        <v>44159</v>
      </c>
      <c r="B257" s="44">
        <f t="shared" si="28"/>
        <v>249</v>
      </c>
      <c r="C257" s="48">
        <f>+'Modelo predictivo'!G256</f>
        <v>118.48291468736716</v>
      </c>
      <c r="D257" s="50">
        <f>+$C257*'Estructura Poblacion'!C$19</f>
        <v>4.833326560128226</v>
      </c>
      <c r="E257" s="50">
        <f>+$C257*'Estructura Poblacion'!D$19</f>
        <v>7.9487452456206045</v>
      </c>
      <c r="F257" s="50">
        <f>+$C257*'Estructura Poblacion'!E$19</f>
        <v>24.122759333364819</v>
      </c>
      <c r="G257" s="50">
        <f>+$C257*'Estructura Poblacion'!F$19</f>
        <v>27.531204479198081</v>
      </c>
      <c r="H257" s="50">
        <f>+$C257*'Estructura Poblacion'!G$19</f>
        <v>22.045411034162473</v>
      </c>
      <c r="I257" s="50">
        <f>+$C257*'Estructura Poblacion'!H$19</f>
        <v>15.004725808499334</v>
      </c>
      <c r="J257" s="50">
        <f>+$C257*'Estructura Poblacion'!I$19</f>
        <v>7.9809459555481741</v>
      </c>
      <c r="K257" s="50">
        <f>+$C257*'Estructura Poblacion'!J$19</f>
        <v>4.3962019228614659</v>
      </c>
      <c r="L257" s="50">
        <f>+$C257*'Estructura Poblacion'!K$19</f>
        <v>4.6195943479839823</v>
      </c>
      <c r="M257" s="126">
        <f>+D257*Parámetros!$B$97</f>
        <v>4.8333265601282266E-3</v>
      </c>
      <c r="N257" s="126">
        <f>+E257*Parámetros!$B$98</f>
        <v>2.3846235736861815E-2</v>
      </c>
      <c r="O257" s="126">
        <f>F257*Parámetros!$B$99</f>
        <v>0.28947311200037784</v>
      </c>
      <c r="P257" s="126">
        <f>+G257*Parámetros!$B$100</f>
        <v>0.88099854333433858</v>
      </c>
      <c r="Q257" s="126">
        <f>+H257*Parámetros!$B$101</f>
        <v>1.0802251406739611</v>
      </c>
      <c r="R257" s="126">
        <f>+I257*Parámetros!$B$102</f>
        <v>1.5304820324669319</v>
      </c>
      <c r="S257" s="126">
        <f>+J257*Parámetros!$B$103</f>
        <v>1.3248370286209969</v>
      </c>
      <c r="T257" s="126">
        <f>+K257*Parámetros!$B$104</f>
        <v>1.0682770672553361</v>
      </c>
      <c r="U257" s="126">
        <f>L257*Parámetros!$B$105</f>
        <v>1.2611492569996272</v>
      </c>
      <c r="V257" s="126">
        <f t="shared" si="22"/>
        <v>7.464121743648561</v>
      </c>
      <c r="W257" s="126">
        <f t="shared" si="26"/>
        <v>11.686729274800422</v>
      </c>
      <c r="X257" s="50">
        <f t="shared" si="24"/>
        <v>110.92002296196053</v>
      </c>
      <c r="Y257" s="51">
        <f>+M257*Parámetros!$C$97</f>
        <v>2.4166632800641134E-4</v>
      </c>
      <c r="Z257" s="51">
        <f>N257*Parámetros!$C$98</f>
        <v>1.1923117868430908E-3</v>
      </c>
      <c r="AA257" s="51">
        <f>O257*Parámetros!$C$99</f>
        <v>1.4473655600018892E-2</v>
      </c>
      <c r="AB257" s="51">
        <f>P257*Parámetros!$C$100</f>
        <v>4.4049927166716935E-2</v>
      </c>
      <c r="AC257" s="51">
        <f>+Q257*Parámetros!$C$101</f>
        <v>6.8054183862459552E-2</v>
      </c>
      <c r="AD257" s="51">
        <f>+R257*Parámetros!$C$102</f>
        <v>0.18671880796096568</v>
      </c>
      <c r="AE257" s="51">
        <f>S257*Parámetros!$C$103</f>
        <v>0.36300534584215322</v>
      </c>
      <c r="AF257" s="51">
        <f>T257*Parámetros!$C$104</f>
        <v>0.46149569305430521</v>
      </c>
      <c r="AG257" s="51">
        <f>+U257*Parámetros!$C$105</f>
        <v>0.89415482321273565</v>
      </c>
      <c r="AH257" s="51">
        <f t="shared" si="23"/>
        <v>2.0333864148142045</v>
      </c>
      <c r="AI257" s="107">
        <f t="shared" si="27"/>
        <v>3.1837150246392776</v>
      </c>
      <c r="AJ257" s="50">
        <f t="shared" si="25"/>
        <v>30.216986749131102</v>
      </c>
    </row>
    <row r="258" spans="1:36" x14ac:dyDescent="0.25">
      <c r="A258" s="21">
        <v>44160</v>
      </c>
      <c r="B258" s="44">
        <f t="shared" si="28"/>
        <v>250</v>
      </c>
      <c r="C258" s="48">
        <f>+'Modelo predictivo'!G257</f>
        <v>114.13783666165546</v>
      </c>
      <c r="D258" s="50">
        <f>+$C258*'Estructura Poblacion'!C$19</f>
        <v>4.6560758477962727</v>
      </c>
      <c r="E258" s="50">
        <f>+$C258*'Estructura Poblacion'!D$19</f>
        <v>7.6572439908628249</v>
      </c>
      <c r="F258" s="50">
        <f>+$C258*'Estructura Poblacion'!E$19</f>
        <v>23.238114726372288</v>
      </c>
      <c r="G258" s="50">
        <f>+$C258*'Estructura Poblacion'!F$19</f>
        <v>26.52156328392882</v>
      </c>
      <c r="H258" s="50">
        <f>+$C258*'Estructura Poblacion'!G$19</f>
        <v>21.236948216505819</v>
      </c>
      <c r="I258" s="50">
        <f>+$C258*'Estructura Poblacion'!H$19</f>
        <v>14.454463312304252</v>
      </c>
      <c r="J258" s="50">
        <f>+$C258*'Estructura Poblacion'!I$19</f>
        <v>7.6882638166309549</v>
      </c>
      <c r="K258" s="50">
        <f>+$C258*'Estructura Poblacion'!J$19</f>
        <v>4.2349817129939114</v>
      </c>
      <c r="L258" s="50">
        <f>+$C258*'Estructura Poblacion'!K$19</f>
        <v>4.4501817542603126</v>
      </c>
      <c r="M258" s="126">
        <f>+D258*Parámetros!$B$97</f>
        <v>4.6560758477962724E-3</v>
      </c>
      <c r="N258" s="126">
        <f>+E258*Parámetros!$B$98</f>
        <v>2.2971731972588474E-2</v>
      </c>
      <c r="O258" s="126">
        <f>F258*Parámetros!$B$99</f>
        <v>0.27885737671646749</v>
      </c>
      <c r="P258" s="126">
        <f>+G258*Parámetros!$B$100</f>
        <v>0.84869002508572222</v>
      </c>
      <c r="Q258" s="126">
        <f>+H258*Parámetros!$B$101</f>
        <v>1.0406104626087851</v>
      </c>
      <c r="R258" s="126">
        <f>+I258*Parámetros!$B$102</f>
        <v>1.4743552578550336</v>
      </c>
      <c r="S258" s="126">
        <f>+J258*Parámetros!$B$103</f>
        <v>1.2762517935607385</v>
      </c>
      <c r="T258" s="126">
        <f>+K258*Parámetros!$B$104</f>
        <v>1.0291005562575204</v>
      </c>
      <c r="U258" s="126">
        <f>L258*Parámetros!$B$105</f>
        <v>1.2148996189130654</v>
      </c>
      <c r="V258" s="126">
        <f t="shared" si="22"/>
        <v>7.1903928988177173</v>
      </c>
      <c r="W258" s="126">
        <f t="shared" si="26"/>
        <v>11.258141544013018</v>
      </c>
      <c r="X258" s="50">
        <f t="shared" si="24"/>
        <v>106.85227431676523</v>
      </c>
      <c r="Y258" s="51">
        <f>+M258*Parámetros!$C$97</f>
        <v>2.3280379238981364E-4</v>
      </c>
      <c r="Z258" s="51">
        <f>N258*Parámetros!$C$98</f>
        <v>1.1485865986294236E-3</v>
      </c>
      <c r="AA258" s="51">
        <f>O258*Parámetros!$C$99</f>
        <v>1.3942868835823375E-2</v>
      </c>
      <c r="AB258" s="51">
        <f>P258*Parámetros!$C$100</f>
        <v>4.2434501254286112E-2</v>
      </c>
      <c r="AC258" s="51">
        <f>+Q258*Parámetros!$C$101</f>
        <v>6.5558459144353459E-2</v>
      </c>
      <c r="AD258" s="51">
        <f>+R258*Parámetros!$C$102</f>
        <v>0.1798713414583141</v>
      </c>
      <c r="AE258" s="51">
        <f>S258*Parámetros!$C$103</f>
        <v>0.34969299143564236</v>
      </c>
      <c r="AF258" s="51">
        <f>T258*Parámetros!$C$104</f>
        <v>0.4445714403032488</v>
      </c>
      <c r="AG258" s="51">
        <f>+U258*Parámetros!$C$105</f>
        <v>0.86136382980936332</v>
      </c>
      <c r="AH258" s="51">
        <f t="shared" si="23"/>
        <v>1.9588168226320508</v>
      </c>
      <c r="AI258" s="107">
        <f t="shared" si="27"/>
        <v>3.0669585596096542</v>
      </c>
      <c r="AJ258" s="50">
        <f t="shared" si="25"/>
        <v>29.108845012153502</v>
      </c>
    </row>
    <row r="259" spans="1:36" x14ac:dyDescent="0.25">
      <c r="A259" s="21">
        <v>44161</v>
      </c>
      <c r="B259" s="44">
        <f t="shared" si="28"/>
        <v>251</v>
      </c>
      <c r="C259" s="48">
        <f>+'Modelo predictivo'!G258</f>
        <v>109.95210731914267</v>
      </c>
      <c r="D259" s="50">
        <f>+$C259*'Estructura Poblacion'!C$19</f>
        <v>4.4853255176068334</v>
      </c>
      <c r="E259" s="50">
        <f>+$C259*'Estructura Poblacion'!D$19</f>
        <v>7.3764330714273614</v>
      </c>
      <c r="F259" s="50">
        <f>+$C259*'Estructura Poblacion'!E$19</f>
        <v>22.385913024291735</v>
      </c>
      <c r="G259" s="50">
        <f>+$C259*'Estructura Poblacion'!F$19</f>
        <v>25.548949040538794</v>
      </c>
      <c r="H259" s="50">
        <f>+$C259*'Estructura Poblacion'!G$19</f>
        <v>20.458134460303654</v>
      </c>
      <c r="I259" s="50">
        <f>+$C259*'Estructura Poblacion'!H$19</f>
        <v>13.924380799912353</v>
      </c>
      <c r="J259" s="50">
        <f>+$C259*'Estructura Poblacion'!I$19</f>
        <v>7.4063153200456613</v>
      </c>
      <c r="K259" s="50">
        <f>+$C259*'Estructura Poblacion'!J$19</f>
        <v>4.0796739926134107</v>
      </c>
      <c r="L259" s="50">
        <f>+$C259*'Estructura Poblacion'!K$19</f>
        <v>4.2869820924028677</v>
      </c>
      <c r="M259" s="126">
        <f>+D259*Parámetros!$B$97</f>
        <v>4.4853255176068333E-3</v>
      </c>
      <c r="N259" s="126">
        <f>+E259*Parámetros!$B$98</f>
        <v>2.2129299214282083E-2</v>
      </c>
      <c r="O259" s="126">
        <f>F259*Parámetros!$B$99</f>
        <v>0.26863095629150086</v>
      </c>
      <c r="P259" s="126">
        <f>+G259*Parámetros!$B$100</f>
        <v>0.81756636929724147</v>
      </c>
      <c r="Q259" s="126">
        <f>+H259*Parámetros!$B$101</f>
        <v>1.0024485885548791</v>
      </c>
      <c r="R259" s="126">
        <f>+I259*Parámetros!$B$102</f>
        <v>1.4202868415910599</v>
      </c>
      <c r="S259" s="126">
        <f>+J259*Parámetros!$B$103</f>
        <v>1.2294483431275798</v>
      </c>
      <c r="T259" s="126">
        <f>+K259*Parámetros!$B$104</f>
        <v>0.9913607802050588</v>
      </c>
      <c r="U259" s="126">
        <f>L259*Parámetros!$B$105</f>
        <v>1.170346111225983</v>
      </c>
      <c r="V259" s="126">
        <f t="shared" si="22"/>
        <v>6.9267026150251922</v>
      </c>
      <c r="W259" s="126">
        <f t="shared" si="26"/>
        <v>10.845271861586864</v>
      </c>
      <c r="X259" s="50">
        <f t="shared" si="24"/>
        <v>102.93370507020356</v>
      </c>
      <c r="Y259" s="51">
        <f>+M259*Parámetros!$C$97</f>
        <v>2.2426627588034167E-4</v>
      </c>
      <c r="Z259" s="51">
        <f>N259*Parámetros!$C$98</f>
        <v>1.1064649607141041E-3</v>
      </c>
      <c r="AA259" s="51">
        <f>O259*Parámetros!$C$99</f>
        <v>1.3431547814575043E-2</v>
      </c>
      <c r="AB259" s="51">
        <f>P259*Parámetros!$C$100</f>
        <v>4.0878318464862076E-2</v>
      </c>
      <c r="AC259" s="51">
        <f>+Q259*Parámetros!$C$101</f>
        <v>6.3154261078957386E-2</v>
      </c>
      <c r="AD259" s="51">
        <f>+R259*Parámetros!$C$102</f>
        <v>0.17327499467410931</v>
      </c>
      <c r="AE259" s="51">
        <f>S259*Parámetros!$C$103</f>
        <v>0.33686884601695688</v>
      </c>
      <c r="AF259" s="51">
        <f>T259*Parámetros!$C$104</f>
        <v>0.42826785704858539</v>
      </c>
      <c r="AG259" s="51">
        <f>+U259*Parámetros!$C$105</f>
        <v>0.82977539285922186</v>
      </c>
      <c r="AH259" s="51">
        <f t="shared" si="23"/>
        <v>1.8869819491938622</v>
      </c>
      <c r="AI259" s="107">
        <f t="shared" si="27"/>
        <v>2.9544840271506447</v>
      </c>
      <c r="AJ259" s="50">
        <f t="shared" si="25"/>
        <v>28.04134293419672</v>
      </c>
    </row>
    <row r="260" spans="1:36" x14ac:dyDescent="0.25">
      <c r="A260" s="21">
        <v>44162</v>
      </c>
      <c r="B260" s="44">
        <f t="shared" si="28"/>
        <v>252</v>
      </c>
      <c r="C260" s="48">
        <f>+'Modelo predictivo'!G259</f>
        <v>105.91988259460777</v>
      </c>
      <c r="D260" s="50">
        <f>+$C260*'Estructura Poblacion'!C$19</f>
        <v>4.3208371699921182</v>
      </c>
      <c r="E260" s="50">
        <f>+$C260*'Estructura Poblacion'!D$19</f>
        <v>7.105920422468718</v>
      </c>
      <c r="F260" s="50">
        <f>+$C260*'Estructura Poblacion'!E$19</f>
        <v>21.564964393304273</v>
      </c>
      <c r="G260" s="50">
        <f>+$C260*'Estructura Poblacion'!F$19</f>
        <v>24.612003796659806</v>
      </c>
      <c r="H260" s="50">
        <f>+$C260*'Estructura Poblacion'!G$19</f>
        <v>19.707882395108957</v>
      </c>
      <c r="I260" s="50">
        <f>+$C260*'Estructura Poblacion'!H$19</f>
        <v>13.413738176462875</v>
      </c>
      <c r="J260" s="50">
        <f>+$C260*'Estructura Poblacion'!I$19</f>
        <v>7.1347068126751942</v>
      </c>
      <c r="K260" s="50">
        <f>+$C260*'Estructura Poblacion'!J$19</f>
        <v>3.9300619229392004</v>
      </c>
      <c r="L260" s="50">
        <f>+$C260*'Estructura Poblacion'!K$19</f>
        <v>4.1297675049966314</v>
      </c>
      <c r="M260" s="126">
        <f>+D260*Parámetros!$B$97</f>
        <v>4.3208371699921186E-3</v>
      </c>
      <c r="N260" s="126">
        <f>+E260*Parámetros!$B$98</f>
        <v>2.1317761267406154E-2</v>
      </c>
      <c r="O260" s="126">
        <f>F260*Parámetros!$B$99</f>
        <v>0.2587795727196513</v>
      </c>
      <c r="P260" s="126">
        <f>+G260*Parámetros!$B$100</f>
        <v>0.78758412149311385</v>
      </c>
      <c r="Q260" s="126">
        <f>+H260*Parámetros!$B$101</f>
        <v>0.96568623736033887</v>
      </c>
      <c r="R260" s="126">
        <f>+I260*Parámetros!$B$102</f>
        <v>1.3682012939992132</v>
      </c>
      <c r="S260" s="126">
        <f>+J260*Parámetros!$B$103</f>
        <v>1.1843613309040824</v>
      </c>
      <c r="T260" s="126">
        <f>+K260*Parámetros!$B$104</f>
        <v>0.95500504727422564</v>
      </c>
      <c r="U260" s="126">
        <f>L260*Parámetros!$B$105</f>
        <v>1.1274265288640803</v>
      </c>
      <c r="V260" s="126">
        <f t="shared" si="22"/>
        <v>6.6726827310521033</v>
      </c>
      <c r="W260" s="126">
        <f t="shared" si="26"/>
        <v>10.44754375829519</v>
      </c>
      <c r="X260" s="50">
        <f t="shared" si="24"/>
        <v>99.158844042960482</v>
      </c>
      <c r="Y260" s="51">
        <f>+M260*Parámetros!$C$97</f>
        <v>2.1604185849960595E-4</v>
      </c>
      <c r="Z260" s="51">
        <f>N260*Parámetros!$C$98</f>
        <v>1.0658880633703078E-3</v>
      </c>
      <c r="AA260" s="51">
        <f>O260*Parámetros!$C$99</f>
        <v>1.2938978635982566E-2</v>
      </c>
      <c r="AB260" s="51">
        <f>P260*Parámetros!$C$100</f>
        <v>3.9379206074655698E-2</v>
      </c>
      <c r="AC260" s="51">
        <f>+Q260*Parámetros!$C$101</f>
        <v>6.0838232953701346E-2</v>
      </c>
      <c r="AD260" s="51">
        <f>+R260*Parámetros!$C$102</f>
        <v>0.166920557867904</v>
      </c>
      <c r="AE260" s="51">
        <f>S260*Parámetros!$C$103</f>
        <v>0.3245150046677186</v>
      </c>
      <c r="AF260" s="51">
        <f>T260*Parámetros!$C$104</f>
        <v>0.41256218042246545</v>
      </c>
      <c r="AG260" s="51">
        <f>+U260*Parámetros!$C$105</f>
        <v>0.79934540896463291</v>
      </c>
      <c r="AH260" s="51">
        <f t="shared" si="23"/>
        <v>1.8177814995089303</v>
      </c>
      <c r="AI260" s="107">
        <f t="shared" si="27"/>
        <v>2.8461343847146421</v>
      </c>
      <c r="AJ260" s="50">
        <f t="shared" si="25"/>
        <v>27.012990048991011</v>
      </c>
    </row>
    <row r="261" spans="1:36" x14ac:dyDescent="0.25">
      <c r="A261" s="21">
        <v>44163</v>
      </c>
      <c r="B261" s="44">
        <f t="shared" si="28"/>
        <v>253</v>
      </c>
      <c r="C261" s="48">
        <f>+'Modelo predictivo'!G260</f>
        <v>102.0355327653233</v>
      </c>
      <c r="D261" s="50">
        <f>+$C261*'Estructura Poblacion'!C$19</f>
        <v>4.1623811491535969</v>
      </c>
      <c r="E261" s="50">
        <f>+$C261*'Estructura Poblacion'!D$19</f>
        <v>6.8453283588845144</v>
      </c>
      <c r="F261" s="50">
        <f>+$C261*'Estructura Poblacion'!E$19</f>
        <v>20.774122639067645</v>
      </c>
      <c r="G261" s="50">
        <f>+$C261*'Estructura Poblacion'!F$19</f>
        <v>23.709419405476094</v>
      </c>
      <c r="H261" s="50">
        <f>+$C261*'Estructura Poblacion'!G$19</f>
        <v>18.985144531907274</v>
      </c>
      <c r="I261" s="50">
        <f>+$C261*'Estructura Poblacion'!H$19</f>
        <v>12.921822491517972</v>
      </c>
      <c r="J261" s="50">
        <f>+$C261*'Estructura Poblacion'!I$19</f>
        <v>6.8730590793985291</v>
      </c>
      <c r="K261" s="50">
        <f>+$C261*'Estructura Poblacion'!J$19</f>
        <v>3.7859366181758487</v>
      </c>
      <c r="L261" s="50">
        <f>+$C261*'Estructura Poblacion'!K$19</f>
        <v>3.9783184917418257</v>
      </c>
      <c r="M261" s="126">
        <f>+D261*Parámetros!$B$97</f>
        <v>4.1623811491535972E-3</v>
      </c>
      <c r="N261" s="126">
        <f>+E261*Parámetros!$B$98</f>
        <v>2.0535985076653544E-2</v>
      </c>
      <c r="O261" s="126">
        <f>F261*Parámetros!$B$99</f>
        <v>0.24928947166881174</v>
      </c>
      <c r="P261" s="126">
        <f>+G261*Parámetros!$B$100</f>
        <v>0.75870142097523507</v>
      </c>
      <c r="Q261" s="126">
        <f>+H261*Parámetros!$B$101</f>
        <v>0.93027208206345646</v>
      </c>
      <c r="R261" s="126">
        <f>+I261*Parámetros!$B$102</f>
        <v>1.3180258941348331</v>
      </c>
      <c r="S261" s="126">
        <f>+J261*Parámetros!$B$103</f>
        <v>1.1409278071801559</v>
      </c>
      <c r="T261" s="126">
        <f>+K261*Parámetros!$B$104</f>
        <v>0.91998259821673123</v>
      </c>
      <c r="U261" s="126">
        <f>L261*Parámetros!$B$105</f>
        <v>1.0860809482455185</v>
      </c>
      <c r="V261" s="126">
        <f t="shared" si="22"/>
        <v>6.4279785887105492</v>
      </c>
      <c r="W261" s="126">
        <f t="shared" si="26"/>
        <v>10.064401908366566</v>
      </c>
      <c r="X261" s="50">
        <f t="shared" si="24"/>
        <v>95.522420723304464</v>
      </c>
      <c r="Y261" s="51">
        <f>+M261*Parámetros!$C$97</f>
        <v>2.0811905745767988E-4</v>
      </c>
      <c r="Z261" s="51">
        <f>N261*Parámetros!$C$98</f>
        <v>1.0267992538326772E-3</v>
      </c>
      <c r="AA261" s="51">
        <f>O261*Parámetros!$C$99</f>
        <v>1.2464473583440588E-2</v>
      </c>
      <c r="AB261" s="51">
        <f>P261*Parámetros!$C$100</f>
        <v>3.7935071048761759E-2</v>
      </c>
      <c r="AC261" s="51">
        <f>+Q261*Parámetros!$C$101</f>
        <v>5.860714116999776E-2</v>
      </c>
      <c r="AD261" s="51">
        <f>+R261*Parámetros!$C$102</f>
        <v>0.16079915908444964</v>
      </c>
      <c r="AE261" s="51">
        <f>S261*Parámetros!$C$103</f>
        <v>0.31261421916736271</v>
      </c>
      <c r="AF261" s="51">
        <f>T261*Parámetros!$C$104</f>
        <v>0.39743248242962786</v>
      </c>
      <c r="AG261" s="51">
        <f>+U261*Parámetros!$C$105</f>
        <v>0.77003139230607254</v>
      </c>
      <c r="AH261" s="51">
        <f t="shared" si="23"/>
        <v>1.751118857101003</v>
      </c>
      <c r="AI261" s="107">
        <f t="shared" si="27"/>
        <v>2.7417583496835167</v>
      </c>
      <c r="AJ261" s="50">
        <f t="shared" si="25"/>
        <v>26.022350556408497</v>
      </c>
    </row>
    <row r="262" spans="1:36" x14ac:dyDescent="0.25">
      <c r="A262" s="21">
        <v>44164</v>
      </c>
      <c r="B262" s="44">
        <f t="shared" si="28"/>
        <v>254</v>
      </c>
      <c r="C262" s="48">
        <f>+'Modelo predictivo'!G261</f>
        <v>98.293634587433189</v>
      </c>
      <c r="D262" s="50">
        <f>+$C262*'Estructura Poblacion'!C$19</f>
        <v>4.0097362222777395</v>
      </c>
      <c r="E262" s="50">
        <f>+$C262*'Estructura Poblacion'!D$19</f>
        <v>6.5942930477632249</v>
      </c>
      <c r="F262" s="50">
        <f>+$C262*'Estructura Poblacion'!E$19</f>
        <v>20.012283605706799</v>
      </c>
      <c r="G262" s="50">
        <f>+$C262*'Estructura Poblacion'!F$19</f>
        <v>22.839935698498927</v>
      </c>
      <c r="H262" s="50">
        <f>+$C262*'Estructura Poblacion'!G$19</f>
        <v>18.288911799979331</v>
      </c>
      <c r="I262" s="50">
        <f>+$C262*'Estructura Poblacion'!H$19</f>
        <v>12.447946943210324</v>
      </c>
      <c r="J262" s="50">
        <f>+$C262*'Estructura Poblacion'!I$19</f>
        <v>6.6210068134013182</v>
      </c>
      <c r="K262" s="50">
        <f>+$C262*'Estructura Poblacion'!J$19</f>
        <v>3.6470968537406288</v>
      </c>
      <c r="L262" s="50">
        <f>+$C262*'Estructura Poblacion'!K$19</f>
        <v>3.8324236028548984</v>
      </c>
      <c r="M262" s="126">
        <f>+D262*Parámetros!$B$97</f>
        <v>4.0097362222777395E-3</v>
      </c>
      <c r="N262" s="126">
        <f>+E262*Parámetros!$B$98</f>
        <v>1.9782879143289675E-2</v>
      </c>
      <c r="O262" s="126">
        <f>F262*Parámetros!$B$99</f>
        <v>0.24014740326848158</v>
      </c>
      <c r="P262" s="126">
        <f>+G262*Parámetros!$B$100</f>
        <v>0.73087794235196568</v>
      </c>
      <c r="Q262" s="126">
        <f>+H262*Parámetros!$B$101</f>
        <v>0.89615667819898726</v>
      </c>
      <c r="R262" s="126">
        <f>+I262*Parámetros!$B$102</f>
        <v>1.269690588207453</v>
      </c>
      <c r="S262" s="126">
        <f>+J262*Parámetros!$B$103</f>
        <v>1.0990871310246189</v>
      </c>
      <c r="T262" s="126">
        <f>+K262*Parámetros!$B$104</f>
        <v>0.88624453545897275</v>
      </c>
      <c r="U262" s="126">
        <f>L262*Parámetros!$B$105</f>
        <v>1.0462516435793874</v>
      </c>
      <c r="V262" s="126">
        <f t="shared" si="22"/>
        <v>6.1922485374554341</v>
      </c>
      <c r="W262" s="126">
        <f t="shared" si="26"/>
        <v>9.6953113538989637</v>
      </c>
      <c r="X262" s="50">
        <f t="shared" si="24"/>
        <v>92.019357906860947</v>
      </c>
      <c r="Y262" s="51">
        <f>+M262*Parámetros!$C$97</f>
        <v>2.0048681111388698E-4</v>
      </c>
      <c r="Z262" s="51">
        <f>N262*Parámetros!$C$98</f>
        <v>9.8914395716448379E-4</v>
      </c>
      <c r="AA262" s="51">
        <f>O262*Parámetros!$C$99</f>
        <v>1.200737016342408E-2</v>
      </c>
      <c r="AB262" s="51">
        <f>P262*Parámetros!$C$100</f>
        <v>3.6543897117598284E-2</v>
      </c>
      <c r="AC262" s="51">
        <f>+Q262*Parámetros!$C$101</f>
        <v>5.64578707265362E-2</v>
      </c>
      <c r="AD262" s="51">
        <f>+R262*Parámetros!$C$102</f>
        <v>0.15490225176130926</v>
      </c>
      <c r="AE262" s="51">
        <f>S262*Parámetros!$C$103</f>
        <v>0.3011498739007456</v>
      </c>
      <c r="AF262" s="51">
        <f>T262*Parámetros!$C$104</f>
        <v>0.38285763931827621</v>
      </c>
      <c r="AG262" s="51">
        <f>+U262*Parámetros!$C$105</f>
        <v>0.74179241529778561</v>
      </c>
      <c r="AH262" s="51">
        <f t="shared" si="23"/>
        <v>1.6869009490539537</v>
      </c>
      <c r="AI262" s="107">
        <f t="shared" si="27"/>
        <v>2.6412101880824168</v>
      </c>
      <c r="AJ262" s="50">
        <f t="shared" si="25"/>
        <v>25.068041317380032</v>
      </c>
    </row>
    <row r="263" spans="1:36" x14ac:dyDescent="0.25">
      <c r="A263" s="21">
        <v>44165</v>
      </c>
      <c r="B263" s="44">
        <f t="shared" si="28"/>
        <v>255</v>
      </c>
      <c r="C263" s="48">
        <f>+'Modelo predictivo'!G262</f>
        <v>94.688963722903281</v>
      </c>
      <c r="D263" s="50">
        <f>+$C263*'Estructura Poblacion'!C$19</f>
        <v>3.8626892706052178</v>
      </c>
      <c r="E263" s="50">
        <f>+$C263*'Estructura Poblacion'!D$19</f>
        <v>6.3524640003257709</v>
      </c>
      <c r="F263" s="50">
        <f>+$C263*'Estructura Poblacion'!E$19</f>
        <v>19.278383633964136</v>
      </c>
      <c r="G263" s="50">
        <f>+$C263*'Estructura Poblacion'!F$19</f>
        <v>22.002338725859953</v>
      </c>
      <c r="H263" s="50">
        <f>+$C263*'Estructura Poblacion'!G$19</f>
        <v>17.618212137828763</v>
      </c>
      <c r="I263" s="50">
        <f>+$C263*'Estructura Poblacion'!H$19</f>
        <v>11.991449919188984</v>
      </c>
      <c r="J263" s="50">
        <f>+$C263*'Estructura Poblacion'!I$19</f>
        <v>6.3781981060593163</v>
      </c>
      <c r="K263" s="50">
        <f>+$C263*'Estructura Poblacion'!J$19</f>
        <v>3.5133487852723344</v>
      </c>
      <c r="L263" s="50">
        <f>+$C263*'Estructura Poblacion'!K$19</f>
        <v>3.6918791437988085</v>
      </c>
      <c r="M263" s="126">
        <f>+D263*Parámetros!$B$97</f>
        <v>3.8626892706052178E-3</v>
      </c>
      <c r="N263" s="126">
        <f>+E263*Parámetros!$B$98</f>
        <v>1.9057392000977311E-2</v>
      </c>
      <c r="O263" s="126">
        <f>F263*Parámetros!$B$99</f>
        <v>0.23134060360756964</v>
      </c>
      <c r="P263" s="126">
        <f>+G263*Parámetros!$B$100</f>
        <v>0.70407483922751857</v>
      </c>
      <c r="Q263" s="126">
        <f>+H263*Parámetros!$B$101</f>
        <v>0.86329239475360942</v>
      </c>
      <c r="R263" s="126">
        <f>+I263*Parámetros!$B$102</f>
        <v>1.2231278917572763</v>
      </c>
      <c r="S263" s="126">
        <f>+J263*Parámetros!$B$103</f>
        <v>1.0587808856058465</v>
      </c>
      <c r="T263" s="126">
        <f>+K263*Parámetros!$B$104</f>
        <v>0.85374375482117726</v>
      </c>
      <c r="U263" s="126">
        <f>L263*Parámetros!$B$105</f>
        <v>1.0078830062570747</v>
      </c>
      <c r="V263" s="126">
        <f t="shared" si="22"/>
        <v>5.9651634573016548</v>
      </c>
      <c r="W263" s="126">
        <f t="shared" si="26"/>
        <v>9.3397567579345697</v>
      </c>
      <c r="X263" s="50">
        <f t="shared" si="24"/>
        <v>88.644764606228037</v>
      </c>
      <c r="Y263" s="51">
        <f>+M263*Parámetros!$C$97</f>
        <v>1.9313446353026091E-4</v>
      </c>
      <c r="Z263" s="51">
        <f>N263*Parámetros!$C$98</f>
        <v>9.5286960004886559E-4</v>
      </c>
      <c r="AA263" s="51">
        <f>O263*Parámetros!$C$99</f>
        <v>1.1567030180378482E-2</v>
      </c>
      <c r="AB263" s="51">
        <f>P263*Parámetros!$C$100</f>
        <v>3.5203741961375927E-2</v>
      </c>
      <c r="AC263" s="51">
        <f>+Q263*Parámetros!$C$101</f>
        <v>5.4387420869477392E-2</v>
      </c>
      <c r="AD263" s="51">
        <f>+R263*Parámetros!$C$102</f>
        <v>0.1492216027943877</v>
      </c>
      <c r="AE263" s="51">
        <f>S263*Parámetros!$C$103</f>
        <v>0.29010596265600197</v>
      </c>
      <c r="AF263" s="51">
        <f>T263*Parámetros!$C$104</f>
        <v>0.3688173020827486</v>
      </c>
      <c r="AG263" s="51">
        <f>+U263*Parámetros!$C$105</f>
        <v>0.71458905143626594</v>
      </c>
      <c r="AH263" s="51">
        <f t="shared" si="23"/>
        <v>1.6250381160442151</v>
      </c>
      <c r="AI263" s="107">
        <f t="shared" si="27"/>
        <v>2.5443495111013696</v>
      </c>
      <c r="AJ263" s="50">
        <f t="shared" si="25"/>
        <v>24.148729922322879</v>
      </c>
    </row>
    <row r="264" spans="1:36" x14ac:dyDescent="0.25">
      <c r="A264" s="21">
        <v>44166</v>
      </c>
      <c r="B264" s="44">
        <f t="shared" si="28"/>
        <v>256</v>
      </c>
      <c r="C264" s="48">
        <f>+'Modelo predictivo'!G263</f>
        <v>91.216487444704399</v>
      </c>
      <c r="D264" s="50">
        <f>+$C264*'Estructura Poblacion'!C$19</f>
        <v>3.7210349918501784</v>
      </c>
      <c r="E264" s="50">
        <f>+$C264*'Estructura Poblacion'!D$19</f>
        <v>6.1195035825330892</v>
      </c>
      <c r="F264" s="50">
        <f>+$C264*'Estructura Poblacion'!E$19</f>
        <v>18.571398075997092</v>
      </c>
      <c r="G264" s="50">
        <f>+$C264*'Estructura Poblacion'!F$19</f>
        <v>21.19545906125586</v>
      </c>
      <c r="H264" s="50">
        <f>+$C264*'Estructura Poblacion'!G$19</f>
        <v>16.972109135878938</v>
      </c>
      <c r="I264" s="50">
        <f>+$C264*'Estructura Poblacion'!H$19</f>
        <v>11.551694072800712</v>
      </c>
      <c r="J264" s="50">
        <f>+$C264*'Estructura Poblacion'!I$19</f>
        <v>6.1442939555634029</v>
      </c>
      <c r="K264" s="50">
        <f>+$C264*'Estructura Poblacion'!J$19</f>
        <v>3.3845056779636615</v>
      </c>
      <c r="L264" s="50">
        <f>+$C264*'Estructura Poblacion'!K$19</f>
        <v>3.5564888908614676</v>
      </c>
      <c r="M264" s="126">
        <f>+D264*Parámetros!$B$97</f>
        <v>3.7210349918501786E-3</v>
      </c>
      <c r="N264" s="126">
        <f>+E264*Parámetros!$B$98</f>
        <v>1.8358510747599269E-2</v>
      </c>
      <c r="O264" s="126">
        <f>F264*Parámetros!$B$99</f>
        <v>0.22285677691196509</v>
      </c>
      <c r="P264" s="126">
        <f>+G264*Parámetros!$B$100</f>
        <v>0.67825468996018756</v>
      </c>
      <c r="Q264" s="126">
        <f>+H264*Parámetros!$B$101</f>
        <v>0.83163334765806796</v>
      </c>
      <c r="R264" s="126">
        <f>+I264*Parámetros!$B$102</f>
        <v>1.1782727954256726</v>
      </c>
      <c r="S264" s="126">
        <f>+J264*Parámetros!$B$103</f>
        <v>1.0199527966235249</v>
      </c>
      <c r="T264" s="126">
        <f>+K264*Parámetros!$B$104</f>
        <v>0.82243487974516971</v>
      </c>
      <c r="U264" s="126">
        <f>L264*Parámetros!$B$105</f>
        <v>0.97092146720518069</v>
      </c>
      <c r="V264" s="126">
        <f t="shared" si="22"/>
        <v>5.7464062992692186</v>
      </c>
      <c r="W264" s="126">
        <f t="shared" si="26"/>
        <v>8.9972416846698984</v>
      </c>
      <c r="X264" s="50">
        <f t="shared" si="24"/>
        <v>85.39392922082736</v>
      </c>
      <c r="Y264" s="51">
        <f>+M264*Parámetros!$C$97</f>
        <v>1.8605174959250895E-4</v>
      </c>
      <c r="Z264" s="51">
        <f>N264*Parámetros!$C$98</f>
        <v>9.1792553737996344E-4</v>
      </c>
      <c r="AA264" s="51">
        <f>O264*Parámetros!$C$99</f>
        <v>1.1142838845598255E-2</v>
      </c>
      <c r="AB264" s="51">
        <f>P264*Parámetros!$C$100</f>
        <v>3.3912734498009377E-2</v>
      </c>
      <c r="AC264" s="51">
        <f>+Q264*Parámetros!$C$101</f>
        <v>5.2392900902458281E-2</v>
      </c>
      <c r="AD264" s="51">
        <f>+R264*Parámetros!$C$102</f>
        <v>0.14374928104193205</v>
      </c>
      <c r="AE264" s="51">
        <f>S264*Parámetros!$C$103</f>
        <v>0.27946706627484585</v>
      </c>
      <c r="AF264" s="51">
        <f>T264*Parámetros!$C$104</f>
        <v>0.35529186804991331</v>
      </c>
      <c r="AG264" s="51">
        <f>+U264*Parámetros!$C$105</f>
        <v>0.68838332024847304</v>
      </c>
      <c r="AH264" s="51">
        <f t="shared" si="23"/>
        <v>1.5654439871482027</v>
      </c>
      <c r="AI264" s="107">
        <f t="shared" si="27"/>
        <v>2.451041079009125</v>
      </c>
      <c r="AJ264" s="50">
        <f t="shared" si="25"/>
        <v>23.263132830461956</v>
      </c>
    </row>
    <row r="265" spans="1:36" x14ac:dyDescent="0.25">
      <c r="A265" s="21">
        <v>44167</v>
      </c>
      <c r="B265" s="44">
        <f t="shared" si="28"/>
        <v>257</v>
      </c>
      <c r="C265" s="48">
        <f>+'Modelo predictivo'!G264</f>
        <v>87.871357606956735</v>
      </c>
      <c r="D265" s="50">
        <f>+$C265*'Estructura Poblacion'!C$19</f>
        <v>3.5845756134281932</v>
      </c>
      <c r="E265" s="50">
        <f>+$C265*'Estructura Poblacion'!D$19</f>
        <v>5.8950865434693513</v>
      </c>
      <c r="F265" s="50">
        <f>+$C265*'Estructura Poblacion'!E$19</f>
        <v>17.89033986412101</v>
      </c>
      <c r="G265" s="50">
        <f>+$C265*'Estructura Poblacion'!F$19</f>
        <v>20.418170168460613</v>
      </c>
      <c r="H265" s="50">
        <f>+$C265*'Estructura Poblacion'!G$19</f>
        <v>16.349700728469536</v>
      </c>
      <c r="I265" s="50">
        <f>+$C265*'Estructura Poblacion'!H$19</f>
        <v>11.128065432826132</v>
      </c>
      <c r="J265" s="50">
        <f>+$C265*'Estructura Poblacion'!I$19</f>
        <v>5.9189677933922571</v>
      </c>
      <c r="K265" s="50">
        <f>+$C265*'Estructura Poblacion'!J$19</f>
        <v>3.260387645724744</v>
      </c>
      <c r="L265" s="50">
        <f>+$C265*'Estructura Poblacion'!K$19</f>
        <v>3.4260638170649051</v>
      </c>
      <c r="M265" s="126">
        <f>+D265*Parámetros!$B$97</f>
        <v>3.5845756134281932E-3</v>
      </c>
      <c r="N265" s="126">
        <f>+E265*Parámetros!$B$98</f>
        <v>1.7685259630408054E-2</v>
      </c>
      <c r="O265" s="126">
        <f>F265*Parámetros!$B$99</f>
        <v>0.21468407836945214</v>
      </c>
      <c r="P265" s="126">
        <f>+G265*Parámetros!$B$100</f>
        <v>0.65338144539073961</v>
      </c>
      <c r="Q265" s="126">
        <f>+H265*Parámetros!$B$101</f>
        <v>0.80113533569500728</v>
      </c>
      <c r="R265" s="126">
        <f>+I265*Parámetros!$B$102</f>
        <v>1.1350626741482654</v>
      </c>
      <c r="S265" s="126">
        <f>+J265*Parámetros!$B$103</f>
        <v>0.98254865370311473</v>
      </c>
      <c r="T265" s="126">
        <f>+K265*Parámetros!$B$104</f>
        <v>0.79227419791111275</v>
      </c>
      <c r="U265" s="126">
        <f>L265*Parámetros!$B$105</f>
        <v>0.9353154220587192</v>
      </c>
      <c r="V265" s="126">
        <f t="shared" si="22"/>
        <v>5.5356716425202475</v>
      </c>
      <c r="W265" s="126">
        <f t="shared" si="26"/>
        <v>8.6672879063172097</v>
      </c>
      <c r="X265" s="50">
        <f t="shared" si="24"/>
        <v>82.262312957030389</v>
      </c>
      <c r="Y265" s="51">
        <f>+M265*Parámetros!$C$97</f>
        <v>1.7922878067140968E-4</v>
      </c>
      <c r="Z265" s="51">
        <f>N265*Parámetros!$C$98</f>
        <v>8.8426298152040274E-4</v>
      </c>
      <c r="AA265" s="51">
        <f>O265*Parámetros!$C$99</f>
        <v>1.0734203918472608E-2</v>
      </c>
      <c r="AB265" s="51">
        <f>P265*Parámetros!$C$100</f>
        <v>3.2669072269536983E-2</v>
      </c>
      <c r="AC265" s="51">
        <f>+Q265*Parámetros!$C$101</f>
        <v>5.0471526148785459E-2</v>
      </c>
      <c r="AD265" s="51">
        <f>+R265*Parámetros!$C$102</f>
        <v>0.13847764624608838</v>
      </c>
      <c r="AE265" s="51">
        <f>S265*Parámetros!$C$103</f>
        <v>0.26921833111465343</v>
      </c>
      <c r="AF265" s="51">
        <f>T265*Parámetros!$C$104</f>
        <v>0.3422624534976007</v>
      </c>
      <c r="AG265" s="51">
        <f>+U265*Parámetros!$C$105</f>
        <v>0.66313863423963193</v>
      </c>
      <c r="AH265" s="51">
        <f t="shared" si="23"/>
        <v>1.5080353591969613</v>
      </c>
      <c r="AI265" s="107">
        <f t="shared" si="27"/>
        <v>2.3611546123273777</v>
      </c>
      <c r="AJ265" s="50">
        <f t="shared" si="25"/>
        <v>22.410013577331537</v>
      </c>
    </row>
    <row r="266" spans="1:36" x14ac:dyDescent="0.25">
      <c r="A266" s="21">
        <v>44168</v>
      </c>
      <c r="B266" s="44">
        <f t="shared" si="28"/>
        <v>258</v>
      </c>
      <c r="C266" s="48">
        <f>+'Modelo predictivo'!G265</f>
        <v>84.648903876775876</v>
      </c>
      <c r="D266" s="50">
        <f>+$C266*'Estructura Poblacion'!C$19</f>
        <v>3.4531206163599277</v>
      </c>
      <c r="E266" s="50">
        <f>+$C266*'Estructura Poblacion'!D$19</f>
        <v>5.6788995612821331</v>
      </c>
      <c r="F266" s="50">
        <f>+$C266*'Estructura Poblacion'!E$19</f>
        <v>17.234258132833681</v>
      </c>
      <c r="G266" s="50">
        <f>+$C266*'Estructura Poblacion'!F$19</f>
        <v>19.669386828647795</v>
      </c>
      <c r="H266" s="50">
        <f>+$C266*'Estructura Poblacion'!G$19</f>
        <v>15.750117934546408</v>
      </c>
      <c r="I266" s="50">
        <f>+$C266*'Estructura Poblacion'!H$19</f>
        <v>10.719972546357877</v>
      </c>
      <c r="J266" s="50">
        <f>+$C266*'Estructura Poblacion'!I$19</f>
        <v>5.7019050284131119</v>
      </c>
      <c r="K266" s="50">
        <f>+$C266*'Estructura Poblacion'!J$19</f>
        <v>3.1408214000568897</v>
      </c>
      <c r="L266" s="50">
        <f>+$C266*'Estructura Poblacion'!K$19</f>
        <v>3.300421828278056</v>
      </c>
      <c r="M266" s="126">
        <f>+D266*Parámetros!$B$97</f>
        <v>3.453120616359928E-3</v>
      </c>
      <c r="N266" s="126">
        <f>+E266*Parámetros!$B$98</f>
        <v>1.7036698683846399E-2</v>
      </c>
      <c r="O266" s="126">
        <f>F266*Parámetros!$B$99</f>
        <v>0.20681109759400418</v>
      </c>
      <c r="P266" s="126">
        <f>+G266*Parámetros!$B$100</f>
        <v>0.6294203785167295</v>
      </c>
      <c r="Q266" s="126">
        <f>+H266*Parámetros!$B$101</f>
        <v>0.77175577879277402</v>
      </c>
      <c r="R266" s="126">
        <f>+I266*Parámetros!$B$102</f>
        <v>1.0934371997285033</v>
      </c>
      <c r="S266" s="126">
        <f>+J266*Parámetros!$B$103</f>
        <v>0.94651623471657664</v>
      </c>
      <c r="T266" s="126">
        <f>+K266*Parámetros!$B$104</f>
        <v>0.76321960021382418</v>
      </c>
      <c r="U266" s="126">
        <f>L266*Parámetros!$B$105</f>
        <v>0.90101515911990937</v>
      </c>
      <c r="V266" s="126">
        <f t="shared" ref="V266:V294" si="29">+SUM(M266:U266)</f>
        <v>5.3326652679825273</v>
      </c>
      <c r="W266" s="126">
        <f t="shared" si="26"/>
        <v>8.3494347351650866</v>
      </c>
      <c r="X266" s="50">
        <f t="shared" si="24"/>
        <v>79.245543489847819</v>
      </c>
      <c r="Y266" s="51">
        <f>+M266*Parámetros!$C$97</f>
        <v>1.7265603081799641E-4</v>
      </c>
      <c r="Z266" s="51">
        <f>N266*Parámetros!$C$98</f>
        <v>8.5183493419231995E-4</v>
      </c>
      <c r="AA266" s="51">
        <f>O266*Parámetros!$C$99</f>
        <v>1.034055487970021E-2</v>
      </c>
      <c r="AB266" s="51">
        <f>P266*Parámetros!$C$100</f>
        <v>3.1471018925836473E-2</v>
      </c>
      <c r="AC266" s="51">
        <f>+Q266*Parámetros!$C$101</f>
        <v>4.8620614063944766E-2</v>
      </c>
      <c r="AD266" s="51">
        <f>+R266*Parámetros!$C$102</f>
        <v>0.1333993383668774</v>
      </c>
      <c r="AE266" s="51">
        <f>S266*Parámetros!$C$103</f>
        <v>0.25934544831234202</v>
      </c>
      <c r="AF266" s="51">
        <f>T266*Parámetros!$C$104</f>
        <v>0.32971086729237203</v>
      </c>
      <c r="AG266" s="51">
        <f>+U266*Parámetros!$C$105</f>
        <v>0.63881974781601569</v>
      </c>
      <c r="AH266" s="51">
        <f t="shared" ref="AH266:AH294" si="30">+SUM(Y266:AG266)</f>
        <v>1.4527320806220989</v>
      </c>
      <c r="AI266" s="107">
        <f t="shared" si="27"/>
        <v>2.2745646098697785</v>
      </c>
      <c r="AJ266" s="50">
        <f t="shared" si="25"/>
        <v>21.588181048083857</v>
      </c>
    </row>
    <row r="267" spans="1:36" x14ac:dyDescent="0.25">
      <c r="A267" s="21">
        <v>44169</v>
      </c>
      <c r="B267" s="44">
        <f t="shared" si="28"/>
        <v>259</v>
      </c>
      <c r="C267" s="48">
        <f>+'Modelo predictivo'!G266</f>
        <v>81.544627210125327</v>
      </c>
      <c r="D267" s="50">
        <f>+$C267*'Estructura Poblacion'!C$19</f>
        <v>3.3264864691286715</v>
      </c>
      <c r="E267" s="50">
        <f>+$C267*'Estructura Poblacion'!D$19</f>
        <v>5.4706408054924225</v>
      </c>
      <c r="F267" s="50">
        <f>+$C267*'Estructura Poblacion'!E$19</f>
        <v>16.602236890518856</v>
      </c>
      <c r="G267" s="50">
        <f>+$C267*'Estructura Poblacion'!F$19</f>
        <v>18.948063624411393</v>
      </c>
      <c r="H267" s="50">
        <f>+$C267*'Estructura Poblacion'!G$19</f>
        <v>15.172523643752278</v>
      </c>
      <c r="I267" s="50">
        <f>+$C267*'Estructura Poblacion'!H$19</f>
        <v>10.326845652579831</v>
      </c>
      <c r="J267" s="50">
        <f>+$C267*'Estructura Poblacion'!I$19</f>
        <v>5.4928026074186631</v>
      </c>
      <c r="K267" s="50">
        <f>+$C267*'Estructura Poblacion'!J$19</f>
        <v>3.025640007979959</v>
      </c>
      <c r="L267" s="50">
        <f>+$C267*'Estructura Poblacion'!K$19</f>
        <v>3.1793875088432517</v>
      </c>
      <c r="M267" s="126">
        <f>+D267*Parámetros!$B$97</f>
        <v>3.3264864691286717E-3</v>
      </c>
      <c r="N267" s="126">
        <f>+E267*Parámetros!$B$98</f>
        <v>1.6411922416477268E-2</v>
      </c>
      <c r="O267" s="126">
        <f>F267*Parámetros!$B$99</f>
        <v>0.19922684268622629</v>
      </c>
      <c r="P267" s="126">
        <f>+G267*Parámetros!$B$100</f>
        <v>0.60633803598116465</v>
      </c>
      <c r="Q267" s="126">
        <f>+H267*Parámetros!$B$101</f>
        <v>0.7434536585438617</v>
      </c>
      <c r="R267" s="126">
        <f>+I267*Parámetros!$B$102</f>
        <v>1.0533382565631426</v>
      </c>
      <c r="S267" s="126">
        <f>+J267*Parámetros!$B$103</f>
        <v>0.91180523283149817</v>
      </c>
      <c r="T267" s="126">
        <f>+K267*Parámetros!$B$104</f>
        <v>0.73523052193913008</v>
      </c>
      <c r="U267" s="126">
        <f>L267*Parámetros!$B$105</f>
        <v>0.86797278991420779</v>
      </c>
      <c r="V267" s="126">
        <f t="shared" si="29"/>
        <v>5.1371037473448373</v>
      </c>
      <c r="W267" s="126">
        <f t="shared" si="26"/>
        <v>8.0432383802954686</v>
      </c>
      <c r="X267" s="50">
        <f t="shared" ref="X267:X294" si="31">+X266+V267-W267</f>
        <v>76.339408856897194</v>
      </c>
      <c r="Y267" s="51">
        <f>+M267*Parámetros!$C$97</f>
        <v>1.663243234564336E-4</v>
      </c>
      <c r="Z267" s="51">
        <f>N267*Parámetros!$C$98</f>
        <v>8.2059612082386343E-4</v>
      </c>
      <c r="AA267" s="51">
        <f>O267*Parámetros!$C$99</f>
        <v>9.9613421343113153E-3</v>
      </c>
      <c r="AB267" s="51">
        <f>P267*Parámetros!$C$100</f>
        <v>3.0316901799058233E-2</v>
      </c>
      <c r="AC267" s="51">
        <f>+Q267*Parámetros!$C$101</f>
        <v>4.6837580488263288E-2</v>
      </c>
      <c r="AD267" s="51">
        <f>+R267*Parámetros!$C$102</f>
        <v>0.12850726730070339</v>
      </c>
      <c r="AE267" s="51">
        <f>S267*Parámetros!$C$103</f>
        <v>0.24983463379583051</v>
      </c>
      <c r="AF267" s="51">
        <f>T267*Parámetros!$C$104</f>
        <v>0.31761958547770419</v>
      </c>
      <c r="AG267" s="51">
        <f>+U267*Parámetros!$C$105</f>
        <v>0.61539270804917334</v>
      </c>
      <c r="AH267" s="51">
        <f t="shared" si="30"/>
        <v>1.3994569394893246</v>
      </c>
      <c r="AI267" s="107">
        <f t="shared" si="27"/>
        <v>2.1911501734979026</v>
      </c>
      <c r="AJ267" s="50">
        <f t="shared" ref="AJ267:AJ294" si="32">+AJ266+AH267-AI267</f>
        <v>20.796487814075281</v>
      </c>
    </row>
    <row r="268" spans="1:36" x14ac:dyDescent="0.25">
      <c r="A268" s="21">
        <v>44170</v>
      </c>
      <c r="B268" s="44">
        <f t="shared" si="28"/>
        <v>260</v>
      </c>
      <c r="C268" s="48">
        <f>+'Modelo predictivo'!G267</f>
        <v>78.554193570744246</v>
      </c>
      <c r="D268" s="50">
        <f>+$C268*'Estructura Poblacion'!C$19</f>
        <v>3.2044963714537484</v>
      </c>
      <c r="E268" s="50">
        <f>+$C268*'Estructura Poblacion'!D$19</f>
        <v>5.2700195156119785</v>
      </c>
      <c r="F268" s="50">
        <f>+$C268*'Estructura Poblacion'!E$19</f>
        <v>15.993393740639126</v>
      </c>
      <c r="G268" s="50">
        <f>+$C268*'Estructura Poblacion'!F$19</f>
        <v>18.253193480268568</v>
      </c>
      <c r="H268" s="50">
        <f>+$C268*'Estructura Poblacion'!G$19</f>
        <v>14.61611144774499</v>
      </c>
      <c r="I268" s="50">
        <f>+$C268*'Estructura Poblacion'!H$19</f>
        <v>9.9481358873295171</v>
      </c>
      <c r="J268" s="50">
        <f>+$C268*'Estructura Poblacion'!I$19</f>
        <v>5.2913685920373856</v>
      </c>
      <c r="K268" s="50">
        <f>+$C268*'Estructura Poblacion'!J$19</f>
        <v>2.9146826589788342</v>
      </c>
      <c r="L268" s="50">
        <f>+$C268*'Estructura Poblacion'!K$19</f>
        <v>3.062791876680103</v>
      </c>
      <c r="M268" s="126">
        <f>+D268*Parámetros!$B$97</f>
        <v>3.2044963714537487E-3</v>
      </c>
      <c r="N268" s="126">
        <f>+E268*Parámetros!$B$98</f>
        <v>1.5810058546835936E-2</v>
      </c>
      <c r="O268" s="126">
        <f>F268*Parámetros!$B$99</f>
        <v>0.19192072488766951</v>
      </c>
      <c r="P268" s="126">
        <f>+G268*Parámetros!$B$100</f>
        <v>0.5841021913685942</v>
      </c>
      <c r="Q268" s="126">
        <f>+H268*Parámetros!$B$101</f>
        <v>0.71618946093950453</v>
      </c>
      <c r="R268" s="126">
        <f>+I268*Parámetros!$B$102</f>
        <v>1.0147098605076106</v>
      </c>
      <c r="S268" s="126">
        <f>+J268*Parámetros!$B$103</f>
        <v>0.87836718627820609</v>
      </c>
      <c r="T268" s="126">
        <f>+K268*Parámetros!$B$104</f>
        <v>0.70826788613185665</v>
      </c>
      <c r="U268" s="126">
        <f>L268*Parámetros!$B$105</f>
        <v>0.83614218233366822</v>
      </c>
      <c r="V268" s="126">
        <f t="shared" si="29"/>
        <v>4.9487140473653994</v>
      </c>
      <c r="W268" s="126">
        <f t="shared" si="26"/>
        <v>7.74827132776909</v>
      </c>
      <c r="X268" s="50">
        <f t="shared" si="31"/>
        <v>73.539851576493504</v>
      </c>
      <c r="Y268" s="51">
        <f>+M268*Parámetros!$C$97</f>
        <v>1.6022481857268743E-4</v>
      </c>
      <c r="Z268" s="51">
        <f>N268*Parámetros!$C$98</f>
        <v>7.9050292734179689E-4</v>
      </c>
      <c r="AA268" s="51">
        <f>O268*Parámetros!$C$99</f>
        <v>9.5960362443834758E-3</v>
      </c>
      <c r="AB268" s="51">
        <f>P268*Parámetros!$C$100</f>
        <v>2.9205109568429713E-2</v>
      </c>
      <c r="AC268" s="51">
        <f>+Q268*Parámetros!$C$101</f>
        <v>4.5119936039188784E-2</v>
      </c>
      <c r="AD268" s="51">
        <f>+R268*Parámetros!$C$102</f>
        <v>0.12379460298192849</v>
      </c>
      <c r="AE268" s="51">
        <f>S268*Parámetros!$C$103</f>
        <v>0.2406726090402285</v>
      </c>
      <c r="AF268" s="51">
        <f>T268*Parámetros!$C$104</f>
        <v>0.30597172680896206</v>
      </c>
      <c r="AG268" s="51">
        <f>+U268*Parámetros!$C$105</f>
        <v>0.59282480727457076</v>
      </c>
      <c r="AH268" s="51">
        <f t="shared" si="30"/>
        <v>1.3481355557036063</v>
      </c>
      <c r="AI268" s="107">
        <f t="shared" si="27"/>
        <v>2.1107948392704974</v>
      </c>
      <c r="AJ268" s="50">
        <f t="shared" si="32"/>
        <v>20.033828530508391</v>
      </c>
    </row>
    <row r="269" spans="1:36" x14ac:dyDescent="0.25">
      <c r="A269" s="21">
        <v>44171</v>
      </c>
      <c r="B269" s="44">
        <f t="shared" si="28"/>
        <v>261</v>
      </c>
      <c r="C269" s="48">
        <f>+'Modelo predictivo'!G268</f>
        <v>75.673427876783535</v>
      </c>
      <c r="D269" s="50">
        <f>+$C269*'Estructura Poblacion'!C$19</f>
        <v>3.0869800073529325</v>
      </c>
      <c r="E269" s="50">
        <f>+$C269*'Estructura Poblacion'!D$19</f>
        <v>5.0767555950371186</v>
      </c>
      <c r="F269" s="50">
        <f>+$C269*'Estructura Poblacion'!E$19</f>
        <v>15.406878649289526</v>
      </c>
      <c r="G269" s="50">
        <f>+$C269*'Estructura Poblacion'!F$19</f>
        <v>17.583806256073721</v>
      </c>
      <c r="H269" s="50">
        <f>+$C269*'Estructura Poblacion'!G$19</f>
        <v>14.080104513884089</v>
      </c>
      <c r="I269" s="50">
        <f>+$C269*'Estructura Poblacion'!H$19</f>
        <v>9.5833145164975537</v>
      </c>
      <c r="J269" s="50">
        <f>+$C269*'Estructura Poblacion'!I$19</f>
        <v>5.0973217509821751</v>
      </c>
      <c r="K269" s="50">
        <f>+$C269*'Estructura Poblacion'!J$19</f>
        <v>2.8077944403987951</v>
      </c>
      <c r="L269" s="50">
        <f>+$C269*'Estructura Poblacion'!K$19</f>
        <v>2.9504721472676225</v>
      </c>
      <c r="M269" s="126">
        <f>+D269*Parámetros!$B$97</f>
        <v>3.0869800073529325E-3</v>
      </c>
      <c r="N269" s="126">
        <f>+E269*Parámetros!$B$98</f>
        <v>1.5230266785111355E-2</v>
      </c>
      <c r="O269" s="126">
        <f>F269*Parámetros!$B$99</f>
        <v>0.18488254379147431</v>
      </c>
      <c r="P269" s="126">
        <f>+G269*Parámetros!$B$100</f>
        <v>0.56268180019435909</v>
      </c>
      <c r="Q269" s="126">
        <f>+H269*Parámetros!$B$101</f>
        <v>0.68992512118032046</v>
      </c>
      <c r="R269" s="126">
        <f>+I269*Parámetros!$B$102</f>
        <v>0.97749808068275046</v>
      </c>
      <c r="S269" s="126">
        <f>+J269*Parámetros!$B$103</f>
        <v>0.84615541066304112</v>
      </c>
      <c r="T269" s="126">
        <f>+K269*Parámetros!$B$104</f>
        <v>0.68229404901690716</v>
      </c>
      <c r="U269" s="126">
        <f>L269*Parámetros!$B$105</f>
        <v>0.80547889620406099</v>
      </c>
      <c r="V269" s="126">
        <f t="shared" si="29"/>
        <v>4.7672331485253778</v>
      </c>
      <c r="W269" s="126">
        <f t="shared" si="26"/>
        <v>7.464121743648561</v>
      </c>
      <c r="X269" s="50">
        <f t="shared" si="31"/>
        <v>70.84296298137032</v>
      </c>
      <c r="Y269" s="51">
        <f>+M269*Parámetros!$C$97</f>
        <v>1.5434900036764664E-4</v>
      </c>
      <c r="Z269" s="51">
        <f>N269*Parámetros!$C$98</f>
        <v>7.6151333925556777E-4</v>
      </c>
      <c r="AA269" s="51">
        <f>O269*Parámetros!$C$99</f>
        <v>9.2441271895737157E-3</v>
      </c>
      <c r="AB269" s="51">
        <f>P269*Parámetros!$C$100</f>
        <v>2.8134090009717956E-2</v>
      </c>
      <c r="AC269" s="51">
        <f>+Q269*Parámetros!$C$101</f>
        <v>4.346528263436019E-2</v>
      </c>
      <c r="AD269" s="51">
        <f>+R269*Parámetros!$C$102</f>
        <v>0.11925476584329556</v>
      </c>
      <c r="AE269" s="51">
        <f>S269*Parámetros!$C$103</f>
        <v>0.23184658252167328</v>
      </c>
      <c r="AF269" s="51">
        <f>T269*Parámetros!$C$104</f>
        <v>0.29475102917530388</v>
      </c>
      <c r="AG269" s="51">
        <f>+U269*Parámetros!$C$105</f>
        <v>0.57108453740867926</v>
      </c>
      <c r="AH269" s="51">
        <f t="shared" si="30"/>
        <v>1.298696277122227</v>
      </c>
      <c r="AI269" s="107">
        <f t="shared" si="27"/>
        <v>2.0333864148142045</v>
      </c>
      <c r="AJ269" s="50">
        <f t="shared" si="32"/>
        <v>19.299138392816417</v>
      </c>
    </row>
    <row r="270" spans="1:36" x14ac:dyDescent="0.25">
      <c r="A270" s="21">
        <v>44172</v>
      </c>
      <c r="B270" s="44">
        <f t="shared" si="28"/>
        <v>262</v>
      </c>
      <c r="C270" s="48">
        <f>+'Modelo predictivo'!G269</f>
        <v>72.898308171425015</v>
      </c>
      <c r="D270" s="50">
        <f>+$C270*'Estructura Poblacion'!C$19</f>
        <v>2.9737733073419084</v>
      </c>
      <c r="E270" s="50">
        <f>+$C270*'Estructura Poblacion'!D$19</f>
        <v>4.8905792199690223</v>
      </c>
      <c r="F270" s="50">
        <f>+$C270*'Estructura Poblacion'!E$19</f>
        <v>14.841872758353427</v>
      </c>
      <c r="G270" s="50">
        <f>+$C270*'Estructura Poblacion'!F$19</f>
        <v>16.938967392478283</v>
      </c>
      <c r="H270" s="50">
        <f>+$C270*'Estructura Poblacion'!G$19</f>
        <v>13.563754500592633</v>
      </c>
      <c r="I270" s="50">
        <f>+$C270*'Estructura Poblacion'!H$19</f>
        <v>9.2318721977924429</v>
      </c>
      <c r="J270" s="50">
        <f>+$C270*'Estructura Poblacion'!I$19</f>
        <v>4.9103911673863561</v>
      </c>
      <c r="K270" s="50">
        <f>+$C270*'Estructura Poblacion'!J$19</f>
        <v>2.7048261211515925</v>
      </c>
      <c r="L270" s="50">
        <f>+$C270*'Estructura Poblacion'!K$19</f>
        <v>2.8422715063593511</v>
      </c>
      <c r="M270" s="126">
        <f>+D270*Parámetros!$B$97</f>
        <v>2.9737733073419083E-3</v>
      </c>
      <c r="N270" s="126">
        <f>+E270*Parámetros!$B$98</f>
        <v>1.4671737659907067E-2</v>
      </c>
      <c r="O270" s="126">
        <f>F270*Parámetros!$B$99</f>
        <v>0.17810247310024113</v>
      </c>
      <c r="P270" s="126">
        <f>+G270*Parámetros!$B$100</f>
        <v>0.54204695655930502</v>
      </c>
      <c r="Q270" s="126">
        <f>+H270*Parámetros!$B$101</f>
        <v>0.6646239705290391</v>
      </c>
      <c r="R270" s="126">
        <f>+I270*Parámetros!$B$102</f>
        <v>0.94165096417482907</v>
      </c>
      <c r="S270" s="126">
        <f>+J270*Parámetros!$B$103</f>
        <v>0.81512493378613515</v>
      </c>
      <c r="T270" s="126">
        <f>+K270*Parámetros!$B$104</f>
        <v>0.65727274743983699</v>
      </c>
      <c r="U270" s="126">
        <f>L270*Parámetros!$B$105</f>
        <v>0.7759401212361029</v>
      </c>
      <c r="V270" s="126">
        <f t="shared" si="29"/>
        <v>4.5924076777927381</v>
      </c>
      <c r="W270" s="126">
        <f t="shared" si="26"/>
        <v>7.1903928988177173</v>
      </c>
      <c r="X270" s="50">
        <f t="shared" si="31"/>
        <v>68.244977760345336</v>
      </c>
      <c r="Y270" s="51">
        <f>+M270*Parámetros!$C$97</f>
        <v>1.4868866536709542E-4</v>
      </c>
      <c r="Z270" s="51">
        <f>N270*Parámetros!$C$98</f>
        <v>7.3358688299535342E-4</v>
      </c>
      <c r="AA270" s="51">
        <f>O270*Parámetros!$C$99</f>
        <v>8.9051236550120576E-3</v>
      </c>
      <c r="AB270" s="51">
        <f>P270*Parámetros!$C$100</f>
        <v>2.7102347827965251E-2</v>
      </c>
      <c r="AC270" s="51">
        <f>+Q270*Parámetros!$C$101</f>
        <v>4.1871310143329461E-2</v>
      </c>
      <c r="AD270" s="51">
        <f>+R270*Parámetros!$C$102</f>
        <v>0.11488141762932914</v>
      </c>
      <c r="AE270" s="51">
        <f>S270*Parámetros!$C$103</f>
        <v>0.22334423185740104</v>
      </c>
      <c r="AF270" s="51">
        <f>T270*Parámetros!$C$104</f>
        <v>0.2839418268940096</v>
      </c>
      <c r="AG270" s="51">
        <f>+U270*Parámetros!$C$105</f>
        <v>0.55014154595639697</v>
      </c>
      <c r="AH270" s="51">
        <f t="shared" si="30"/>
        <v>1.2510700795118059</v>
      </c>
      <c r="AI270" s="107">
        <f t="shared" si="27"/>
        <v>1.9588168226320508</v>
      </c>
      <c r="AJ270" s="50">
        <f t="shared" si="32"/>
        <v>18.59139164969617</v>
      </c>
    </row>
    <row r="271" spans="1:36" x14ac:dyDescent="0.25">
      <c r="A271" s="21">
        <v>44173</v>
      </c>
      <c r="B271" s="44">
        <f t="shared" si="28"/>
        <v>263</v>
      </c>
      <c r="C271" s="48">
        <f>+'Modelo predictivo'!G270</f>
        <v>70.224960005376488</v>
      </c>
      <c r="D271" s="50">
        <f>+$C271*'Estructura Poblacion'!C$19</f>
        <v>2.864718219276877</v>
      </c>
      <c r="E271" s="50">
        <f>+$C271*'Estructura Poblacion'!D$19</f>
        <v>4.7112304625482828</v>
      </c>
      <c r="F271" s="50">
        <f>+$C271*'Estructura Poblacion'!E$19</f>
        <v>14.297587241795682</v>
      </c>
      <c r="G271" s="50">
        <f>+$C271*'Estructura Poblacion'!F$19</f>
        <v>16.317776605622846</v>
      </c>
      <c r="H271" s="50">
        <f>+$C271*'Estructura Poblacion'!G$19</f>
        <v>13.066340512141453</v>
      </c>
      <c r="I271" s="50">
        <f>+$C271*'Estructura Poblacion'!H$19</f>
        <v>8.893318269337394</v>
      </c>
      <c r="J271" s="50">
        <f>+$C271*'Estructura Poblacion'!I$19</f>
        <v>4.7303158604115527</v>
      </c>
      <c r="K271" s="50">
        <f>+$C271*'Estructura Poblacion'!J$19</f>
        <v>2.6056339432829825</v>
      </c>
      <c r="L271" s="50">
        <f>+$C271*'Estructura Poblacion'!K$19</f>
        <v>2.7380388909594204</v>
      </c>
      <c r="M271" s="126">
        <f>+D271*Parámetros!$B$97</f>
        <v>2.8647182192768771E-3</v>
      </c>
      <c r="N271" s="126">
        <f>+E271*Parámetros!$B$98</f>
        <v>1.4133691387644849E-2</v>
      </c>
      <c r="O271" s="126">
        <f>F271*Parámetros!$B$99</f>
        <v>0.1715710469015482</v>
      </c>
      <c r="P271" s="126">
        <f>+G271*Parámetros!$B$100</f>
        <v>0.52216885137993108</v>
      </c>
      <c r="Q271" s="126">
        <f>+H271*Parámetros!$B$101</f>
        <v>0.64025068509493122</v>
      </c>
      <c r="R271" s="126">
        <f>+I271*Parámetros!$B$102</f>
        <v>0.90711846347241409</v>
      </c>
      <c r="S271" s="126">
        <f>+J271*Parámetros!$B$103</f>
        <v>0.78523243282831778</v>
      </c>
      <c r="T271" s="126">
        <f>+K271*Parámetros!$B$104</f>
        <v>0.63316904821776476</v>
      </c>
      <c r="U271" s="126">
        <f>L271*Parámetros!$B$105</f>
        <v>0.74748461723192183</v>
      </c>
      <c r="V271" s="126">
        <f t="shared" si="29"/>
        <v>4.4239935547337499</v>
      </c>
      <c r="W271" s="126">
        <f t="shared" si="26"/>
        <v>6.9267026150251922</v>
      </c>
      <c r="X271" s="50">
        <f t="shared" si="31"/>
        <v>65.742268700053899</v>
      </c>
      <c r="Y271" s="51">
        <f>+M271*Parámetros!$C$97</f>
        <v>1.4323591096384385E-4</v>
      </c>
      <c r="Z271" s="51">
        <f>N271*Parámetros!$C$98</f>
        <v>7.0668456938224248E-4</v>
      </c>
      <c r="AA271" s="51">
        <f>O271*Parámetros!$C$99</f>
        <v>8.5785523450774108E-3</v>
      </c>
      <c r="AB271" s="51">
        <f>P271*Parámetros!$C$100</f>
        <v>2.6108442568996554E-2</v>
      </c>
      <c r="AC271" s="51">
        <f>+Q271*Parámetros!$C$101</f>
        <v>4.0335793160980668E-2</v>
      </c>
      <c r="AD271" s="51">
        <f>+R271*Parámetros!$C$102</f>
        <v>0.11066845254363451</v>
      </c>
      <c r="AE271" s="51">
        <f>S271*Parámetros!$C$103</f>
        <v>0.21515368659495909</v>
      </c>
      <c r="AF271" s="51">
        <f>T271*Parámetros!$C$104</f>
        <v>0.27352902883007435</v>
      </c>
      <c r="AG271" s="51">
        <f>+U271*Parámetros!$C$105</f>
        <v>0.52996659361743259</v>
      </c>
      <c r="AH271" s="51">
        <f t="shared" si="30"/>
        <v>1.2051904701415013</v>
      </c>
      <c r="AI271" s="107">
        <f t="shared" si="27"/>
        <v>1.8869819491938622</v>
      </c>
      <c r="AJ271" s="50">
        <f t="shared" si="32"/>
        <v>17.909600170643809</v>
      </c>
    </row>
    <row r="272" spans="1:36" x14ac:dyDescent="0.25">
      <c r="A272" s="21">
        <v>44174</v>
      </c>
      <c r="B272" s="44">
        <f t="shared" si="28"/>
        <v>264</v>
      </c>
      <c r="C272" s="48">
        <f>+'Modelo predictivo'!G271</f>
        <v>67.649651027983055</v>
      </c>
      <c r="D272" s="50">
        <f>+$C272*'Estructura Poblacion'!C$19</f>
        <v>2.7596624877073404</v>
      </c>
      <c r="E272" s="50">
        <f>+$C272*'Estructura Poblacion'!D$19</f>
        <v>4.5384589279850571</v>
      </c>
      <c r="F272" s="50">
        <f>+$C272*'Estructura Poblacion'!E$19</f>
        <v>13.773262204429434</v>
      </c>
      <c r="G272" s="50">
        <f>+$C272*'Estructura Poblacion'!F$19</f>
        <v>15.71936663030433</v>
      </c>
      <c r="H272" s="50">
        <f>+$C272*'Estructura Poblacion'!G$19</f>
        <v>12.587168092249422</v>
      </c>
      <c r="I272" s="50">
        <f>+$C272*'Estructura Poblacion'!H$19</f>
        <v>8.5671800646863954</v>
      </c>
      <c r="J272" s="50">
        <f>+$C272*'Estructura Poblacion'!I$19</f>
        <v>4.556844420907824</v>
      </c>
      <c r="K272" s="50">
        <f>+$C272*'Estructura Poblacion'!J$19</f>
        <v>2.5100794212807771</v>
      </c>
      <c r="L272" s="50">
        <f>+$C272*'Estructura Poblacion'!K$19</f>
        <v>2.6376287784324743</v>
      </c>
      <c r="M272" s="126">
        <f>+D272*Parámetros!$B$97</f>
        <v>2.7596624877073406E-3</v>
      </c>
      <c r="N272" s="126">
        <f>+E272*Parámetros!$B$98</f>
        <v>1.3615376783955172E-2</v>
      </c>
      <c r="O272" s="126">
        <f>F272*Parámetros!$B$99</f>
        <v>0.16527914645315323</v>
      </c>
      <c r="P272" s="126">
        <f>+G272*Parámetros!$B$100</f>
        <v>0.50301973216973861</v>
      </c>
      <c r="Q272" s="126">
        <f>+H272*Parámetros!$B$101</f>
        <v>0.6167712365202217</v>
      </c>
      <c r="R272" s="126">
        <f>+I272*Parámetros!$B$102</f>
        <v>0.87385236659801224</v>
      </c>
      <c r="S272" s="126">
        <f>+J272*Parámetros!$B$103</f>
        <v>0.75643617387069884</v>
      </c>
      <c r="T272" s="126">
        <f>+K272*Parámetros!$B$104</f>
        <v>0.60994929937122877</v>
      </c>
      <c r="U272" s="126">
        <f>L272*Parámetros!$B$105</f>
        <v>0.72007265651206553</v>
      </c>
      <c r="V272" s="126">
        <f t="shared" si="29"/>
        <v>4.2617556507667809</v>
      </c>
      <c r="W272" s="126">
        <f t="shared" si="26"/>
        <v>6.6726827310521033</v>
      </c>
      <c r="X272" s="50">
        <f t="shared" si="31"/>
        <v>63.33134161976858</v>
      </c>
      <c r="Y272" s="51">
        <f>+M272*Parámetros!$C$97</f>
        <v>1.3798312438536705E-4</v>
      </c>
      <c r="Z272" s="51">
        <f>N272*Parámetros!$C$98</f>
        <v>6.8076883919775859E-4</v>
      </c>
      <c r="AA272" s="51">
        <f>O272*Parámetros!$C$99</f>
        <v>8.2639573226576616E-3</v>
      </c>
      <c r="AB272" s="51">
        <f>P272*Parámetros!$C$100</f>
        <v>2.5150986608486931E-2</v>
      </c>
      <c r="AC272" s="51">
        <f>+Q272*Parámetros!$C$101</f>
        <v>3.8856587900773967E-2</v>
      </c>
      <c r="AD272" s="51">
        <f>+R272*Parámetros!$C$102</f>
        <v>0.10660998872495749</v>
      </c>
      <c r="AE272" s="51">
        <f>S272*Parámetros!$C$103</f>
        <v>0.2072635116405715</v>
      </c>
      <c r="AF272" s="51">
        <f>T272*Parámetros!$C$104</f>
        <v>0.26349809732837082</v>
      </c>
      <c r="AG272" s="51">
        <f>+U272*Parámetros!$C$105</f>
        <v>0.51053151346705439</v>
      </c>
      <c r="AH272" s="51">
        <f t="shared" si="30"/>
        <v>1.1609933949564559</v>
      </c>
      <c r="AI272" s="107">
        <f t="shared" si="27"/>
        <v>1.8177814995089303</v>
      </c>
      <c r="AJ272" s="50">
        <f t="shared" si="32"/>
        <v>17.252812066091337</v>
      </c>
    </row>
    <row r="273" spans="1:36" x14ac:dyDescent="0.25">
      <c r="A273" s="21">
        <v>44175</v>
      </c>
      <c r="B273" s="44">
        <f t="shared" si="28"/>
        <v>265</v>
      </c>
      <c r="C273" s="48">
        <f>+'Modelo predictivo'!G272</f>
        <v>65.16878577391617</v>
      </c>
      <c r="D273" s="50">
        <f>+$C273*'Estructura Poblacion'!C$19</f>
        <v>2.6584594412071754</v>
      </c>
      <c r="E273" s="50">
        <f>+$C273*'Estructura Poblacion'!D$19</f>
        <v>4.3720234048100686</v>
      </c>
      <c r="F273" s="50">
        <f>+$C273*'Estructura Poblacion'!E$19</f>
        <v>13.268165620501936</v>
      </c>
      <c r="G273" s="50">
        <f>+$C273*'Estructura Poblacion'!F$19</f>
        <v>15.142902008588408</v>
      </c>
      <c r="H273" s="50">
        <f>+$C273*'Estructura Poblacion'!G$19</f>
        <v>12.125568254073702</v>
      </c>
      <c r="I273" s="50">
        <f>+$C273*'Estructura Poblacion'!H$19</f>
        <v>8.2530022526083506</v>
      </c>
      <c r="J273" s="50">
        <f>+$C273*'Estructura Poblacion'!I$19</f>
        <v>4.3897346602478242</v>
      </c>
      <c r="K273" s="50">
        <f>+$C273*'Estructura Poblacion'!J$19</f>
        <v>2.4180291486396377</v>
      </c>
      <c r="L273" s="50">
        <f>+$C273*'Estructura Poblacion'!K$19</f>
        <v>2.5409009832390703</v>
      </c>
      <c r="M273" s="126">
        <f>+D273*Parámetros!$B$97</f>
        <v>2.6584594412071756E-3</v>
      </c>
      <c r="N273" s="126">
        <f>+E273*Parámetros!$B$98</f>
        <v>1.3116070214430207E-2</v>
      </c>
      <c r="O273" s="126">
        <f>F273*Parámetros!$B$99</f>
        <v>0.15921798744602322</v>
      </c>
      <c r="P273" s="126">
        <f>+G273*Parámetros!$B$100</f>
        <v>0.48457286427482904</v>
      </c>
      <c r="Q273" s="126">
        <f>+H273*Parámetros!$B$101</f>
        <v>0.59415284444961147</v>
      </c>
      <c r="R273" s="126">
        <f>+I273*Parámetros!$B$102</f>
        <v>0.84180622976605168</v>
      </c>
      <c r="S273" s="126">
        <f>+J273*Parámetros!$B$103</f>
        <v>0.72869595360113881</v>
      </c>
      <c r="T273" s="126">
        <f>+K273*Parámetros!$B$104</f>
        <v>0.58758108311943191</v>
      </c>
      <c r="U273" s="126">
        <f>L273*Parámetros!$B$105</f>
        <v>0.6936659684242662</v>
      </c>
      <c r="V273" s="126">
        <f t="shared" si="29"/>
        <v>4.105467460736989</v>
      </c>
      <c r="W273" s="126">
        <f t="shared" si="26"/>
        <v>6.4279785887105492</v>
      </c>
      <c r="X273" s="50">
        <f t="shared" si="31"/>
        <v>61.008830491795017</v>
      </c>
      <c r="Y273" s="51">
        <f>+M273*Parámetros!$C$97</f>
        <v>1.3292297206035877E-4</v>
      </c>
      <c r="Z273" s="51">
        <f>N273*Parámetros!$C$98</f>
        <v>6.5580351072151038E-4</v>
      </c>
      <c r="AA273" s="51">
        <f>O273*Parámetros!$C$99</f>
        <v>7.9608993723011608E-3</v>
      </c>
      <c r="AB273" s="51">
        <f>P273*Parámetros!$C$100</f>
        <v>2.4228643213741453E-2</v>
      </c>
      <c r="AC273" s="51">
        <f>+Q273*Parámetros!$C$101</f>
        <v>3.7431629200325521E-2</v>
      </c>
      <c r="AD273" s="51">
        <f>+R273*Parámetros!$C$102</f>
        <v>0.1027003600314583</v>
      </c>
      <c r="AE273" s="51">
        <f>S273*Parámetros!$C$103</f>
        <v>0.19966269128671205</v>
      </c>
      <c r="AF273" s="51">
        <f>T273*Parámetros!$C$104</f>
        <v>0.2538350279075946</v>
      </c>
      <c r="AG273" s="51">
        <f>+U273*Parámetros!$C$105</f>
        <v>0.49180917161280469</v>
      </c>
      <c r="AH273" s="51">
        <f t="shared" si="30"/>
        <v>1.1184171491077195</v>
      </c>
      <c r="AI273" s="107">
        <f t="shared" si="27"/>
        <v>1.751118857101003</v>
      </c>
      <c r="AJ273" s="50">
        <f t="shared" si="32"/>
        <v>16.620110358098056</v>
      </c>
    </row>
    <row r="274" spans="1:36" x14ac:dyDescent="0.25">
      <c r="A274" s="21">
        <v>44176</v>
      </c>
      <c r="B274" s="44">
        <f t="shared" si="28"/>
        <v>266</v>
      </c>
      <c r="C274" s="48">
        <f>+'Modelo predictivo'!G273</f>
        <v>62.778900643344969</v>
      </c>
      <c r="D274" s="50">
        <f>+$C274*'Estructura Poblacion'!C$19</f>
        <v>2.5609677875985146</v>
      </c>
      <c r="E274" s="50">
        <f>+$C274*'Estructura Poblacion'!D$19</f>
        <v>4.2116915281058853</v>
      </c>
      <c r="F274" s="50">
        <f>+$C274*'Estructura Poblacion'!E$19</f>
        <v>12.781592311672767</v>
      </c>
      <c r="G274" s="50">
        <f>+$C274*'Estructura Poblacion'!F$19</f>
        <v>14.587577923380314</v>
      </c>
      <c r="H274" s="50">
        <f>+$C274*'Estructura Poblacion'!G$19</f>
        <v>11.680896546200088</v>
      </c>
      <c r="I274" s="50">
        <f>+$C274*'Estructura Poblacion'!H$19</f>
        <v>7.9503462013738693</v>
      </c>
      <c r="J274" s="50">
        <f>+$C274*'Estructura Poblacion'!I$19</f>
        <v>4.228753272193817</v>
      </c>
      <c r="K274" s="50">
        <f>+$C274*'Estructura Poblacion'!J$19</f>
        <v>2.3293546116048449</v>
      </c>
      <c r="L274" s="50">
        <f>+$C274*'Estructura Poblacion'!K$19</f>
        <v>2.4477204612148697</v>
      </c>
      <c r="M274" s="126">
        <f>+D274*Parámetros!$B$97</f>
        <v>2.5609677875985145E-3</v>
      </c>
      <c r="N274" s="126">
        <f>+E274*Parámetros!$B$98</f>
        <v>1.2635074584317656E-2</v>
      </c>
      <c r="O274" s="126">
        <f>F274*Parámetros!$B$99</f>
        <v>0.15337910774007321</v>
      </c>
      <c r="P274" s="126">
        <f>+G274*Parámetros!$B$100</f>
        <v>0.46680249354817005</v>
      </c>
      <c r="Q274" s="126">
        <f>+H274*Parámetros!$B$101</f>
        <v>0.57236393076380432</v>
      </c>
      <c r="R274" s="126">
        <f>+I274*Parámetros!$B$102</f>
        <v>0.81093531254013462</v>
      </c>
      <c r="S274" s="126">
        <f>+J274*Parámetros!$B$103</f>
        <v>0.70197304318417364</v>
      </c>
      <c r="T274" s="126">
        <f>+K274*Parámetros!$B$104</f>
        <v>0.56603317061997727</v>
      </c>
      <c r="U274" s="126">
        <f>L274*Parámetros!$B$105</f>
        <v>0.66822768591165949</v>
      </c>
      <c r="V274" s="126">
        <f t="shared" si="29"/>
        <v>3.9549107866799091</v>
      </c>
      <c r="W274" s="126">
        <f t="shared" si="26"/>
        <v>6.1922485374554341</v>
      </c>
      <c r="X274" s="50">
        <f t="shared" si="31"/>
        <v>58.771492741019493</v>
      </c>
      <c r="Y274" s="51">
        <f>+M274*Parámetros!$C$97</f>
        <v>1.2804838937992573E-4</v>
      </c>
      <c r="Z274" s="51">
        <f>N274*Parámetros!$C$98</f>
        <v>6.3175372921588286E-4</v>
      </c>
      <c r="AA274" s="51">
        <f>O274*Parámetros!$C$99</f>
        <v>7.6689553870036608E-3</v>
      </c>
      <c r="AB274" s="51">
        <f>P274*Parámetros!$C$100</f>
        <v>2.3340124677408505E-2</v>
      </c>
      <c r="AC274" s="51">
        <f>+Q274*Parámetros!$C$101</f>
        <v>3.6058927638119673E-2</v>
      </c>
      <c r="AD274" s="51">
        <f>+R274*Parámetros!$C$102</f>
        <v>9.893410812989642E-2</v>
      </c>
      <c r="AE274" s="51">
        <f>S274*Parámetros!$C$103</f>
        <v>0.19234061383246359</v>
      </c>
      <c r="AF274" s="51">
        <f>T274*Parámetros!$C$104</f>
        <v>0.24452632970783017</v>
      </c>
      <c r="AG274" s="51">
        <f>+U274*Parámetros!$C$105</f>
        <v>0.47377342931136657</v>
      </c>
      <c r="AH274" s="51">
        <f t="shared" si="30"/>
        <v>1.0774022908026843</v>
      </c>
      <c r="AI274" s="107">
        <f t="shared" si="27"/>
        <v>1.6869009490539537</v>
      </c>
      <c r="AJ274" s="50">
        <f t="shared" si="32"/>
        <v>16.010611699846788</v>
      </c>
    </row>
    <row r="275" spans="1:36" x14ac:dyDescent="0.25">
      <c r="A275" s="21">
        <v>44177</v>
      </c>
      <c r="B275" s="44">
        <f t="shared" si="28"/>
        <v>267</v>
      </c>
      <c r="C275" s="48">
        <f>+'Modelo predictivo'!G274</f>
        <v>60.476659064879641</v>
      </c>
      <c r="D275" s="50">
        <f>+$C275*'Estructura Poblacion'!C$19</f>
        <v>2.4670514166315329</v>
      </c>
      <c r="E275" s="50">
        <f>+$C275*'Estructura Poblacion'!D$19</f>
        <v>4.0572394549999604</v>
      </c>
      <c r="F275" s="50">
        <f>+$C275*'Estructura Poblacion'!E$19</f>
        <v>12.3128629622039</v>
      </c>
      <c r="G275" s="50">
        <f>+$C275*'Estructura Poblacion'!F$19</f>
        <v>14.052619074465376</v>
      </c>
      <c r="H275" s="50">
        <f>+$C275*'Estructura Poblacion'!G$19</f>
        <v>11.252532152640663</v>
      </c>
      <c r="I275" s="50">
        <f>+$C275*'Estructura Poblacion'!H$19</f>
        <v>7.6587893661883983</v>
      </c>
      <c r="J275" s="50">
        <f>+$C275*'Estructura Poblacion'!I$19</f>
        <v>4.0736755070761195</v>
      </c>
      <c r="K275" s="50">
        <f>+$C275*'Estructura Poblacion'!J$19</f>
        <v>2.2439320096976685</v>
      </c>
      <c r="L275" s="50">
        <f>+$C275*'Estructura Poblacion'!K$19</f>
        <v>2.3579571209760251</v>
      </c>
      <c r="M275" s="126">
        <f>+D275*Parámetros!$B$97</f>
        <v>2.4670514166315331E-3</v>
      </c>
      <c r="N275" s="126">
        <f>+E275*Parámetros!$B$98</f>
        <v>1.2171718364999881E-2</v>
      </c>
      <c r="O275" s="126">
        <f>F275*Parámetros!$B$99</f>
        <v>0.14775435554644681</v>
      </c>
      <c r="P275" s="126">
        <f>+G275*Parámetros!$B$100</f>
        <v>0.44968381038289207</v>
      </c>
      <c r="Q275" s="126">
        <f>+H275*Parámetros!$B$101</f>
        <v>0.55137407547939254</v>
      </c>
      <c r="R275" s="126">
        <f>+I275*Parámetros!$B$102</f>
        <v>0.78119651535121659</v>
      </c>
      <c r="S275" s="126">
        <f>+J275*Parámetros!$B$103</f>
        <v>0.67623013417463584</v>
      </c>
      <c r="T275" s="126">
        <f>+K275*Parámetros!$B$104</f>
        <v>0.54527547835653345</v>
      </c>
      <c r="U275" s="126">
        <f>L275*Parámetros!$B$105</f>
        <v>0.64372229402645487</v>
      </c>
      <c r="V275" s="126">
        <f t="shared" si="29"/>
        <v>3.8098754330992035</v>
      </c>
      <c r="W275" s="126">
        <f t="shared" si="26"/>
        <v>5.9651634573016548</v>
      </c>
      <c r="X275" s="50">
        <f t="shared" si="31"/>
        <v>56.616204716817037</v>
      </c>
      <c r="Y275" s="51">
        <f>+M275*Parámetros!$C$97</f>
        <v>1.2335257083157666E-4</v>
      </c>
      <c r="Z275" s="51">
        <f>N275*Parámetros!$C$98</f>
        <v>6.0858591824999408E-4</v>
      </c>
      <c r="AA275" s="51">
        <f>O275*Parámetros!$C$99</f>
        <v>7.3877177773223404E-3</v>
      </c>
      <c r="AB275" s="51">
        <f>P275*Parámetros!$C$100</f>
        <v>2.2484190519144603E-2</v>
      </c>
      <c r="AC275" s="51">
        <f>+Q275*Parámetros!$C$101</f>
        <v>3.4736566755201731E-2</v>
      </c>
      <c r="AD275" s="51">
        <f>+R275*Parámetros!$C$102</f>
        <v>9.530597487284842E-2</v>
      </c>
      <c r="AE275" s="51">
        <f>S275*Parámetros!$C$103</f>
        <v>0.18528705676385024</v>
      </c>
      <c r="AF275" s="51">
        <f>T275*Parámetros!$C$104</f>
        <v>0.23555900665002244</v>
      </c>
      <c r="AG275" s="51">
        <f>+U275*Parámetros!$C$105</f>
        <v>0.45639910646475645</v>
      </c>
      <c r="AH275" s="51">
        <f t="shared" si="30"/>
        <v>1.0378915582922277</v>
      </c>
      <c r="AI275" s="107">
        <f t="shared" si="27"/>
        <v>1.6250381160442151</v>
      </c>
      <c r="AJ275" s="50">
        <f t="shared" si="32"/>
        <v>15.423465142094798</v>
      </c>
    </row>
    <row r="276" spans="1:36" x14ac:dyDescent="0.25">
      <c r="A276" s="21">
        <v>44178</v>
      </c>
      <c r="B276" s="44">
        <f t="shared" si="28"/>
        <v>268</v>
      </c>
      <c r="C276" s="48">
        <f>+'Modelo predictivo'!G275</f>
        <v>58.258846836397424</v>
      </c>
      <c r="D276" s="50">
        <f>+$C276*'Estructura Poblacion'!C$19</f>
        <v>2.3765792099206764</v>
      </c>
      <c r="E276" s="50">
        <f>+$C276*'Estructura Poblacion'!D$19</f>
        <v>3.9084515520913996</v>
      </c>
      <c r="F276" s="50">
        <f>+$C276*'Estructura Poblacion'!E$19</f>
        <v>11.861323170366095</v>
      </c>
      <c r="G276" s="50">
        <f>+$C276*'Estructura Poblacion'!F$19</f>
        <v>13.537278595883109</v>
      </c>
      <c r="H276" s="50">
        <f>+$C276*'Estructura Poblacion'!G$19</f>
        <v>10.839877025929002</v>
      </c>
      <c r="I276" s="50">
        <f>+$C276*'Estructura Poblacion'!H$19</f>
        <v>7.3779246991524801</v>
      </c>
      <c r="J276" s="50">
        <f>+$C276*'Estructura Poblacion'!I$19</f>
        <v>3.9242848579536291</v>
      </c>
      <c r="K276" s="50">
        <f>+$C276*'Estructura Poblacion'!J$19</f>
        <v>2.1616420828409084</v>
      </c>
      <c r="L276" s="50">
        <f>+$C276*'Estructura Poblacion'!K$19</f>
        <v>2.2714856422601271</v>
      </c>
      <c r="M276" s="126">
        <f>+D276*Parámetros!$B$97</f>
        <v>2.3765792099206765E-3</v>
      </c>
      <c r="N276" s="126">
        <f>+E276*Parámetros!$B$98</f>
        <v>1.1725354656274199E-2</v>
      </c>
      <c r="O276" s="126">
        <f>F276*Parámetros!$B$99</f>
        <v>0.14233587804439315</v>
      </c>
      <c r="P276" s="126">
        <f>+G276*Parámetros!$B$100</f>
        <v>0.43319291506825947</v>
      </c>
      <c r="Q276" s="126">
        <f>+H276*Parámetros!$B$101</f>
        <v>0.53115397427052113</v>
      </c>
      <c r="R276" s="126">
        <f>+I276*Parámetros!$B$102</f>
        <v>0.75254831931355293</v>
      </c>
      <c r="S276" s="126">
        <f>+J276*Parámetros!$B$103</f>
        <v>0.65143128642030246</v>
      </c>
      <c r="T276" s="126">
        <f>+K276*Parámetros!$B$104</f>
        <v>0.52527902613034072</v>
      </c>
      <c r="U276" s="126">
        <f>L276*Parámetros!$B$105</f>
        <v>0.62011558033701475</v>
      </c>
      <c r="V276" s="126">
        <f t="shared" si="29"/>
        <v>3.6701589134505794</v>
      </c>
      <c r="W276" s="126">
        <f t="shared" si="26"/>
        <v>5.7464062992692186</v>
      </c>
      <c r="X276" s="50">
        <f t="shared" si="31"/>
        <v>54.539957330998398</v>
      </c>
      <c r="Y276" s="51">
        <f>+M276*Parámetros!$C$97</f>
        <v>1.1882896049603383E-4</v>
      </c>
      <c r="Z276" s="51">
        <f>N276*Parámetros!$C$98</f>
        <v>5.8626773281371001E-4</v>
      </c>
      <c r="AA276" s="51">
        <f>O276*Parámetros!$C$99</f>
        <v>7.1167939022196581E-3</v>
      </c>
      <c r="AB276" s="51">
        <f>P276*Parámetros!$C$100</f>
        <v>2.1659645753412976E-2</v>
      </c>
      <c r="AC276" s="51">
        <f>+Q276*Parámetros!$C$101</f>
        <v>3.346270037904283E-2</v>
      </c>
      <c r="AD276" s="51">
        <f>+R276*Parámetros!$C$102</f>
        <v>9.1810894956253455E-2</v>
      </c>
      <c r="AE276" s="51">
        <f>S276*Parámetros!$C$103</f>
        <v>0.17849217247916288</v>
      </c>
      <c r="AF276" s="51">
        <f>T276*Parámetros!$C$104</f>
        <v>0.22692053928830719</v>
      </c>
      <c r="AG276" s="51">
        <f>+U276*Parámetros!$C$105</f>
        <v>0.43966194645894341</v>
      </c>
      <c r="AH276" s="51">
        <f t="shared" si="30"/>
        <v>0.99982978991065219</v>
      </c>
      <c r="AI276" s="107">
        <f t="shared" si="27"/>
        <v>1.5654439871482027</v>
      </c>
      <c r="AJ276" s="50">
        <f t="shared" si="32"/>
        <v>14.857850944857248</v>
      </c>
    </row>
    <row r="277" spans="1:36" x14ac:dyDescent="0.25">
      <c r="A277" s="21">
        <v>44179</v>
      </c>
      <c r="B277" s="44">
        <f t="shared" si="28"/>
        <v>269</v>
      </c>
      <c r="C277" s="48">
        <f>+'Modelo predictivo'!G276</f>
        <v>56.122367637464777</v>
      </c>
      <c r="D277" s="50">
        <f>+$C277*'Estructura Poblacion'!C$19</f>
        <v>2.2894248578808911</v>
      </c>
      <c r="E277" s="50">
        <f>+$C277*'Estructura Poblacion'!D$19</f>
        <v>3.7651200943897272</v>
      </c>
      <c r="F277" s="50">
        <f>+$C277*'Estructura Poblacion'!E$19</f>
        <v>11.426342534781787</v>
      </c>
      <c r="G277" s="50">
        <f>+$C277*'Estructura Poblacion'!F$19</f>
        <v>13.040837013174141</v>
      </c>
      <c r="H277" s="50">
        <f>+$C277*'Estructura Poblacion'!G$19</f>
        <v>10.442355052143274</v>
      </c>
      <c r="I277" s="50">
        <f>+$C277*'Estructura Poblacion'!H$19</f>
        <v>7.1073600809530193</v>
      </c>
      <c r="J277" s="50">
        <f>+$C277*'Estructura Poblacion'!I$19</f>
        <v>3.7803727583329709</v>
      </c>
      <c r="K277" s="50">
        <f>+$C277*'Estructura Poblacion'!J$19</f>
        <v>2.0823699448513571</v>
      </c>
      <c r="L277" s="50">
        <f>+$C277*'Estructura Poblacion'!K$19</f>
        <v>2.1881853009576107</v>
      </c>
      <c r="M277" s="126">
        <f>+D277*Parámetros!$B$97</f>
        <v>2.2894248578808913E-3</v>
      </c>
      <c r="N277" s="126">
        <f>+E277*Parámetros!$B$98</f>
        <v>1.1295360283169182E-2</v>
      </c>
      <c r="O277" s="126">
        <f>F277*Parámetros!$B$99</f>
        <v>0.13711611041738145</v>
      </c>
      <c r="P277" s="126">
        <f>+G277*Parámetros!$B$100</f>
        <v>0.41730678442157249</v>
      </c>
      <c r="Q277" s="126">
        <f>+H277*Parámetros!$B$101</f>
        <v>0.51167539755502045</v>
      </c>
      <c r="R277" s="126">
        <f>+I277*Parámetros!$B$102</f>
        <v>0.72495072825720797</v>
      </c>
      <c r="S277" s="126">
        <f>+J277*Parámetros!$B$103</f>
        <v>0.6275418778832732</v>
      </c>
      <c r="T277" s="126">
        <f>+K277*Parámetros!$B$104</f>
        <v>0.5060158965988798</v>
      </c>
      <c r="U277" s="126">
        <f>L277*Parámetros!$B$105</f>
        <v>0.59737458716142777</v>
      </c>
      <c r="V277" s="126">
        <f t="shared" si="29"/>
        <v>3.535566167435813</v>
      </c>
      <c r="W277" s="126">
        <f t="shared" si="26"/>
        <v>5.5356716425202475</v>
      </c>
      <c r="X277" s="50">
        <f t="shared" si="31"/>
        <v>52.539851855913959</v>
      </c>
      <c r="Y277" s="51">
        <f>+M277*Parámetros!$C$97</f>
        <v>1.1447124289404457E-4</v>
      </c>
      <c r="Z277" s="51">
        <f>N277*Parámetros!$C$98</f>
        <v>5.6476801415845912E-4</v>
      </c>
      <c r="AA277" s="51">
        <f>O277*Parámetros!$C$99</f>
        <v>6.8558055208690731E-3</v>
      </c>
      <c r="AB277" s="51">
        <f>P277*Parámetros!$C$100</f>
        <v>2.0865339221078624E-2</v>
      </c>
      <c r="AC277" s="51">
        <f>+Q277*Parámetros!$C$101</f>
        <v>3.2235550045966288E-2</v>
      </c>
      <c r="AD277" s="51">
        <f>+R277*Parámetros!$C$102</f>
        <v>8.8443988847379376E-2</v>
      </c>
      <c r="AE277" s="51">
        <f>S277*Parámetros!$C$103</f>
        <v>0.17194647454001688</v>
      </c>
      <c r="AF277" s="51">
        <f>T277*Parámetros!$C$104</f>
        <v>0.21859886733071607</v>
      </c>
      <c r="AG277" s="51">
        <f>+U277*Parámetros!$C$105</f>
        <v>0.42353858229745228</v>
      </c>
      <c r="AH277" s="51">
        <f t="shared" si="30"/>
        <v>0.96316384706053104</v>
      </c>
      <c r="AI277" s="107">
        <f t="shared" si="27"/>
        <v>1.5080353591969613</v>
      </c>
      <c r="AJ277" s="50">
        <f t="shared" si="32"/>
        <v>14.312979432720818</v>
      </c>
    </row>
    <row r="278" spans="1:36" x14ac:dyDescent="0.25">
      <c r="A278" s="21">
        <v>44180</v>
      </c>
      <c r="B278" s="44">
        <f t="shared" si="28"/>
        <v>270</v>
      </c>
      <c r="C278" s="48">
        <f>+'Modelo predictivo'!G277</f>
        <v>54.064238704741001</v>
      </c>
      <c r="D278" s="50">
        <f>+$C278*'Estructura Poblacion'!C$19</f>
        <v>2.2054666833124288</v>
      </c>
      <c r="E278" s="50">
        <f>+$C278*'Estructura Poblacion'!D$19</f>
        <v>3.6270449751876961</v>
      </c>
      <c r="F278" s="50">
        <f>+$C278*'Estructura Poblacion'!E$19</f>
        <v>11.007313773950466</v>
      </c>
      <c r="G278" s="50">
        <f>+$C278*'Estructura Poblacion'!F$19</f>
        <v>12.562601238498239</v>
      </c>
      <c r="H278" s="50">
        <f>+$C278*'Estructura Poblacion'!G$19</f>
        <v>10.05941124625431</v>
      </c>
      <c r="I278" s="50">
        <f>+$C278*'Estructura Poblacion'!H$19</f>
        <v>6.8467177731945972</v>
      </c>
      <c r="J278" s="50">
        <f>+$C278*'Estructura Poblacion'!I$19</f>
        <v>3.6417382908659932</v>
      </c>
      <c r="K278" s="50">
        <f>+$C278*'Estructura Poblacion'!J$19</f>
        <v>2.0060049229795429</v>
      </c>
      <c r="L278" s="50">
        <f>+$C278*'Estructura Poblacion'!K$19</f>
        <v>2.1079398004977308</v>
      </c>
      <c r="M278" s="126">
        <f>+D278*Parámetros!$B$97</f>
        <v>2.2054666833124289E-3</v>
      </c>
      <c r="N278" s="126">
        <f>+E278*Parámetros!$B$98</f>
        <v>1.0881134925563089E-2</v>
      </c>
      <c r="O278" s="126">
        <f>F278*Parámetros!$B$99</f>
        <v>0.1320877652874056</v>
      </c>
      <c r="P278" s="126">
        <f>+G278*Parámetros!$B$100</f>
        <v>0.40200323963194368</v>
      </c>
      <c r="Q278" s="126">
        <f>+H278*Parámetros!$B$101</f>
        <v>0.49291115106646122</v>
      </c>
      <c r="R278" s="126">
        <f>+I278*Parámetros!$B$102</f>
        <v>0.69836521286584885</v>
      </c>
      <c r="S278" s="126">
        <f>+J278*Parámetros!$B$103</f>
        <v>0.6045285562837549</v>
      </c>
      <c r="T278" s="126">
        <f>+K278*Parámetros!$B$104</f>
        <v>0.4874591962840289</v>
      </c>
      <c r="U278" s="126">
        <f>L278*Parámetros!$B$105</f>
        <v>0.57546756553588052</v>
      </c>
      <c r="V278" s="126">
        <f t="shared" si="29"/>
        <v>3.4059092885641991</v>
      </c>
      <c r="W278" s="126">
        <f t="shared" ref="W278:W294" si="33">+V266</f>
        <v>5.3326652679825273</v>
      </c>
      <c r="X278" s="50">
        <f t="shared" si="31"/>
        <v>50.613095876495628</v>
      </c>
      <c r="Y278" s="51">
        <f>+M278*Parámetros!$C$97</f>
        <v>1.1027333416562145E-4</v>
      </c>
      <c r="Z278" s="51">
        <f>N278*Parámetros!$C$98</f>
        <v>5.4405674627815441E-4</v>
      </c>
      <c r="AA278" s="51">
        <f>O278*Parámetros!$C$99</f>
        <v>6.6043882643702801E-3</v>
      </c>
      <c r="AB278" s="51">
        <f>P278*Parámetros!$C$100</f>
        <v>2.0100161981597184E-2</v>
      </c>
      <c r="AC278" s="51">
        <f>+Q278*Parámetros!$C$101</f>
        <v>3.1053402517187058E-2</v>
      </c>
      <c r="AD278" s="51">
        <f>+R278*Parámetros!$C$102</f>
        <v>8.5200555969633551E-2</v>
      </c>
      <c r="AE278" s="51">
        <f>S278*Parámetros!$C$103</f>
        <v>0.16564082442174885</v>
      </c>
      <c r="AF278" s="51">
        <f>T278*Parámetros!$C$104</f>
        <v>0.21058237279470049</v>
      </c>
      <c r="AG278" s="51">
        <f>+U278*Parámetros!$C$105</f>
        <v>0.40800650396493926</v>
      </c>
      <c r="AH278" s="51">
        <f t="shared" si="30"/>
        <v>0.92784253999462041</v>
      </c>
      <c r="AI278" s="107">
        <f t="shared" ref="AI278:AI294" si="34">+AH266</f>
        <v>1.4527320806220989</v>
      </c>
      <c r="AJ278" s="50">
        <f t="shared" si="32"/>
        <v>13.788089892093339</v>
      </c>
    </row>
    <row r="279" spans="1:36" x14ac:dyDescent="0.25">
      <c r="A279" s="21">
        <v>44181</v>
      </c>
      <c r="B279" s="44">
        <f t="shared" si="28"/>
        <v>271</v>
      </c>
      <c r="C279" s="48">
        <f>+'Modelo predictivo'!G278</f>
        <v>52.081586668035015</v>
      </c>
      <c r="D279" s="50">
        <f>+$C279*'Estructura Poblacion'!C$19</f>
        <v>2.1245874715392477</v>
      </c>
      <c r="E279" s="50">
        <f>+$C279*'Estructura Poblacion'!D$19</f>
        <v>3.4940334267119475</v>
      </c>
      <c r="F279" s="50">
        <f>+$C279*'Estructura Poblacion'!E$19</f>
        <v>10.603651878482566</v>
      </c>
      <c r="G279" s="50">
        <f>+$C279*'Estructura Poblacion'!F$19</f>
        <v>12.101903603082361</v>
      </c>
      <c r="H279" s="50">
        <f>+$C279*'Estructura Poblacion'!G$19</f>
        <v>9.6905109773654736</v>
      </c>
      <c r="I279" s="50">
        <f>+$C279*'Estructura Poblacion'!H$19</f>
        <v>6.5956338910759547</v>
      </c>
      <c r="J279" s="50">
        <f>+$C279*'Estructura Poblacion'!I$19</f>
        <v>3.5081879068687711</v>
      </c>
      <c r="K279" s="50">
        <f>+$C279*'Estructura Poblacion'!J$19</f>
        <v>1.9324404034103648</v>
      </c>
      <c r="L279" s="50">
        <f>+$C279*'Estructura Poblacion'!K$19</f>
        <v>2.03063710949833</v>
      </c>
      <c r="M279" s="126">
        <f>+D279*Parámetros!$B$97</f>
        <v>2.1245874715392476E-3</v>
      </c>
      <c r="N279" s="126">
        <f>+E279*Parámetros!$B$98</f>
        <v>1.0482100280135843E-2</v>
      </c>
      <c r="O279" s="126">
        <f>F279*Parámetros!$B$99</f>
        <v>0.12724382254179079</v>
      </c>
      <c r="P279" s="126">
        <f>+G279*Parámetros!$B$100</f>
        <v>0.38726091529863554</v>
      </c>
      <c r="Q279" s="126">
        <f>+H279*Parámetros!$B$101</f>
        <v>0.47483503789090825</v>
      </c>
      <c r="R279" s="126">
        <f>+I279*Parámetros!$B$102</f>
        <v>0.67275465688974734</v>
      </c>
      <c r="S279" s="126">
        <f>+J279*Parámetros!$B$103</f>
        <v>0.58235919254021606</v>
      </c>
      <c r="T279" s="126">
        <f>+K279*Parámetros!$B$104</f>
        <v>0.46958301802871866</v>
      </c>
      <c r="U279" s="126">
        <f>L279*Parámetros!$B$105</f>
        <v>0.55436393089304414</v>
      </c>
      <c r="V279" s="126">
        <f t="shared" si="29"/>
        <v>3.2810072618347359</v>
      </c>
      <c r="W279" s="126">
        <f t="shared" si="33"/>
        <v>5.1371037473448373</v>
      </c>
      <c r="X279" s="50">
        <f t="shared" si="31"/>
        <v>48.756999390985527</v>
      </c>
      <c r="Y279" s="51">
        <f>+M279*Parámetros!$C$97</f>
        <v>1.0622937357696239E-4</v>
      </c>
      <c r="Z279" s="51">
        <f>N279*Parámetros!$C$98</f>
        <v>5.2410501400679212E-4</v>
      </c>
      <c r="AA279" s="51">
        <f>O279*Parámetros!$C$99</f>
        <v>6.36219112708954E-3</v>
      </c>
      <c r="AB279" s="51">
        <f>P279*Parámetros!$C$100</f>
        <v>1.936304576493178E-2</v>
      </c>
      <c r="AC279" s="51">
        <f>+Q279*Parámetros!$C$101</f>
        <v>2.9914607387127218E-2</v>
      </c>
      <c r="AD279" s="51">
        <f>+R279*Parámetros!$C$102</f>
        <v>8.2076068140549172E-2</v>
      </c>
      <c r="AE279" s="51">
        <f>S279*Parámetros!$C$103</f>
        <v>0.15956641875601921</v>
      </c>
      <c r="AF279" s="51">
        <f>T279*Parámetros!$C$104</f>
        <v>0.20285986378840645</v>
      </c>
      <c r="AG279" s="51">
        <f>+U279*Parámetros!$C$105</f>
        <v>0.39304402700316826</v>
      </c>
      <c r="AH279" s="51">
        <f t="shared" si="30"/>
        <v>0.89381655635487545</v>
      </c>
      <c r="AI279" s="107">
        <f t="shared" si="34"/>
        <v>1.3994569394893246</v>
      </c>
      <c r="AJ279" s="50">
        <f t="shared" si="32"/>
        <v>13.282449508958891</v>
      </c>
    </row>
    <row r="280" spans="1:36" x14ac:dyDescent="0.25">
      <c r="A280" s="21">
        <v>44182</v>
      </c>
      <c r="B280" s="44">
        <f t="shared" si="28"/>
        <v>272</v>
      </c>
      <c r="C280" s="48">
        <f>+'Modelo predictivo'!G279</f>
        <v>50.171643536770716</v>
      </c>
      <c r="D280" s="50">
        <f>+$C280*'Estructura Poblacion'!C$19</f>
        <v>2.0466743066830957</v>
      </c>
      <c r="E280" s="50">
        <f>+$C280*'Estructura Poblacion'!D$19</f>
        <v>3.3658997508642385</v>
      </c>
      <c r="F280" s="50">
        <f>+$C280*'Estructura Poblacion'!E$19</f>
        <v>10.214793293956081</v>
      </c>
      <c r="G280" s="50">
        <f>+$C280*'Estructura Poblacion'!F$19</f>
        <v>11.658100924618344</v>
      </c>
      <c r="H280" s="50">
        <f>+$C280*'Estructura Poblacion'!G$19</f>
        <v>9.3351392219381388</v>
      </c>
      <c r="I280" s="50">
        <f>+$C280*'Estructura Poblacion'!H$19</f>
        <v>6.3537578951142937</v>
      </c>
      <c r="J280" s="50">
        <f>+$C280*'Estructura Poblacion'!I$19</f>
        <v>3.3795351559720541</v>
      </c>
      <c r="K280" s="50">
        <f>+$C280*'Estructura Poblacion'!J$19</f>
        <v>1.8615736823445013</v>
      </c>
      <c r="L280" s="50">
        <f>+$C280*'Estructura Poblacion'!K$19</f>
        <v>1.9561693052799711</v>
      </c>
      <c r="M280" s="126">
        <f>+D280*Parámetros!$B$97</f>
        <v>2.0466743066830956E-3</v>
      </c>
      <c r="N280" s="126">
        <f>+E280*Parámetros!$B$98</f>
        <v>1.0097699252592716E-2</v>
      </c>
      <c r="O280" s="126">
        <f>F280*Parámetros!$B$99</f>
        <v>0.12257751952747298</v>
      </c>
      <c r="P280" s="126">
        <f>+G280*Parámetros!$B$100</f>
        <v>0.37305922958778703</v>
      </c>
      <c r="Q280" s="126">
        <f>+H280*Parámetros!$B$101</f>
        <v>0.45742182187496883</v>
      </c>
      <c r="R280" s="126">
        <f>+I280*Parámetros!$B$102</f>
        <v>0.64808330530165792</v>
      </c>
      <c r="S280" s="126">
        <f>+J280*Parámetros!$B$103</f>
        <v>0.56100283589136102</v>
      </c>
      <c r="T280" s="126">
        <f>+K280*Parámetros!$B$104</f>
        <v>0.45236240480971379</v>
      </c>
      <c r="U280" s="126">
        <f>L280*Parámetros!$B$105</f>
        <v>0.53403422034143211</v>
      </c>
      <c r="V280" s="126">
        <f t="shared" si="29"/>
        <v>3.1606857108936692</v>
      </c>
      <c r="W280" s="126">
        <f t="shared" si="33"/>
        <v>4.9487140473653994</v>
      </c>
      <c r="X280" s="50">
        <f t="shared" si="31"/>
        <v>46.968971054513794</v>
      </c>
      <c r="Y280" s="51">
        <f>+M280*Parámetros!$C$97</f>
        <v>1.0233371533415478E-4</v>
      </c>
      <c r="Z280" s="51">
        <f>N280*Parámetros!$C$98</f>
        <v>5.0488496262963577E-4</v>
      </c>
      <c r="AA280" s="51">
        <f>O280*Parámetros!$C$99</f>
        <v>6.1288759763736492E-3</v>
      </c>
      <c r="AB280" s="51">
        <f>P280*Parámetros!$C$100</f>
        <v>1.8652961479389354E-2</v>
      </c>
      <c r="AC280" s="51">
        <f>+Q280*Parámetros!$C$101</f>
        <v>2.8817574778123037E-2</v>
      </c>
      <c r="AD280" s="51">
        <f>+R280*Parámetros!$C$102</f>
        <v>7.9066163246802268E-2</v>
      </c>
      <c r="AE280" s="51">
        <f>S280*Parámetros!$C$103</f>
        <v>0.15371477703423292</v>
      </c>
      <c r="AF280" s="51">
        <f>T280*Parámetros!$C$104</f>
        <v>0.19542055887779636</v>
      </c>
      <c r="AG280" s="51">
        <f>+U280*Parámetros!$C$105</f>
        <v>0.37863026222207535</v>
      </c>
      <c r="AH280" s="51">
        <f t="shared" si="30"/>
        <v>0.86103839229275669</v>
      </c>
      <c r="AI280" s="107">
        <f t="shared" si="34"/>
        <v>1.3481355557036063</v>
      </c>
      <c r="AJ280" s="50">
        <f t="shared" si="32"/>
        <v>12.795352345548041</v>
      </c>
    </row>
    <row r="281" spans="1:36" x14ac:dyDescent="0.25">
      <c r="A281" s="21">
        <v>44183</v>
      </c>
      <c r="B281" s="44">
        <f t="shared" si="28"/>
        <v>273</v>
      </c>
      <c r="C281" s="48">
        <f>+'Modelo predictivo'!G280</f>
        <v>48.331742836162448</v>
      </c>
      <c r="D281" s="50">
        <f>+$C281*'Estructura Poblacion'!C$19</f>
        <v>1.9716184140447908</v>
      </c>
      <c r="E281" s="50">
        <f>+$C281*'Estructura Poblacion'!D$19</f>
        <v>3.2424650600063734</v>
      </c>
      <c r="F281" s="50">
        <f>+$C281*'Estructura Poblacion'!E$19</f>
        <v>9.840195134253694</v>
      </c>
      <c r="G281" s="50">
        <f>+$C281*'Estructura Poblacion'!F$19</f>
        <v>11.230573609447839</v>
      </c>
      <c r="H281" s="50">
        <f>+$C281*'Estructura Poblacion'!G$19</f>
        <v>8.9927998448728523</v>
      </c>
      <c r="I281" s="50">
        <f>+$C281*'Estructura Poblacion'!H$19</f>
        <v>6.1207521018289235</v>
      </c>
      <c r="J281" s="50">
        <f>+$C281*'Estructura Poblacion'!I$19</f>
        <v>3.2556004258561053</v>
      </c>
      <c r="K281" s="50">
        <f>+$C281*'Estructura Poblacion'!J$19</f>
        <v>1.7933058226346772</v>
      </c>
      <c r="L281" s="50">
        <f>+$C281*'Estructura Poblacion'!K$19</f>
        <v>1.8844324232171941</v>
      </c>
      <c r="M281" s="126">
        <f>+D281*Parámetros!$B$97</f>
        <v>1.9716184140447907E-3</v>
      </c>
      <c r="N281" s="126">
        <f>+E281*Parámetros!$B$98</f>
        <v>9.7273951800191209E-3</v>
      </c>
      <c r="O281" s="126">
        <f>F281*Parámetros!$B$99</f>
        <v>0.11808234161104433</v>
      </c>
      <c r="P281" s="126">
        <f>+G281*Parámetros!$B$100</f>
        <v>0.35937835550233088</v>
      </c>
      <c r="Q281" s="126">
        <f>+H281*Parámetros!$B$101</f>
        <v>0.44064719239876976</v>
      </c>
      <c r="R281" s="126">
        <f>+I281*Parámetros!$B$102</f>
        <v>0.62431671438655012</v>
      </c>
      <c r="S281" s="126">
        <f>+J281*Parámetros!$B$103</f>
        <v>0.54042967069211356</v>
      </c>
      <c r="T281" s="126">
        <f>+K281*Parámetros!$B$104</f>
        <v>0.43577331490022653</v>
      </c>
      <c r="U281" s="126">
        <f>L281*Parámetros!$B$105</f>
        <v>0.51445005153829404</v>
      </c>
      <c r="V281" s="126">
        <f t="shared" si="29"/>
        <v>3.044776654623393</v>
      </c>
      <c r="W281" s="126">
        <f t="shared" si="33"/>
        <v>4.7672331485253778</v>
      </c>
      <c r="X281" s="50">
        <f t="shared" si="31"/>
        <v>45.246514560611807</v>
      </c>
      <c r="Y281" s="51">
        <f>+M281*Parámetros!$C$97</f>
        <v>9.8580920702239541E-5</v>
      </c>
      <c r="Z281" s="51">
        <f>N281*Parámetros!$C$98</f>
        <v>4.8636975900095606E-4</v>
      </c>
      <c r="AA281" s="51">
        <f>O281*Parámetros!$C$99</f>
        <v>5.9041170805522172E-3</v>
      </c>
      <c r="AB281" s="51">
        <f>P281*Parámetros!$C$100</f>
        <v>1.7968917775116545E-2</v>
      </c>
      <c r="AC281" s="51">
        <f>+Q281*Parámetros!$C$101</f>
        <v>2.7760773121122496E-2</v>
      </c>
      <c r="AD281" s="51">
        <f>+R281*Parámetros!$C$102</f>
        <v>7.6166639155159116E-2</v>
      </c>
      <c r="AE281" s="51">
        <f>S281*Parámetros!$C$103</f>
        <v>0.14807772976963912</v>
      </c>
      <c r="AF281" s="51">
        <f>T281*Parámetros!$C$104</f>
        <v>0.18825407203689787</v>
      </c>
      <c r="AG281" s="51">
        <f>+U281*Parámetros!$C$105</f>
        <v>0.36474508654065046</v>
      </c>
      <c r="AH281" s="51">
        <f t="shared" si="30"/>
        <v>0.82946228615884099</v>
      </c>
      <c r="AI281" s="107">
        <f t="shared" si="34"/>
        <v>1.298696277122227</v>
      </c>
      <c r="AJ281" s="50">
        <f t="shared" si="32"/>
        <v>12.326118354584656</v>
      </c>
    </row>
    <row r="282" spans="1:36" x14ac:dyDescent="0.25">
      <c r="A282" s="21">
        <v>44184</v>
      </c>
      <c r="B282" s="44">
        <f t="shared" si="28"/>
        <v>274</v>
      </c>
      <c r="C282" s="48">
        <f>+'Modelo predictivo'!G281</f>
        <v>46.559315883787349</v>
      </c>
      <c r="D282" s="50">
        <f>+$C282*'Estructura Poblacion'!C$19</f>
        <v>1.8993150082127674</v>
      </c>
      <c r="E282" s="50">
        <f>+$C282*'Estructura Poblacion'!D$19</f>
        <v>3.1235570271640354</v>
      </c>
      <c r="F282" s="50">
        <f>+$C282*'Estructura Poblacion'!E$19</f>
        <v>9.4793344234842927</v>
      </c>
      <c r="G282" s="50">
        <f>+$C282*'Estructura Poblacion'!F$19</f>
        <v>10.818724787370511</v>
      </c>
      <c r="H282" s="50">
        <f>+$C282*'Estructura Poblacion'!G$19</f>
        <v>8.6630149067132987</v>
      </c>
      <c r="I282" s="50">
        <f>+$C282*'Estructura Poblacion'!H$19</f>
        <v>5.8962912122048259</v>
      </c>
      <c r="J282" s="50">
        <f>+$C282*'Estructura Poblacion'!I$19</f>
        <v>3.1362106914426016</v>
      </c>
      <c r="K282" s="50">
        <f>+$C282*'Estructura Poblacion'!J$19</f>
        <v>1.727541515631233</v>
      </c>
      <c r="L282" s="50">
        <f>+$C282*'Estructura Poblacion'!K$19</f>
        <v>1.8153263115637854</v>
      </c>
      <c r="M282" s="126">
        <f>+D282*Parámetros!$B$97</f>
        <v>1.8993150082127674E-3</v>
      </c>
      <c r="N282" s="126">
        <f>+E282*Parámetros!$B$98</f>
        <v>9.370671081492107E-3</v>
      </c>
      <c r="O282" s="126">
        <f>F282*Parámetros!$B$99</f>
        <v>0.11375201308181151</v>
      </c>
      <c r="P282" s="126">
        <f>+G282*Parámetros!$B$100</f>
        <v>0.34619919319585635</v>
      </c>
      <c r="Q282" s="126">
        <f>+H282*Parámetros!$B$101</f>
        <v>0.42448773042895166</v>
      </c>
      <c r="R282" s="126">
        <f>+I282*Parámetros!$B$102</f>
        <v>0.60142170364489222</v>
      </c>
      <c r="S282" s="126">
        <f>+J282*Parámetros!$B$103</f>
        <v>0.52061097477947194</v>
      </c>
      <c r="T282" s="126">
        <f>+K282*Parámetros!$B$104</f>
        <v>0.41979258829838961</v>
      </c>
      <c r="U282" s="126">
        <f>L282*Parámetros!$B$105</f>
        <v>0.49558408305691348</v>
      </c>
      <c r="V282" s="126">
        <f t="shared" si="29"/>
        <v>2.9331182725759914</v>
      </c>
      <c r="W282" s="126">
        <f t="shared" si="33"/>
        <v>4.5924076777927381</v>
      </c>
      <c r="X282" s="50">
        <f t="shared" si="31"/>
        <v>43.58722515539506</v>
      </c>
      <c r="Y282" s="51">
        <f>+M282*Parámetros!$C$97</f>
        <v>9.4965750410638382E-5</v>
      </c>
      <c r="Z282" s="51">
        <f>N282*Parámetros!$C$98</f>
        <v>4.6853355407460535E-4</v>
      </c>
      <c r="AA282" s="51">
        <f>O282*Parámetros!$C$99</f>
        <v>5.6876006540905761E-3</v>
      </c>
      <c r="AB282" s="51">
        <f>P282*Parámetros!$C$100</f>
        <v>1.7309959659792817E-2</v>
      </c>
      <c r="AC282" s="51">
        <f>+Q282*Parámetros!$C$101</f>
        <v>2.6742727017023956E-2</v>
      </c>
      <c r="AD282" s="51">
        <f>+R282*Parámetros!$C$102</f>
        <v>7.3373447844676851E-2</v>
      </c>
      <c r="AE282" s="51">
        <f>S282*Parámetros!$C$103</f>
        <v>0.14264740708957532</v>
      </c>
      <c r="AF282" s="51">
        <f>T282*Parámetros!$C$104</f>
        <v>0.18135039814490431</v>
      </c>
      <c r="AG282" s="51">
        <f>+U282*Parámetros!$C$105</f>
        <v>0.35136911488735162</v>
      </c>
      <c r="AH282" s="51">
        <f t="shared" si="30"/>
        <v>0.7990441546019007</v>
      </c>
      <c r="AI282" s="107">
        <f t="shared" si="34"/>
        <v>1.2510700795118059</v>
      </c>
      <c r="AJ282" s="50">
        <f t="shared" si="32"/>
        <v>11.874092429674752</v>
      </c>
    </row>
    <row r="283" spans="1:36" x14ac:dyDescent="0.25">
      <c r="A283" s="21">
        <v>44185</v>
      </c>
      <c r="B283" s="44">
        <f t="shared" si="28"/>
        <v>275</v>
      </c>
      <c r="C283" s="48">
        <f>+'Modelo predictivo'!G282</f>
        <v>44.851888201432303</v>
      </c>
      <c r="D283" s="50">
        <f>+$C283*'Estructura Poblacion'!C$19</f>
        <v>1.8296631466899456</v>
      </c>
      <c r="E283" s="50">
        <f>+$C283*'Estructura Poblacion'!D$19</f>
        <v>3.0090096453058837</v>
      </c>
      <c r="F283" s="50">
        <f>+$C283*'Estructura Poblacion'!E$19</f>
        <v>9.1317073654459637</v>
      </c>
      <c r="G283" s="50">
        <f>+$C283*'Estructura Poblacion'!F$19</f>
        <v>10.421979477885209</v>
      </c>
      <c r="H283" s="50">
        <f>+$C283*'Estructura Poblacion'!G$19</f>
        <v>8.3453239960200136</v>
      </c>
      <c r="I283" s="50">
        <f>+$C283*'Estructura Poblacion'!H$19</f>
        <v>5.6800618572874573</v>
      </c>
      <c r="J283" s="50">
        <f>+$C283*'Estructura Poblacion'!I$19</f>
        <v>3.0211992731985546</v>
      </c>
      <c r="K283" s="50">
        <f>+$C283*'Estructura Poblacion'!J$19</f>
        <v>1.6641889480469341</v>
      </c>
      <c r="L283" s="50">
        <f>+$C283*'Estructura Poblacion'!K$19</f>
        <v>1.7487544915523408</v>
      </c>
      <c r="M283" s="126">
        <f>+D283*Parámetros!$B$97</f>
        <v>1.8296631466899456E-3</v>
      </c>
      <c r="N283" s="126">
        <f>+E283*Parámetros!$B$98</f>
        <v>9.0270289359176518E-3</v>
      </c>
      <c r="O283" s="126">
        <f>F283*Parámetros!$B$99</f>
        <v>0.10958048838535157</v>
      </c>
      <c r="P283" s="126">
        <f>+G283*Parámetros!$B$100</f>
        <v>0.33350334329232667</v>
      </c>
      <c r="Q283" s="126">
        <f>+H283*Parámetros!$B$101</f>
        <v>0.40892087580498071</v>
      </c>
      <c r="R283" s="126">
        <f>+I283*Parámetros!$B$102</f>
        <v>0.57936630944332057</v>
      </c>
      <c r="S283" s="126">
        <f>+J283*Parámetros!$B$103</f>
        <v>0.50151907935096007</v>
      </c>
      <c r="T283" s="126">
        <f>+K283*Parámetros!$B$104</f>
        <v>0.40439791437540495</v>
      </c>
      <c r="U283" s="126">
        <f>L283*Parámetros!$B$105</f>
        <v>0.47740997619378905</v>
      </c>
      <c r="V283" s="126">
        <f t="shared" si="29"/>
        <v>2.8255546789287411</v>
      </c>
      <c r="W283" s="126">
        <f t="shared" si="33"/>
        <v>4.4239935547337499</v>
      </c>
      <c r="X283" s="50">
        <f t="shared" si="31"/>
        <v>41.988786279590052</v>
      </c>
      <c r="Y283" s="51">
        <f>+M283*Parámetros!$C$97</f>
        <v>9.1483157334497283E-5</v>
      </c>
      <c r="Z283" s="51">
        <f>N283*Parámetros!$C$98</f>
        <v>4.5135144679588264E-4</v>
      </c>
      <c r="AA283" s="51">
        <f>O283*Parámetros!$C$99</f>
        <v>5.4790244192675789E-3</v>
      </c>
      <c r="AB283" s="51">
        <f>P283*Parámetros!$C$100</f>
        <v>1.6675167164616336E-2</v>
      </c>
      <c r="AC283" s="51">
        <f>+Q283*Parámetros!$C$101</f>
        <v>2.5762015175713786E-2</v>
      </c>
      <c r="AD283" s="51">
        <f>+R283*Parámetros!$C$102</f>
        <v>7.0682689752085109E-2</v>
      </c>
      <c r="AE283" s="51">
        <f>S283*Parámetros!$C$103</f>
        <v>0.13741622774216308</v>
      </c>
      <c r="AF283" s="51">
        <f>T283*Parámetros!$C$104</f>
        <v>0.17469989901017494</v>
      </c>
      <c r="AG283" s="51">
        <f>+U283*Parámetros!$C$105</f>
        <v>0.33848367312139643</v>
      </c>
      <c r="AH283" s="51">
        <f t="shared" si="30"/>
        <v>0.76974153098954767</v>
      </c>
      <c r="AI283" s="107">
        <f t="shared" si="34"/>
        <v>1.2051904701415013</v>
      </c>
      <c r="AJ283" s="50">
        <f t="shared" si="32"/>
        <v>11.438643490522798</v>
      </c>
    </row>
    <row r="284" spans="1:36" x14ac:dyDescent="0.25">
      <c r="A284" s="21">
        <v>44186</v>
      </c>
      <c r="B284" s="44">
        <f t="shared" si="28"/>
        <v>276</v>
      </c>
      <c r="C284" s="48">
        <f>+'Modelo predictivo'!G283</f>
        <v>43.207076061982661</v>
      </c>
      <c r="D284" s="50">
        <f>+$C284*'Estructura Poblacion'!C$19</f>
        <v>1.7625655890294154</v>
      </c>
      <c r="E284" s="50">
        <f>+$C284*'Estructura Poblacion'!D$19</f>
        <v>2.8986629956822871</v>
      </c>
      <c r="F284" s="50">
        <f>+$C284*'Estructura Poblacion'!E$19</f>
        <v>8.7968286405831044</v>
      </c>
      <c r="G284" s="50">
        <f>+$C284*'Estructura Poblacion'!F$19</f>
        <v>10.039783787810043</v>
      </c>
      <c r="H284" s="50">
        <f>+$C284*'Estructura Poblacion'!G$19</f>
        <v>8.0392835868705106</v>
      </c>
      <c r="I284" s="50">
        <f>+$C284*'Estructura Poblacion'!H$19</f>
        <v>5.471762160879293</v>
      </c>
      <c r="J284" s="50">
        <f>+$C284*'Estructura Poblacion'!I$19</f>
        <v>2.9104056045365803</v>
      </c>
      <c r="K284" s="50">
        <f>+$C284*'Estructura Poblacion'!J$19</f>
        <v>1.6031596738323848</v>
      </c>
      <c r="L284" s="50">
        <f>+$C284*'Estructura Poblacion'!K$19</f>
        <v>1.6846240227590443</v>
      </c>
      <c r="M284" s="126">
        <f>+D284*Parámetros!$B$97</f>
        <v>1.7625655890294155E-3</v>
      </c>
      <c r="N284" s="126">
        <f>+E284*Parámetros!$B$98</f>
        <v>8.6959889870468609E-3</v>
      </c>
      <c r="O284" s="126">
        <f>F284*Parámetros!$B$99</f>
        <v>0.10556194368699726</v>
      </c>
      <c r="P284" s="126">
        <f>+G284*Parámetros!$B$100</f>
        <v>0.32127308120992137</v>
      </c>
      <c r="Q284" s="126">
        <f>+H284*Parámetros!$B$101</f>
        <v>0.39392489575665501</v>
      </c>
      <c r="R284" s="126">
        <f>+I284*Parámetros!$B$102</f>
        <v>0.55811974040968781</v>
      </c>
      <c r="S284" s="126">
        <f>+J284*Parámetros!$B$103</f>
        <v>0.48312733035307237</v>
      </c>
      <c r="T284" s="126">
        <f>+K284*Parámetros!$B$104</f>
        <v>0.38956780074126951</v>
      </c>
      <c r="U284" s="126">
        <f>L284*Parámetros!$B$105</f>
        <v>0.45990235821321912</v>
      </c>
      <c r="V284" s="126">
        <f t="shared" si="29"/>
        <v>2.7219357049468988</v>
      </c>
      <c r="W284" s="126">
        <f t="shared" si="33"/>
        <v>4.2617556507667809</v>
      </c>
      <c r="X284" s="50">
        <f t="shared" si="31"/>
        <v>40.448966333770173</v>
      </c>
      <c r="Y284" s="51">
        <f>+M284*Parámetros!$C$97</f>
        <v>8.8128279451470787E-5</v>
      </c>
      <c r="Z284" s="51">
        <f>N284*Parámetros!$C$98</f>
        <v>4.3479944935234308E-4</v>
      </c>
      <c r="AA284" s="51">
        <f>O284*Parámetros!$C$99</f>
        <v>5.2780971843498633E-3</v>
      </c>
      <c r="AB284" s="51">
        <f>P284*Parámetros!$C$100</f>
        <v>1.606365406049607E-2</v>
      </c>
      <c r="AC284" s="51">
        <f>+Q284*Parámetros!$C$101</f>
        <v>2.4817268432669265E-2</v>
      </c>
      <c r="AD284" s="51">
        <f>+R284*Parámetros!$C$102</f>
        <v>6.8090608329981914E-2</v>
      </c>
      <c r="AE284" s="51">
        <f>S284*Parámetros!$C$103</f>
        <v>0.13237688851674184</v>
      </c>
      <c r="AF284" s="51">
        <f>T284*Parámetros!$C$104</f>
        <v>0.16829328992022843</v>
      </c>
      <c r="AG284" s="51">
        <f>+U284*Parámetros!$C$105</f>
        <v>0.32607077197317236</v>
      </c>
      <c r="AH284" s="51">
        <f t="shared" si="30"/>
        <v>0.74151350614644351</v>
      </c>
      <c r="AI284" s="107">
        <f t="shared" si="34"/>
        <v>1.1609933949564559</v>
      </c>
      <c r="AJ284" s="50">
        <f t="shared" si="32"/>
        <v>11.019163601712785</v>
      </c>
    </row>
    <row r="285" spans="1:36" x14ac:dyDescent="0.25">
      <c r="A285" s="21">
        <v>44187</v>
      </c>
      <c r="B285" s="44">
        <f t="shared" si="28"/>
        <v>277</v>
      </c>
      <c r="C285" s="48">
        <f>+'Modelo predictivo'!G284</f>
        <v>41.622583159711212</v>
      </c>
      <c r="D285" s="50">
        <f>+$C285*'Estructura Poblacion'!C$19</f>
        <v>1.6979286610040467</v>
      </c>
      <c r="E285" s="50">
        <f>+$C285*'Estructura Poblacion'!D$19</f>
        <v>2.792363024442698</v>
      </c>
      <c r="F285" s="50">
        <f>+$C285*'Estructura Poblacion'!E$19</f>
        <v>8.4742307280674165</v>
      </c>
      <c r="G285" s="50">
        <f>+$C285*'Estructura Poblacion'!F$19</f>
        <v>9.6716041375762654</v>
      </c>
      <c r="H285" s="50">
        <f>+$C285*'Estructura Poblacion'!G$19</f>
        <v>7.7444664193197577</v>
      </c>
      <c r="I285" s="50">
        <f>+$C285*'Estructura Poblacion'!H$19</f>
        <v>5.2711013178638284</v>
      </c>
      <c r="J285" s="50">
        <f>+$C285*'Estructura Poblacion'!I$19</f>
        <v>2.8036750075273353</v>
      </c>
      <c r="K285" s="50">
        <f>+$C285*'Estructura Poblacion'!J$19</f>
        <v>1.5443684906300965</v>
      </c>
      <c r="L285" s="50">
        <f>+$C285*'Estructura Poblacion'!K$19</f>
        <v>1.6228453732797674</v>
      </c>
      <c r="M285" s="126">
        <f>+D285*Parámetros!$B$97</f>
        <v>1.6979286610040467E-3</v>
      </c>
      <c r="N285" s="126">
        <f>+E285*Parámetros!$B$98</f>
        <v>8.3770890733280944E-3</v>
      </c>
      <c r="O285" s="126">
        <f>F285*Parámetros!$B$99</f>
        <v>0.101690768736809</v>
      </c>
      <c r="P285" s="126">
        <f>+G285*Parámetros!$B$100</f>
        <v>0.30949133240244048</v>
      </c>
      <c r="Q285" s="126">
        <f>+H285*Parámetros!$B$101</f>
        <v>0.37947885454666813</v>
      </c>
      <c r="R285" s="126">
        <f>+I285*Parámetros!$B$102</f>
        <v>0.53765233442211047</v>
      </c>
      <c r="S285" s="126">
        <f>+J285*Parámetros!$B$103</f>
        <v>0.46541005124953772</v>
      </c>
      <c r="T285" s="126">
        <f>+K285*Parámetros!$B$104</f>
        <v>0.37528154322311347</v>
      </c>
      <c r="U285" s="126">
        <f>L285*Parámetros!$B$105</f>
        <v>0.44303678690537651</v>
      </c>
      <c r="V285" s="126">
        <f t="shared" si="29"/>
        <v>2.622116689220388</v>
      </c>
      <c r="W285" s="126">
        <f t="shared" si="33"/>
        <v>4.105467460736989</v>
      </c>
      <c r="X285" s="50">
        <f t="shared" si="31"/>
        <v>38.965615562253575</v>
      </c>
      <c r="Y285" s="51">
        <f>+M285*Parámetros!$C$97</f>
        <v>8.4896433050202341E-5</v>
      </c>
      <c r="Z285" s="51">
        <f>N285*Parámetros!$C$98</f>
        <v>4.1885445366640476E-4</v>
      </c>
      <c r="AA285" s="51">
        <f>O285*Parámetros!$C$99</f>
        <v>5.0845384368404505E-3</v>
      </c>
      <c r="AB285" s="51">
        <f>P285*Parámetros!$C$100</f>
        <v>1.5474566620122025E-2</v>
      </c>
      <c r="AC285" s="51">
        <f>+Q285*Parámetros!$C$101</f>
        <v>2.3907167836440091E-2</v>
      </c>
      <c r="AD285" s="51">
        <f>+R285*Parámetros!$C$102</f>
        <v>6.5593584799497479E-2</v>
      </c>
      <c r="AE285" s="51">
        <f>S285*Parámetros!$C$103</f>
        <v>0.12752235404237333</v>
      </c>
      <c r="AF285" s="51">
        <f>T285*Parámetros!$C$104</f>
        <v>0.16212162667238503</v>
      </c>
      <c r="AG285" s="51">
        <f>+U285*Parámetros!$C$105</f>
        <v>0.31411308191591192</v>
      </c>
      <c r="AH285" s="51">
        <f t="shared" si="30"/>
        <v>0.71432067121028697</v>
      </c>
      <c r="AI285" s="107">
        <f t="shared" si="34"/>
        <v>1.1184171491077195</v>
      </c>
      <c r="AJ285" s="50">
        <f t="shared" si="32"/>
        <v>10.615067123815352</v>
      </c>
    </row>
    <row r="286" spans="1:36" x14ac:dyDescent="0.25">
      <c r="A286" s="21">
        <v>44188</v>
      </c>
      <c r="B286" s="44">
        <f t="shared" si="28"/>
        <v>278</v>
      </c>
      <c r="C286" s="48">
        <f>+'Modelo predictivo'!G285</f>
        <v>40.096197404200211</v>
      </c>
      <c r="D286" s="50">
        <f>+$C286*'Estructura Poblacion'!C$19</f>
        <v>1.6356621238195144</v>
      </c>
      <c r="E286" s="50">
        <f>+$C286*'Estructura Poblacion'!D$19</f>
        <v>2.6899613275472833</v>
      </c>
      <c r="F286" s="50">
        <f>+$C286*'Estructura Poblacion'!E$19</f>
        <v>8.163463253050244</v>
      </c>
      <c r="G286" s="50">
        <f>+$C286*'Estructura Poblacion'!F$19</f>
        <v>9.3169265162500814</v>
      </c>
      <c r="H286" s="50">
        <f>+$C286*'Estructura Poblacion'!G$19</f>
        <v>7.4604609028643258</v>
      </c>
      <c r="I286" s="50">
        <f>+$C286*'Estructura Poblacion'!H$19</f>
        <v>5.077799188186531</v>
      </c>
      <c r="J286" s="50">
        <f>+$C286*'Estructura Poblacion'!I$19</f>
        <v>2.7008584769398181</v>
      </c>
      <c r="K286" s="50">
        <f>+$C286*'Estructura Poblacion'!J$19</f>
        <v>1.487733320815851</v>
      </c>
      <c r="L286" s="50">
        <f>+$C286*'Estructura Poblacion'!K$19</f>
        <v>1.5633322947265631</v>
      </c>
      <c r="M286" s="126">
        <f>+D286*Parámetros!$B$97</f>
        <v>1.6356621238195145E-3</v>
      </c>
      <c r="N286" s="126">
        <f>+E286*Parámetros!$B$98</f>
        <v>8.0698839826418498E-3</v>
      </c>
      <c r="O286" s="126">
        <f>F286*Parámetros!$B$99</f>
        <v>9.7961559036602933E-2</v>
      </c>
      <c r="P286" s="126">
        <f>+G286*Parámetros!$B$100</f>
        <v>0.29814164852000263</v>
      </c>
      <c r="Q286" s="126">
        <f>+H286*Parámetros!$B$101</f>
        <v>0.36556258424035198</v>
      </c>
      <c r="R286" s="126">
        <f>+I286*Parámetros!$B$102</f>
        <v>0.51793551719502617</v>
      </c>
      <c r="S286" s="126">
        <f>+J286*Parámetros!$B$103</f>
        <v>0.4483425071720098</v>
      </c>
      <c r="T286" s="126">
        <f>+K286*Parámetros!$B$104</f>
        <v>0.3615191969582518</v>
      </c>
      <c r="U286" s="126">
        <f>L286*Parámetros!$B$105</f>
        <v>0.42678971646035174</v>
      </c>
      <c r="V286" s="126">
        <f t="shared" si="29"/>
        <v>2.5259582756890584</v>
      </c>
      <c r="W286" s="126">
        <f t="shared" si="33"/>
        <v>3.9549107866799091</v>
      </c>
      <c r="X286" s="50">
        <f t="shared" si="31"/>
        <v>37.536663051262721</v>
      </c>
      <c r="Y286" s="51">
        <f>+M286*Parámetros!$C$97</f>
        <v>8.1783106190975731E-5</v>
      </c>
      <c r="Z286" s="51">
        <f>N286*Parámetros!$C$98</f>
        <v>4.034941991320925E-4</v>
      </c>
      <c r="AA286" s="51">
        <f>O286*Parámetros!$C$99</f>
        <v>4.8980779518301466E-3</v>
      </c>
      <c r="AB286" s="51">
        <f>P286*Parámetros!$C$100</f>
        <v>1.4907082426000133E-2</v>
      </c>
      <c r="AC286" s="51">
        <f>+Q286*Parámetros!$C$101</f>
        <v>2.3030442807142174E-2</v>
      </c>
      <c r="AD286" s="51">
        <f>+R286*Parámetros!$C$102</f>
        <v>6.3188133097793198E-2</v>
      </c>
      <c r="AE286" s="51">
        <f>S286*Parámetros!$C$103</f>
        <v>0.12284584696513069</v>
      </c>
      <c r="AF286" s="51">
        <f>T286*Parámetros!$C$104</f>
        <v>0.15617629308596478</v>
      </c>
      <c r="AG286" s="51">
        <f>+U286*Parámetros!$C$105</f>
        <v>0.30259390897038935</v>
      </c>
      <c r="AH286" s="51">
        <f t="shared" si="30"/>
        <v>0.68812506260957362</v>
      </c>
      <c r="AI286" s="107">
        <f t="shared" si="34"/>
        <v>1.0774022908026843</v>
      </c>
      <c r="AJ286" s="50">
        <f t="shared" si="32"/>
        <v>10.225789895622242</v>
      </c>
    </row>
    <row r="287" spans="1:36" x14ac:dyDescent="0.25">
      <c r="A287" s="21">
        <v>44189</v>
      </c>
      <c r="B287" s="44">
        <f t="shared" si="28"/>
        <v>279</v>
      </c>
      <c r="C287" s="48">
        <f>+'Modelo predictivo'!G286</f>
        <v>38.625787831842899</v>
      </c>
      <c r="D287" s="50">
        <f>+$C287*'Estructura Poblacion'!C$19</f>
        <v>1.5756790481237988</v>
      </c>
      <c r="E287" s="50">
        <f>+$C287*'Estructura Poblacion'!D$19</f>
        <v>2.5913149435666871</v>
      </c>
      <c r="F287" s="50">
        <f>+$C287*'Estructura Poblacion'!E$19</f>
        <v>7.8640923578537132</v>
      </c>
      <c r="G287" s="50">
        <f>+$C287*'Estructura Poblacion'!F$19</f>
        <v>8.975255763875726</v>
      </c>
      <c r="H287" s="50">
        <f>+$C287*'Estructura Poblacion'!G$19</f>
        <v>7.1868705417838497</v>
      </c>
      <c r="I287" s="50">
        <f>+$C287*'Estructura Poblacion'!H$19</f>
        <v>4.8915859057260969</v>
      </c>
      <c r="J287" s="50">
        <f>+$C287*'Estructura Poblacion'!I$19</f>
        <v>2.6018124722017557</v>
      </c>
      <c r="K287" s="50">
        <f>+$C287*'Estructura Poblacion'!J$19</f>
        <v>1.4331750969027424</v>
      </c>
      <c r="L287" s="50">
        <f>+$C287*'Estructura Poblacion'!K$19</f>
        <v>1.506001701808531</v>
      </c>
      <c r="M287" s="126">
        <f>+D287*Parámetros!$B$97</f>
        <v>1.5756790481237988E-3</v>
      </c>
      <c r="N287" s="126">
        <f>+E287*Parámetros!$B$98</f>
        <v>7.7739448307000613E-3</v>
      </c>
      <c r="O287" s="126">
        <f>F287*Parámetros!$B$99</f>
        <v>9.4369108294244566E-2</v>
      </c>
      <c r="P287" s="126">
        <f>+G287*Parámetros!$B$100</f>
        <v>0.28720818444402324</v>
      </c>
      <c r="Q287" s="126">
        <f>+H287*Parámetros!$B$101</f>
        <v>0.35215665654740863</v>
      </c>
      <c r="R287" s="126">
        <f>+I287*Parámetros!$B$102</f>
        <v>0.49894176238406185</v>
      </c>
      <c r="S287" s="126">
        <f>+J287*Parámetros!$B$103</f>
        <v>0.43190087038549146</v>
      </c>
      <c r="T287" s="126">
        <f>+K287*Parámetros!$B$104</f>
        <v>0.34826154854736641</v>
      </c>
      <c r="U287" s="126">
        <f>L287*Parámetros!$B$105</f>
        <v>0.41113846459372899</v>
      </c>
      <c r="V287" s="126">
        <f t="shared" si="29"/>
        <v>2.4333262190751492</v>
      </c>
      <c r="W287" s="126">
        <f t="shared" si="33"/>
        <v>3.8098754330992035</v>
      </c>
      <c r="X287" s="50">
        <f t="shared" si="31"/>
        <v>36.160113837238669</v>
      </c>
      <c r="Y287" s="51">
        <f>+M287*Parámetros!$C$97</f>
        <v>7.8783952406189946E-5</v>
      </c>
      <c r="Z287" s="51">
        <f>N287*Parámetros!$C$98</f>
        <v>3.8869724153500307E-4</v>
      </c>
      <c r="AA287" s="51">
        <f>O287*Parámetros!$C$99</f>
        <v>4.7184554147122288E-3</v>
      </c>
      <c r="AB287" s="51">
        <f>P287*Parámetros!$C$100</f>
        <v>1.4360409222201163E-2</v>
      </c>
      <c r="AC287" s="51">
        <f>+Q287*Parámetros!$C$101</f>
        <v>2.2185869362486742E-2</v>
      </c>
      <c r="AD287" s="51">
        <f>+R287*Parámetros!$C$102</f>
        <v>6.0870895010855547E-2</v>
      </c>
      <c r="AE287" s="51">
        <f>S287*Parámetros!$C$103</f>
        <v>0.11834083848562467</v>
      </c>
      <c r="AF287" s="51">
        <f>T287*Parámetros!$C$104</f>
        <v>0.15044898897246228</v>
      </c>
      <c r="AG287" s="51">
        <f>+U287*Parámetros!$C$105</f>
        <v>0.29149717139695386</v>
      </c>
      <c r="AH287" s="51">
        <f t="shared" si="30"/>
        <v>0.66289010905923762</v>
      </c>
      <c r="AI287" s="107">
        <f t="shared" si="34"/>
        <v>1.0378915582922277</v>
      </c>
      <c r="AJ287" s="50">
        <f t="shared" si="32"/>
        <v>9.8507884463892523</v>
      </c>
    </row>
    <row r="288" spans="1:36" x14ac:dyDescent="0.25">
      <c r="A288" s="21">
        <v>44190</v>
      </c>
      <c r="B288" s="44">
        <f t="shared" si="28"/>
        <v>280</v>
      </c>
      <c r="C288" s="48">
        <f>+'Modelo predictivo'!G287</f>
        <v>37.209301630035043</v>
      </c>
      <c r="D288" s="50">
        <f>+$C288*'Estructura Poblacion'!C$19</f>
        <v>1.5178956926136979</v>
      </c>
      <c r="E288" s="50">
        <f>+$C288*'Estructura Poblacion'!D$19</f>
        <v>2.4962861540419148</v>
      </c>
      <c r="F288" s="50">
        <f>+$C288*'Estructura Poblacion'!E$19</f>
        <v>7.5757000961052254</v>
      </c>
      <c r="G288" s="50">
        <f>+$C288*'Estructura Poblacion'!F$19</f>
        <v>8.646114880003692</v>
      </c>
      <c r="H288" s="50">
        <f>+$C288*'Estructura Poblacion'!G$19</f>
        <v>6.923313381450054</v>
      </c>
      <c r="I288" s="50">
        <f>+$C288*'Estructura Poblacion'!H$19</f>
        <v>4.7122015014368284</v>
      </c>
      <c r="J288" s="50">
        <f>+$C288*'Estructura Poblacion'!I$19</f>
        <v>2.5063987169507334</v>
      </c>
      <c r="K288" s="50">
        <f>+$C288*'Estructura Poblacion'!J$19</f>
        <v>1.3806176511264832</v>
      </c>
      <c r="L288" s="50">
        <f>+$C288*'Estructura Poblacion'!K$19</f>
        <v>1.4507735563064137</v>
      </c>
      <c r="M288" s="126">
        <f>+D288*Parámetros!$B$97</f>
        <v>1.517895692613698E-3</v>
      </c>
      <c r="N288" s="126">
        <f>+E288*Parámetros!$B$98</f>
        <v>7.4888584621257449E-3</v>
      </c>
      <c r="O288" s="126">
        <f>F288*Parámetros!$B$99</f>
        <v>9.0908401153262708E-2</v>
      </c>
      <c r="P288" s="126">
        <f>+G288*Parámetros!$B$100</f>
        <v>0.27667567616011812</v>
      </c>
      <c r="Q288" s="126">
        <f>+H288*Parámetros!$B$101</f>
        <v>0.33924235569105265</v>
      </c>
      <c r="R288" s="126">
        <f>+I288*Parámetros!$B$102</f>
        <v>0.48064455314655646</v>
      </c>
      <c r="S288" s="126">
        <f>+J288*Parámetros!$B$103</f>
        <v>0.41606218701382175</v>
      </c>
      <c r="T288" s="126">
        <f>+K288*Parámetros!$B$104</f>
        <v>0.33549008922373541</v>
      </c>
      <c r="U288" s="126">
        <f>L288*Parámetros!$B$105</f>
        <v>0.39606118087165099</v>
      </c>
      <c r="V288" s="126">
        <f t="shared" si="29"/>
        <v>2.3440911974149374</v>
      </c>
      <c r="W288" s="126">
        <f t="shared" si="33"/>
        <v>3.6701589134505794</v>
      </c>
      <c r="X288" s="50">
        <f t="shared" si="31"/>
        <v>34.834046121203031</v>
      </c>
      <c r="Y288" s="51">
        <f>+M288*Parámetros!$C$97</f>
        <v>7.5894784630684903E-5</v>
      </c>
      <c r="Z288" s="51">
        <f>N288*Parámetros!$C$98</f>
        <v>3.7444292310628727E-4</v>
      </c>
      <c r="AA288" s="51">
        <f>O288*Parámetros!$C$99</f>
        <v>4.5454200576631352E-3</v>
      </c>
      <c r="AB288" s="51">
        <f>P288*Parámetros!$C$100</f>
        <v>1.3833783808005908E-2</v>
      </c>
      <c r="AC288" s="51">
        <f>+Q288*Parámetros!$C$101</f>
        <v>2.1372268408536316E-2</v>
      </c>
      <c r="AD288" s="51">
        <f>+R288*Parámetros!$C$102</f>
        <v>5.8638635483879889E-2</v>
      </c>
      <c r="AE288" s="51">
        <f>S288*Parámetros!$C$103</f>
        <v>0.11400103924178717</v>
      </c>
      <c r="AF288" s="51">
        <f>T288*Parámetros!$C$104</f>
        <v>0.1449317185446537</v>
      </c>
      <c r="AG288" s="51">
        <f>+U288*Parámetros!$C$105</f>
        <v>0.28080737723800053</v>
      </c>
      <c r="AH288" s="51">
        <f t="shared" si="30"/>
        <v>0.63858058049026356</v>
      </c>
      <c r="AI288" s="107">
        <f t="shared" si="34"/>
        <v>0.99982978991065219</v>
      </c>
      <c r="AJ288" s="50">
        <f t="shared" si="32"/>
        <v>9.4895392369688629</v>
      </c>
    </row>
    <row r="289" spans="1:36" x14ac:dyDescent="0.25">
      <c r="A289" s="21">
        <v>44191</v>
      </c>
      <c r="B289" s="44">
        <f t="shared" si="28"/>
        <v>281</v>
      </c>
      <c r="C289" s="48">
        <f>+'Modelo predictivo'!G288</f>
        <v>35.844761271728203</v>
      </c>
      <c r="D289" s="50">
        <f>+$C289*'Estructura Poblacion'!C$19</f>
        <v>1.4622313871433792</v>
      </c>
      <c r="E289" s="50">
        <f>+$C289*'Estructura Poblacion'!D$19</f>
        <v>2.4047422912481227</v>
      </c>
      <c r="F289" s="50">
        <f>+$C289*'Estructura Poblacion'!E$19</f>
        <v>7.297883849341261</v>
      </c>
      <c r="G289" s="50">
        <f>+$C289*'Estructura Poblacion'!F$19</f>
        <v>8.3290443578630917</v>
      </c>
      <c r="H289" s="50">
        <f>+$C289*'Estructura Poblacion'!G$19</f>
        <v>6.6694214751701271</v>
      </c>
      <c r="I289" s="50">
        <f>+$C289*'Estructura Poblacion'!H$19</f>
        <v>4.5393955404672628</v>
      </c>
      <c r="J289" s="50">
        <f>+$C289*'Estructura Poblacion'!I$19</f>
        <v>2.4144840060192307</v>
      </c>
      <c r="K289" s="50">
        <f>+$C289*'Estructura Poblacion'!J$19</f>
        <v>1.3299876091255818</v>
      </c>
      <c r="L289" s="50">
        <f>+$C289*'Estructura Poblacion'!K$19</f>
        <v>1.3975707553501469</v>
      </c>
      <c r="M289" s="126">
        <f>+D289*Parámetros!$B$97</f>
        <v>1.4622313871433792E-3</v>
      </c>
      <c r="N289" s="126">
        <f>+E289*Parámetros!$B$98</f>
        <v>7.2142268737443683E-3</v>
      </c>
      <c r="O289" s="126">
        <f>F289*Parámetros!$B$99</f>
        <v>8.7574606192095131E-2</v>
      </c>
      <c r="P289" s="126">
        <f>+G289*Parámetros!$B$100</f>
        <v>0.26652941945161895</v>
      </c>
      <c r="Q289" s="126">
        <f>+H289*Parámetros!$B$101</f>
        <v>0.32680165228333624</v>
      </c>
      <c r="R289" s="126">
        <f>+I289*Parámetros!$B$102</f>
        <v>0.46301834512766077</v>
      </c>
      <c r="S289" s="126">
        <f>+J289*Parámetros!$B$103</f>
        <v>0.40080434499919232</v>
      </c>
      <c r="T289" s="126">
        <f>+K289*Parámetros!$B$104</f>
        <v>0.32318698901751636</v>
      </c>
      <c r="U289" s="126">
        <f>L289*Parámetros!$B$105</f>
        <v>0.3815368162105901</v>
      </c>
      <c r="V289" s="126">
        <f t="shared" si="29"/>
        <v>2.2581286315428972</v>
      </c>
      <c r="W289" s="126">
        <f t="shared" si="33"/>
        <v>3.535566167435813</v>
      </c>
      <c r="X289" s="50">
        <f t="shared" si="31"/>
        <v>33.556608585310116</v>
      </c>
      <c r="Y289" s="51">
        <f>+M289*Parámetros!$C$97</f>
        <v>7.3111569357168967E-5</v>
      </c>
      <c r="Z289" s="51">
        <f>N289*Parámetros!$C$98</f>
        <v>3.6071134368721844E-4</v>
      </c>
      <c r="AA289" s="51">
        <f>O289*Parámetros!$C$99</f>
        <v>4.3787303096047567E-3</v>
      </c>
      <c r="AB289" s="51">
        <f>P289*Parámetros!$C$100</f>
        <v>1.3326470972580948E-2</v>
      </c>
      <c r="AC289" s="51">
        <f>+Q289*Parámetros!$C$101</f>
        <v>2.0588504093850182E-2</v>
      </c>
      <c r="AD289" s="51">
        <f>+R289*Parámetros!$C$102</f>
        <v>5.6488238105574615E-2</v>
      </c>
      <c r="AE289" s="51">
        <f>S289*Parámetros!$C$103</f>
        <v>0.10982039052977871</v>
      </c>
      <c r="AF289" s="51">
        <f>T289*Parámetros!$C$104</f>
        <v>0.13961677925556706</v>
      </c>
      <c r="AG289" s="51">
        <f>+U289*Parámetros!$C$105</f>
        <v>0.27050960269330837</v>
      </c>
      <c r="AH289" s="51">
        <f t="shared" si="30"/>
        <v>0.61516253887330907</v>
      </c>
      <c r="AI289" s="107">
        <f t="shared" si="34"/>
        <v>0.96316384706053104</v>
      </c>
      <c r="AJ289" s="50">
        <f t="shared" si="32"/>
        <v>9.1415379287816396</v>
      </c>
    </row>
    <row r="290" spans="1:36" x14ac:dyDescent="0.25">
      <c r="A290" s="21">
        <v>44192</v>
      </c>
      <c r="B290" s="44">
        <f t="shared" si="28"/>
        <v>282</v>
      </c>
      <c r="C290" s="48">
        <f>+'Modelo predictivo'!G289</f>
        <v>34.530261752894148</v>
      </c>
      <c r="D290" s="50">
        <f>+$C290*'Estructura Poblacion'!C$19</f>
        <v>1.4086084200310263</v>
      </c>
      <c r="E290" s="50">
        <f>+$C290*'Estructura Poblacion'!D$19</f>
        <v>2.3165555528624839</v>
      </c>
      <c r="F290" s="50">
        <f>+$C290*'Estructura Poblacion'!E$19</f>
        <v>7.0302557645635781</v>
      </c>
      <c r="G290" s="50">
        <f>+$C290*'Estructura Poblacion'!F$19</f>
        <v>8.0236015424468832</v>
      </c>
      <c r="H290" s="50">
        <f>+$C290*'Estructura Poblacion'!G$19</f>
        <v>6.4248403701781571</v>
      </c>
      <c r="I290" s="50">
        <f>+$C290*'Estructura Poblacion'!H$19</f>
        <v>4.3729267723115086</v>
      </c>
      <c r="J290" s="50">
        <f>+$C290*'Estructura Poblacion'!I$19</f>
        <v>2.3259400193516981</v>
      </c>
      <c r="K290" s="50">
        <f>+$C290*'Estructura Poblacion'!J$19</f>
        <v>1.2812142874399457</v>
      </c>
      <c r="L290" s="50">
        <f>+$C290*'Estructura Poblacion'!K$19</f>
        <v>1.3463190237088682</v>
      </c>
      <c r="M290" s="126">
        <f>+D290*Parámetros!$B$97</f>
        <v>1.4086084200310262E-3</v>
      </c>
      <c r="N290" s="126">
        <f>+E290*Parámetros!$B$98</f>
        <v>6.9496666585874521E-3</v>
      </c>
      <c r="O290" s="126">
        <f>F290*Parámetros!$B$99</f>
        <v>8.4363069174762939E-2</v>
      </c>
      <c r="P290" s="126">
        <f>+G290*Parámetros!$B$100</f>
        <v>0.25675524935830024</v>
      </c>
      <c r="Q290" s="126">
        <f>+H290*Parámetros!$B$101</f>
        <v>0.31481717813872973</v>
      </c>
      <c r="R290" s="126">
        <f>+I290*Parámetros!$B$102</f>
        <v>0.44603853077577382</v>
      </c>
      <c r="S290" s="126">
        <f>+J290*Parámetros!$B$103</f>
        <v>0.3861060432123819</v>
      </c>
      <c r="T290" s="126">
        <f>+K290*Parámetros!$B$104</f>
        <v>0.31133507184790682</v>
      </c>
      <c r="U290" s="126">
        <f>L290*Parámetros!$B$105</f>
        <v>0.36754509347252107</v>
      </c>
      <c r="V290" s="126">
        <f t="shared" si="29"/>
        <v>2.175318511058995</v>
      </c>
      <c r="W290" s="126">
        <f t="shared" si="33"/>
        <v>3.4059092885641991</v>
      </c>
      <c r="X290" s="50">
        <f t="shared" si="31"/>
        <v>32.326017807804917</v>
      </c>
      <c r="Y290" s="51">
        <f>+M290*Parámetros!$C$97</f>
        <v>7.0430421001551317E-5</v>
      </c>
      <c r="Z290" s="51">
        <f>N290*Parámetros!$C$98</f>
        <v>3.4748333292937265E-4</v>
      </c>
      <c r="AA290" s="51">
        <f>O290*Parámetros!$C$99</f>
        <v>4.218153458738147E-3</v>
      </c>
      <c r="AB290" s="51">
        <f>P290*Parámetros!$C$100</f>
        <v>1.2837762467915013E-2</v>
      </c>
      <c r="AC290" s="51">
        <f>+Q290*Parámetros!$C$101</f>
        <v>1.9833482222739972E-2</v>
      </c>
      <c r="AD290" s="51">
        <f>+R290*Parámetros!$C$102</f>
        <v>5.4416700754644408E-2</v>
      </c>
      <c r="AE290" s="51">
        <f>S290*Parámetros!$C$103</f>
        <v>0.10579305584019265</v>
      </c>
      <c r="AF290" s="51">
        <f>T290*Parámetros!$C$104</f>
        <v>0.13449675103829575</v>
      </c>
      <c r="AG290" s="51">
        <f>+U290*Parámetros!$C$105</f>
        <v>0.26058947127201743</v>
      </c>
      <c r="AH290" s="51">
        <f t="shared" si="30"/>
        <v>0.59260329080847429</v>
      </c>
      <c r="AI290" s="107">
        <f t="shared" si="34"/>
        <v>0.92784253999462041</v>
      </c>
      <c r="AJ290" s="50">
        <f t="shared" si="32"/>
        <v>8.8062986795954945</v>
      </c>
    </row>
    <row r="291" spans="1:36" x14ac:dyDescent="0.25">
      <c r="A291" s="21">
        <v>44193</v>
      </c>
      <c r="B291" s="44">
        <f t="shared" si="28"/>
        <v>283</v>
      </c>
      <c r="C291" s="48">
        <f>+'Modelo predictivo'!G290</f>
        <v>33.263967934064567</v>
      </c>
      <c r="D291" s="50">
        <f>+$C291*'Estructura Poblacion'!C$19</f>
        <v>1.3569519296110806</v>
      </c>
      <c r="E291" s="50">
        <f>+$C291*'Estructura Poblacion'!D$19</f>
        <v>2.2316028236142258</v>
      </c>
      <c r="F291" s="50">
        <f>+$C291*'Estructura Poblacion'!E$19</f>
        <v>6.7724422129848172</v>
      </c>
      <c r="G291" s="50">
        <f>+$C291*'Estructura Poblacion'!F$19</f>
        <v>7.7293600127805053</v>
      </c>
      <c r="H291" s="50">
        <f>+$C291*'Estructura Poblacion'!G$19</f>
        <v>6.189228612991247</v>
      </c>
      <c r="I291" s="50">
        <f>+$C291*'Estructura Poblacion'!H$19</f>
        <v>4.2125627941407284</v>
      </c>
      <c r="J291" s="50">
        <f>+$C291*'Estructura Poblacion'!I$19</f>
        <v>2.2406431429320879</v>
      </c>
      <c r="K291" s="50">
        <f>+$C291*'Estructura Poblacion'!J$19</f>
        <v>1.2342295948711044</v>
      </c>
      <c r="L291" s="50">
        <f>+$C291*'Estructura Poblacion'!K$19</f>
        <v>1.296946810138772</v>
      </c>
      <c r="M291" s="126">
        <f>+D291*Parámetros!$B$97</f>
        <v>1.3569519296110805E-3</v>
      </c>
      <c r="N291" s="126">
        <f>+E291*Parámetros!$B$98</f>
        <v>6.6948084708426774E-3</v>
      </c>
      <c r="O291" s="126">
        <f>F291*Parámetros!$B$99</f>
        <v>8.1269306555817808E-2</v>
      </c>
      <c r="P291" s="126">
        <f>+G291*Parámetros!$B$100</f>
        <v>0.24733952040897617</v>
      </c>
      <c r="Q291" s="126">
        <f>+H291*Parámetros!$B$101</f>
        <v>0.30327220203657113</v>
      </c>
      <c r="R291" s="126">
        <f>+I291*Parámetros!$B$102</f>
        <v>0.4296814050023543</v>
      </c>
      <c r="S291" s="126">
        <f>+J291*Parámetros!$B$103</f>
        <v>0.37194676172672658</v>
      </c>
      <c r="T291" s="126">
        <f>+K291*Parámetros!$B$104</f>
        <v>0.29991779155367837</v>
      </c>
      <c r="U291" s="126">
        <f>L291*Parámetros!$B$105</f>
        <v>0.35406647916788481</v>
      </c>
      <c r="V291" s="126">
        <f t="shared" si="29"/>
        <v>2.095545226852463</v>
      </c>
      <c r="W291" s="126">
        <f t="shared" si="33"/>
        <v>3.2810072618347359</v>
      </c>
      <c r="X291" s="50">
        <f t="shared" si="31"/>
        <v>31.140555772822644</v>
      </c>
      <c r="Y291" s="51">
        <f>+M291*Parámetros!$C$97</f>
        <v>6.7847596480554025E-5</v>
      </c>
      <c r="Z291" s="51">
        <f>N291*Parámetros!$C$98</f>
        <v>3.3474042354213391E-4</v>
      </c>
      <c r="AA291" s="51">
        <f>O291*Parámetros!$C$99</f>
        <v>4.0634653277908904E-3</v>
      </c>
      <c r="AB291" s="51">
        <f>P291*Parámetros!$C$100</f>
        <v>1.2366976020448809E-2</v>
      </c>
      <c r="AC291" s="51">
        <f>+Q291*Parámetros!$C$101</f>
        <v>1.910614872830398E-2</v>
      </c>
      <c r="AD291" s="51">
        <f>+R291*Parámetros!$C$102</f>
        <v>5.2421131410287224E-2</v>
      </c>
      <c r="AE291" s="51">
        <f>S291*Parámetros!$C$103</f>
        <v>0.1019134127131231</v>
      </c>
      <c r="AF291" s="51">
        <f>T291*Parámetros!$C$104</f>
        <v>0.12956448595118905</v>
      </c>
      <c r="AG291" s="51">
        <f>+U291*Parámetros!$C$105</f>
        <v>0.25103313373003033</v>
      </c>
      <c r="AH291" s="51">
        <f t="shared" si="30"/>
        <v>0.57087134190119604</v>
      </c>
      <c r="AI291" s="107">
        <f t="shared" si="34"/>
        <v>0.89381655635487545</v>
      </c>
      <c r="AJ291" s="50">
        <f t="shared" si="32"/>
        <v>8.4833534651418141</v>
      </c>
    </row>
    <row r="292" spans="1:36" x14ac:dyDescent="0.25">
      <c r="A292" s="21">
        <v>44194</v>
      </c>
      <c r="B292" s="44">
        <f t="shared" si="28"/>
        <v>284</v>
      </c>
      <c r="C292" s="48">
        <f>+'Modelo predictivo'!G291</f>
        <v>32.044111976865679</v>
      </c>
      <c r="D292" s="50">
        <f>+$C292*'Estructura Poblacion'!C$19</f>
        <v>1.3071897996616504</v>
      </c>
      <c r="E292" s="50">
        <f>+$C292*'Estructura Poblacion'!D$19</f>
        <v>2.149765503307651</v>
      </c>
      <c r="F292" s="50">
        <f>+$C292*'Estructura Poblacion'!E$19</f>
        <v>6.5240832681147882</v>
      </c>
      <c r="G292" s="50">
        <f>+$C292*'Estructura Poblacion'!F$19</f>
        <v>7.4459089862639267</v>
      </c>
      <c r="H292" s="50">
        <f>+$C292*'Estructura Poblacion'!G$19</f>
        <v>5.9622572724407563</v>
      </c>
      <c r="I292" s="50">
        <f>+$C292*'Estructura Poblacion'!H$19</f>
        <v>4.0580797261648067</v>
      </c>
      <c r="J292" s="50">
        <f>+$C292*'Estructura Poblacion'!I$19</f>
        <v>2.1584742961101937</v>
      </c>
      <c r="K292" s="50">
        <f>+$C292*'Estructura Poblacion'!J$19</f>
        <v>1.188967937367134</v>
      </c>
      <c r="L292" s="50">
        <f>+$C292*'Estructura Poblacion'!K$19</f>
        <v>1.2493851874347737</v>
      </c>
      <c r="M292" s="126">
        <f>+D292*Parámetros!$B$97</f>
        <v>1.3071897996616503E-3</v>
      </c>
      <c r="N292" s="126">
        <f>+E292*Parámetros!$B$98</f>
        <v>6.449296509922953E-3</v>
      </c>
      <c r="O292" s="126">
        <f>F292*Parámetros!$B$99</f>
        <v>7.8288999217377461E-2</v>
      </c>
      <c r="P292" s="126">
        <f>+G292*Parámetros!$B$100</f>
        <v>0.23826908756044565</v>
      </c>
      <c r="Q292" s="126">
        <f>+H292*Parámetros!$B$101</f>
        <v>0.29215060634959705</v>
      </c>
      <c r="R292" s="126">
        <f>+I292*Parámetros!$B$102</f>
        <v>0.41392413206881024</v>
      </c>
      <c r="S292" s="126">
        <f>+J292*Parámetros!$B$103</f>
        <v>0.35830673315429218</v>
      </c>
      <c r="T292" s="126">
        <f>+K292*Parámetros!$B$104</f>
        <v>0.28891920878021354</v>
      </c>
      <c r="U292" s="126">
        <f>L292*Parámetros!$B$105</f>
        <v>0.34108215616969323</v>
      </c>
      <c r="V292" s="126">
        <f t="shared" si="29"/>
        <v>2.0186974096100139</v>
      </c>
      <c r="W292" s="126">
        <f t="shared" si="33"/>
        <v>3.1606857108936692</v>
      </c>
      <c r="X292" s="50">
        <f t="shared" si="31"/>
        <v>29.998567471538987</v>
      </c>
      <c r="Y292" s="51">
        <f>+M292*Parámetros!$C$97</f>
        <v>6.5359489983082518E-5</v>
      </c>
      <c r="Z292" s="51">
        <f>N292*Parámetros!$C$98</f>
        <v>3.2246482549614768E-4</v>
      </c>
      <c r="AA292" s="51">
        <f>O292*Parámetros!$C$99</f>
        <v>3.9144499608688736E-3</v>
      </c>
      <c r="AB292" s="51">
        <f>P292*Parámetros!$C$100</f>
        <v>1.1913454378022284E-2</v>
      </c>
      <c r="AC292" s="51">
        <f>+Q292*Parámetros!$C$101</f>
        <v>1.8405488200024616E-2</v>
      </c>
      <c r="AD292" s="51">
        <f>+R292*Parámetros!$C$102</f>
        <v>5.0498744112394849E-2</v>
      </c>
      <c r="AE292" s="51">
        <f>S292*Parámetros!$C$103</f>
        <v>9.8176044884276059E-2</v>
      </c>
      <c r="AF292" s="51">
        <f>T292*Parámetros!$C$104</f>
        <v>0.12481309819305225</v>
      </c>
      <c r="AG292" s="51">
        <f>+U292*Parámetros!$C$105</f>
        <v>0.24182724872431249</v>
      </c>
      <c r="AH292" s="51">
        <f t="shared" si="30"/>
        <v>0.54993635276843067</v>
      </c>
      <c r="AI292" s="107">
        <f t="shared" si="34"/>
        <v>0.86103839229275669</v>
      </c>
      <c r="AJ292" s="50">
        <f t="shared" si="32"/>
        <v>8.1722514256174872</v>
      </c>
    </row>
    <row r="293" spans="1:36" x14ac:dyDescent="0.25">
      <c r="A293" s="21">
        <v>44195</v>
      </c>
      <c r="B293" s="44">
        <f t="shared" si="28"/>
        <v>285</v>
      </c>
      <c r="C293" s="48">
        <f>+'Modelo predictivo'!G292</f>
        <v>30.868990876944736</v>
      </c>
      <c r="D293" s="50">
        <f>+$C293*'Estructura Poblacion'!C$19</f>
        <v>1.2592525587640766</v>
      </c>
      <c r="E293" s="50">
        <f>+$C293*'Estructura Poblacion'!D$19</f>
        <v>2.0709293413118743</v>
      </c>
      <c r="F293" s="50">
        <f>+$C293*'Estructura Poblacion'!E$19</f>
        <v>6.2848322034718427</v>
      </c>
      <c r="G293" s="50">
        <f>+$C293*'Estructura Poblacion'!F$19</f>
        <v>7.172852745411733</v>
      </c>
      <c r="H293" s="50">
        <f>+$C293*'Estructura Poblacion'!G$19</f>
        <v>5.7436094806386144</v>
      </c>
      <c r="I293" s="50">
        <f>+$C293*'Estructura Poblacion'!H$19</f>
        <v>3.9092618992011365</v>
      </c>
      <c r="J293" s="50">
        <f>+$C293*'Estructura Poblacion'!I$19</f>
        <v>2.0793187654208958</v>
      </c>
      <c r="K293" s="50">
        <f>+$C293*'Estructura Poblacion'!J$19</f>
        <v>1.1453661264841144</v>
      </c>
      <c r="L293" s="50">
        <f>+$C293*'Estructura Poblacion'!K$19</f>
        <v>1.2035677562404488</v>
      </c>
      <c r="M293" s="126">
        <f>+D293*Parámetros!$B$97</f>
        <v>1.2592525587640767E-3</v>
      </c>
      <c r="N293" s="126">
        <f>+E293*Parámetros!$B$98</f>
        <v>6.2127880239356229E-3</v>
      </c>
      <c r="O293" s="126">
        <f>F293*Parámetros!$B$99</f>
        <v>7.5417986441662116E-2</v>
      </c>
      <c r="P293" s="126">
        <f>+G293*Parámetros!$B$100</f>
        <v>0.22953128785317545</v>
      </c>
      <c r="Q293" s="126">
        <f>+H293*Parámetros!$B$101</f>
        <v>0.28143686455129213</v>
      </c>
      <c r="R293" s="126">
        <f>+I293*Parámetros!$B$102</f>
        <v>0.39874471371851589</v>
      </c>
      <c r="S293" s="126">
        <f>+J293*Parámetros!$B$103</f>
        <v>0.34516691505986874</v>
      </c>
      <c r="T293" s="126">
        <f>+K293*Parámetros!$B$104</f>
        <v>0.2783239687356398</v>
      </c>
      <c r="U293" s="126">
        <f>L293*Parámetros!$B$105</f>
        <v>0.32857399745364252</v>
      </c>
      <c r="V293" s="126">
        <f t="shared" si="29"/>
        <v>1.9446677743964962</v>
      </c>
      <c r="W293" s="126">
        <f t="shared" si="33"/>
        <v>3.044776654623393</v>
      </c>
      <c r="X293" s="50">
        <f t="shared" si="31"/>
        <v>28.898458591312089</v>
      </c>
      <c r="Y293" s="51">
        <f>+M293*Parámetros!$C$97</f>
        <v>6.2962627938203833E-5</v>
      </c>
      <c r="Z293" s="51">
        <f>N293*Parámetros!$C$98</f>
        <v>3.1063940119678118E-4</v>
      </c>
      <c r="AA293" s="51">
        <f>O293*Parámetros!$C$99</f>
        <v>3.7708993220831061E-3</v>
      </c>
      <c r="AB293" s="51">
        <f>P293*Parámetros!$C$100</f>
        <v>1.1476564392658773E-2</v>
      </c>
      <c r="AC293" s="51">
        <f>+Q293*Parámetros!$C$101</f>
        <v>1.7730522466731406E-2</v>
      </c>
      <c r="AD293" s="51">
        <f>+R293*Parámetros!$C$102</f>
        <v>4.8646855073658936E-2</v>
      </c>
      <c r="AE293" s="51">
        <f>S293*Parámetros!$C$103</f>
        <v>9.4575734726404043E-2</v>
      </c>
      <c r="AF293" s="51">
        <f>T293*Parámetros!$C$104</f>
        <v>0.1202359544937964</v>
      </c>
      <c r="AG293" s="51">
        <f>+U293*Parámetros!$C$105</f>
        <v>0.23295896419463252</v>
      </c>
      <c r="AH293" s="51">
        <f t="shared" si="30"/>
        <v>0.52976909669910022</v>
      </c>
      <c r="AI293" s="107">
        <f t="shared" si="34"/>
        <v>0.82946228615884099</v>
      </c>
      <c r="AJ293" s="50">
        <f t="shared" si="32"/>
        <v>7.8725582361577464</v>
      </c>
    </row>
    <row r="294" spans="1:36" x14ac:dyDescent="0.25">
      <c r="A294" s="21">
        <v>44196</v>
      </c>
      <c r="B294" s="44">
        <f t="shared" si="28"/>
        <v>286</v>
      </c>
      <c r="C294" s="48">
        <f>+'Modelo predictivo'!G293</f>
        <v>29.736964084673673</v>
      </c>
      <c r="D294" s="50">
        <f>+$C294*'Estructura Poblacion'!C$19</f>
        <v>1.2130732832432334</v>
      </c>
      <c r="E294" s="50">
        <f>+$C294*'Estructura Poblacion'!D$19</f>
        <v>1.994984276939322</v>
      </c>
      <c r="F294" s="50">
        <f>+$C294*'Estructura Poblacion'!E$19</f>
        <v>6.0543550081654089</v>
      </c>
      <c r="G294" s="50">
        <f>+$C294*'Estructura Poblacion'!F$19</f>
        <v>6.909810084989501</v>
      </c>
      <c r="H294" s="50">
        <f>+$C294*'Estructura Poblacion'!G$19</f>
        <v>5.5329799902758081</v>
      </c>
      <c r="I294" s="50">
        <f>+$C294*'Estructura Poblacion'!H$19</f>
        <v>3.7659015533595319</v>
      </c>
      <c r="J294" s="50">
        <f>+$C294*'Estructura Poblacion'!I$19</f>
        <v>2.0030660443160255</v>
      </c>
      <c r="K294" s="50">
        <f>+$C294*'Estructura Poblacion'!J$19</f>
        <v>1.1033632911044799</v>
      </c>
      <c r="L294" s="50">
        <f>+$C294*'Estructura Poblacion'!K$19</f>
        <v>1.1594305522803625</v>
      </c>
      <c r="M294" s="126">
        <f>+D294*Parámetros!$B$97</f>
        <v>1.2130732832432334E-3</v>
      </c>
      <c r="N294" s="126">
        <f>+E294*Parámetros!$B$98</f>
        <v>5.9849528308179665E-3</v>
      </c>
      <c r="O294" s="126">
        <f>F294*Parámetros!$B$99</f>
        <v>7.2652260097984908E-2</v>
      </c>
      <c r="P294" s="126">
        <f>+G294*Parámetros!$B$100</f>
        <v>0.22111392271966404</v>
      </c>
      <c r="Q294" s="126">
        <f>+H294*Parámetros!$B$101</f>
        <v>0.27111601952351461</v>
      </c>
      <c r="R294" s="126">
        <f>+I294*Parámetros!$B$102</f>
        <v>0.38412195844267222</v>
      </c>
      <c r="S294" s="126">
        <f>+J294*Parámetros!$B$103</f>
        <v>0.33250896335646024</v>
      </c>
      <c r="T294" s="126">
        <f>+K294*Parámetros!$B$104</f>
        <v>0.26811727973838861</v>
      </c>
      <c r="U294" s="126">
        <f>L294*Parámetros!$B$105</f>
        <v>0.316524540772539</v>
      </c>
      <c r="V294" s="126">
        <f t="shared" si="29"/>
        <v>1.8733529707652847</v>
      </c>
      <c r="W294" s="126">
        <f t="shared" si="33"/>
        <v>2.9331182725759914</v>
      </c>
      <c r="X294" s="50">
        <f t="shared" si="31"/>
        <v>27.838693289501382</v>
      </c>
      <c r="Y294" s="51">
        <f>+M294*Parámetros!$C$97</f>
        <v>6.0653664162161673E-5</v>
      </c>
      <c r="Z294" s="51">
        <f>N294*Parámetros!$C$98</f>
        <v>2.9924764154089836E-4</v>
      </c>
      <c r="AA294" s="51">
        <f>O294*Parámetros!$C$99</f>
        <v>3.6326130048992458E-3</v>
      </c>
      <c r="AB294" s="51">
        <f>P294*Parámetros!$C$100</f>
        <v>1.1055696135983202E-2</v>
      </c>
      <c r="AC294" s="51">
        <f>+Q294*Parámetros!$C$101</f>
        <v>1.7080309229981421E-2</v>
      </c>
      <c r="AD294" s="51">
        <f>+R294*Parámetros!$C$102</f>
        <v>4.6862878930006006E-2</v>
      </c>
      <c r="AE294" s="51">
        <f>S294*Parámetros!$C$103</f>
        <v>9.1107455959670111E-2</v>
      </c>
      <c r="AF294" s="51">
        <f>T294*Parámetros!$C$104</f>
        <v>0.11582666484698388</v>
      </c>
      <c r="AG294" s="51">
        <f>+U294*Parámetros!$C$105</f>
        <v>0.22441589940773013</v>
      </c>
      <c r="AH294" s="51">
        <f t="shared" si="30"/>
        <v>0.51034141882095707</v>
      </c>
      <c r="AI294" s="107">
        <f t="shared" si="34"/>
        <v>0.7990441546019007</v>
      </c>
      <c r="AJ294" s="50">
        <f t="shared" si="32"/>
        <v>7.5838555003768038</v>
      </c>
    </row>
  </sheetData>
  <mergeCells count="3">
    <mergeCell ref="M7:U7"/>
    <mergeCell ref="D7:L7"/>
    <mergeCell ref="Y7:AG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92695-FDCD-4A2F-B87B-2AB833D90504}">
  <dimension ref="A6:AJ294"/>
  <sheetViews>
    <sheetView workbookViewId="0">
      <pane xSplit="1" ySplit="7" topLeftCell="L260" activePane="bottomRight" state="frozen"/>
      <selection activeCell="AH8" sqref="AH8"/>
      <selection pane="topRight" activeCell="AH8" sqref="AH8"/>
      <selection pane="bottomLeft" activeCell="AH8" sqref="AH8"/>
      <selection pane="bottomRight" activeCell="X10" sqref="X10:X294"/>
    </sheetView>
  </sheetViews>
  <sheetFormatPr baseColWidth="10" defaultRowHeight="15" x14ac:dyDescent="0.25"/>
  <cols>
    <col min="3" max="3" width="12" customWidth="1"/>
    <col min="12" max="33" width="12.28515625" customWidth="1"/>
    <col min="34" max="36" width="11.42578125" style="25"/>
  </cols>
  <sheetData>
    <row r="6" spans="1:36" ht="15.75" thickBot="1" x14ac:dyDescent="0.3">
      <c r="AH6"/>
      <c r="AI6"/>
      <c r="AJ6"/>
    </row>
    <row r="7" spans="1:36" ht="45.75" thickBot="1" x14ac:dyDescent="0.3">
      <c r="A7" s="3"/>
      <c r="B7" s="131" t="s">
        <v>21</v>
      </c>
      <c r="C7" s="53" t="s">
        <v>69</v>
      </c>
      <c r="D7" s="237" t="s">
        <v>89</v>
      </c>
      <c r="E7" s="238"/>
      <c r="F7" s="238"/>
      <c r="G7" s="238"/>
      <c r="H7" s="238"/>
      <c r="I7" s="238"/>
      <c r="J7" s="238"/>
      <c r="K7" s="238"/>
      <c r="L7" s="239"/>
      <c r="M7" s="237" t="s">
        <v>88</v>
      </c>
      <c r="N7" s="238"/>
      <c r="O7" s="238"/>
      <c r="P7" s="238"/>
      <c r="Q7" s="238"/>
      <c r="R7" s="238"/>
      <c r="S7" s="238"/>
      <c r="T7" s="238"/>
      <c r="U7" s="238"/>
      <c r="V7" s="108" t="s">
        <v>192</v>
      </c>
      <c r="W7" s="108" t="s">
        <v>193</v>
      </c>
      <c r="X7" s="55" t="s">
        <v>66</v>
      </c>
      <c r="Y7" s="240" t="s">
        <v>67</v>
      </c>
      <c r="Z7" s="241"/>
      <c r="AA7" s="241"/>
      <c r="AB7" s="241"/>
      <c r="AC7" s="241"/>
      <c r="AD7" s="241"/>
      <c r="AE7" s="241"/>
      <c r="AF7" s="241"/>
      <c r="AG7" s="242"/>
      <c r="AH7" s="109" t="s">
        <v>67</v>
      </c>
      <c r="AI7" s="109" t="s">
        <v>194</v>
      </c>
      <c r="AJ7" s="109" t="s">
        <v>68</v>
      </c>
    </row>
    <row r="8" spans="1:36" x14ac:dyDescent="0.25">
      <c r="A8" s="3"/>
      <c r="B8" s="132"/>
      <c r="C8" s="133"/>
      <c r="D8" s="134" t="s">
        <v>75</v>
      </c>
      <c r="E8" s="134" t="s">
        <v>76</v>
      </c>
      <c r="F8" s="134" t="s">
        <v>77</v>
      </c>
      <c r="G8" s="134" t="s">
        <v>78</v>
      </c>
      <c r="H8" s="134" t="s">
        <v>79</v>
      </c>
      <c r="I8" s="134" t="s">
        <v>80</v>
      </c>
      <c r="J8" s="134" t="s">
        <v>81</v>
      </c>
      <c r="K8" s="134" t="s">
        <v>82</v>
      </c>
      <c r="L8" s="134" t="s">
        <v>83</v>
      </c>
      <c r="M8" s="134" t="s">
        <v>75</v>
      </c>
      <c r="N8" s="134" t="s">
        <v>76</v>
      </c>
      <c r="O8" s="134" t="s">
        <v>77</v>
      </c>
      <c r="P8" s="134" t="s">
        <v>78</v>
      </c>
      <c r="Q8" s="134" t="s">
        <v>79</v>
      </c>
      <c r="R8" s="134" t="s">
        <v>80</v>
      </c>
      <c r="S8" s="134" t="s">
        <v>81</v>
      </c>
      <c r="T8" s="134" t="s">
        <v>82</v>
      </c>
      <c r="U8" s="134" t="s">
        <v>83</v>
      </c>
      <c r="V8" s="134"/>
      <c r="W8" s="134"/>
      <c r="X8" s="135"/>
      <c r="Y8" s="134" t="s">
        <v>75</v>
      </c>
      <c r="Z8" s="134" t="s">
        <v>76</v>
      </c>
      <c r="AA8" s="134" t="s">
        <v>77</v>
      </c>
      <c r="AB8" s="134" t="s">
        <v>78</v>
      </c>
      <c r="AC8" s="134" t="s">
        <v>79</v>
      </c>
      <c r="AD8" s="134" t="s">
        <v>80</v>
      </c>
      <c r="AE8" s="134" t="s">
        <v>81</v>
      </c>
      <c r="AF8" s="134" t="s">
        <v>82</v>
      </c>
      <c r="AG8" s="134" t="s">
        <v>83</v>
      </c>
      <c r="AH8" s="136"/>
      <c r="AI8" s="137"/>
      <c r="AJ8" s="137"/>
    </row>
    <row r="9" spans="1:36" x14ac:dyDescent="0.25">
      <c r="A9" s="6">
        <v>43911</v>
      </c>
      <c r="B9" s="138">
        <v>1</v>
      </c>
      <c r="C9" s="56">
        <f>+'Modelo predictivo'!O8</f>
        <v>5</v>
      </c>
      <c r="D9" s="59">
        <f>+$C9*'Estructura Poblacion'!C$19</f>
        <v>0.20396723750768614</v>
      </c>
      <c r="E9" s="59">
        <f>+$C9*'Estructura Poblacion'!D$19</f>
        <v>0.33543845821966906</v>
      </c>
      <c r="F9" s="59">
        <f>+$C9*'Estructura Poblacion'!E$19</f>
        <v>1.0179847194431328</v>
      </c>
      <c r="G9" s="59">
        <f>+$C9*'Estructura Poblacion'!F$19</f>
        <v>1.1618217087182066</v>
      </c>
      <c r="H9" s="59">
        <f>+$C9*'Estructura Poblacion'!G$19</f>
        <v>0.93032025302264909</v>
      </c>
      <c r="I9" s="59">
        <f>+$C9*'Estructura Poblacion'!H$19</f>
        <v>0.63320208859189897</v>
      </c>
      <c r="J9" s="59">
        <f>+$C9*'Estructura Poblacion'!I$19</f>
        <v>0.3367973338859428</v>
      </c>
      <c r="K9" s="59">
        <f>+$C9*'Estructura Poblacion'!J$19</f>
        <v>0.18552050033802031</v>
      </c>
      <c r="L9" s="59">
        <f>+$C9*'Estructura Poblacion'!K$19</f>
        <v>0.19494770027279429</v>
      </c>
      <c r="M9" s="139">
        <f>+D9*Parámetros!$B$97</f>
        <v>2.0396723750768615E-4</v>
      </c>
      <c r="N9" s="139">
        <f>E9*Parámetros!$B$98</f>
        <v>1.0063153746590072E-3</v>
      </c>
      <c r="O9" s="139">
        <f>+F9*Parámetros!$B$99</f>
        <v>1.2215816633317594E-2</v>
      </c>
      <c r="P9" s="139">
        <f>+G9*Parámetros!$B$100</f>
        <v>3.7178294678982614E-2</v>
      </c>
      <c r="Q9" s="139">
        <f>+H9*Parámetros!$B$101</f>
        <v>4.5585692398109806E-2</v>
      </c>
      <c r="R9" s="139">
        <f>I9*Parámetros!$B$102</f>
        <v>6.4586613036373697E-2</v>
      </c>
      <c r="S9" s="139">
        <f>+J9*Parámetros!$B$103</f>
        <v>5.5908357425066509E-2</v>
      </c>
      <c r="T9" s="139">
        <f>+K9*Parámetros!$B$104</f>
        <v>4.5081481582138934E-2</v>
      </c>
      <c r="U9" s="139">
        <f>L9*Parámetros!$B$105</f>
        <v>5.3220722174472844E-2</v>
      </c>
      <c r="V9" s="139">
        <f>+SUM(M9:U9)</f>
        <v>0.31498726054062864</v>
      </c>
      <c r="W9" s="139"/>
      <c r="X9" s="59">
        <f>+V9-W9</f>
        <v>0.31498726054062864</v>
      </c>
      <c r="Y9" s="60">
        <f>+M9*Parámetros!$C$97</f>
        <v>1.0198361875384308E-5</v>
      </c>
      <c r="Z9" s="60">
        <f>N9*Parámetros!$C$98</f>
        <v>5.0315768732950365E-5</v>
      </c>
      <c r="AA9" s="60">
        <f>+O9*Parámetros!$C$99</f>
        <v>6.1079083166587977E-4</v>
      </c>
      <c r="AB9" s="60">
        <f>+P9*Parámetros!$C$100</f>
        <v>1.8589147339491308E-3</v>
      </c>
      <c r="AC9" s="60">
        <f>+Q9*Parámetros!$C$101</f>
        <v>2.8718986210809179E-3</v>
      </c>
      <c r="AD9" s="60">
        <f>+R9*Parámetros!$C$102</f>
        <v>7.8795667904375914E-3</v>
      </c>
      <c r="AE9" s="60">
        <f>+S9*Parámetros!$C$103</f>
        <v>1.5318889934468224E-2</v>
      </c>
      <c r="AF9" s="60">
        <f>+T9*Parámetros!$C$104</f>
        <v>1.947520004348402E-2</v>
      </c>
      <c r="AG9" s="60">
        <f>+U9*Parámetros!$C$105</f>
        <v>3.7733492021701245E-2</v>
      </c>
      <c r="AH9" s="60">
        <f>+SUM(Y9:AG9)</f>
        <v>8.5809267107395337E-2</v>
      </c>
      <c r="AI9" s="140"/>
      <c r="AJ9" s="59">
        <f>+AH9-AI9</f>
        <v>8.5809267107395337E-2</v>
      </c>
    </row>
    <row r="10" spans="1:36" x14ac:dyDescent="0.25">
      <c r="A10" s="6">
        <v>43912</v>
      </c>
      <c r="B10" s="138">
        <f t="shared" ref="B10:B56" si="0">+B9+1</f>
        <v>2</v>
      </c>
      <c r="C10" s="56">
        <f>+'Modelo predictivo'!O9</f>
        <v>0.7951195037458092</v>
      </c>
      <c r="D10" s="59">
        <f>+$C10*'Estructura Poblacion'!C$19</f>
        <v>3.2435665733502997E-2</v>
      </c>
      <c r="E10" s="59">
        <f>+$C10*'Estructura Poblacion'!D$19</f>
        <v>5.3342732087376526E-2</v>
      </c>
      <c r="F10" s="59">
        <f>+$C10*'Estructura Poblacion'!E$19</f>
        <v>0.16188390098888811</v>
      </c>
      <c r="G10" s="59">
        <f>+$C10*'Estructura Poblacion'!F$19</f>
        <v>0.1847574200954257</v>
      </c>
      <c r="H10" s="59">
        <f>+$C10*'Estructura Poblacion'!G$19</f>
        <v>0.14794315558160889</v>
      </c>
      <c r="I10" s="59">
        <f>+$C10*'Estructura Poblacion'!H$19</f>
        <v>0.10069426609040014</v>
      </c>
      <c r="J10" s="59">
        <f>+$C10*'Estructura Poblacion'!I$19</f>
        <v>5.3558825796460485E-2</v>
      </c>
      <c r="K10" s="59">
        <f>+$C10*'Estructura Poblacion'!J$19</f>
        <v>2.9502193632688186E-2</v>
      </c>
      <c r="L10" s="59">
        <f>+$C10*'Estructura Poblacion'!K$19</f>
        <v>3.1001343739458193E-2</v>
      </c>
      <c r="M10" s="139">
        <f>+D10*Parámetros!$B$97</f>
        <v>3.2435665733502996E-5</v>
      </c>
      <c r="N10" s="139">
        <f>E10*Parámetros!$B$98</f>
        <v>1.6002819626212959E-4</v>
      </c>
      <c r="O10" s="139">
        <f>+F10*Parámetros!$B$99</f>
        <v>1.9426068118666574E-3</v>
      </c>
      <c r="P10" s="139">
        <f>+G10*Parámetros!$B$100</f>
        <v>5.9122374430536223E-3</v>
      </c>
      <c r="Q10" s="139">
        <f>+H10*Parámetros!$B$101</f>
        <v>7.2492146234988362E-3</v>
      </c>
      <c r="R10" s="139">
        <f>I10*Parámetros!$B$102</f>
        <v>1.0270815141220814E-2</v>
      </c>
      <c r="S10" s="139">
        <f>+J10*Parámetros!$B$103</f>
        <v>8.8907650822124418E-3</v>
      </c>
      <c r="T10" s="139">
        <f>+K10*Parámetros!$B$104</f>
        <v>7.1690330527432291E-3</v>
      </c>
      <c r="U10" s="139">
        <f>L10*Parámetros!$B$105</f>
        <v>8.4633668408720872E-3</v>
      </c>
      <c r="V10" s="139">
        <f t="shared" ref="V10:V73" si="1">+SUM(M10:U10)</f>
        <v>5.0090502857463325E-2</v>
      </c>
      <c r="W10" s="139"/>
      <c r="X10" s="59">
        <f>+X9+V10-W10</f>
        <v>0.36507776339809195</v>
      </c>
      <c r="Y10" s="60">
        <f>+M10*Parámetros!$C$97</f>
        <v>1.6217832866751499E-6</v>
      </c>
      <c r="Z10" s="60">
        <f>N10*Parámetros!$C$98</f>
        <v>8.0014098131064797E-6</v>
      </c>
      <c r="AA10" s="60">
        <f>+O10*Parámetros!$C$99</f>
        <v>9.7130340593332875E-5</v>
      </c>
      <c r="AB10" s="60">
        <f>+P10*Parámetros!$C$100</f>
        <v>2.9561187215268112E-4</v>
      </c>
      <c r="AC10" s="60">
        <f>+Q10*Parámetros!$C$101</f>
        <v>4.5670052128042669E-4</v>
      </c>
      <c r="AD10" s="60">
        <f>+R10*Parámetros!$C$102</f>
        <v>1.2530394472289393E-3</v>
      </c>
      <c r="AE10" s="60">
        <f>+S10*Parámetros!$C$103</f>
        <v>2.4360696325262093E-3</v>
      </c>
      <c r="AF10" s="60">
        <f>+T10*Parámetros!$C$104</f>
        <v>3.0970222787850749E-3</v>
      </c>
      <c r="AG10" s="60">
        <f>+U10*Parámetros!$C$105</f>
        <v>6.0005270901783096E-3</v>
      </c>
      <c r="AH10" s="60">
        <f t="shared" ref="AH10:AH73" si="2">+SUM(Y10:AG10)</f>
        <v>1.3645724375844756E-2</v>
      </c>
      <c r="AI10" s="140"/>
      <c r="AJ10" s="59">
        <f>+AJ9+AH10-AI10</f>
        <v>9.9454991483240093E-2</v>
      </c>
    </row>
    <row r="11" spans="1:36" x14ac:dyDescent="0.25">
      <c r="A11" s="6">
        <v>43913</v>
      </c>
      <c r="B11" s="138">
        <f t="shared" si="0"/>
        <v>3</v>
      </c>
      <c r="C11" s="56">
        <f>+'Modelo predictivo'!O10</f>
        <v>0.86476789717562497</v>
      </c>
      <c r="D11" s="59">
        <f>+$C11*'Estructura Poblacion'!C$19</f>
        <v>3.5276863814448597E-2</v>
      </c>
      <c r="E11" s="59">
        <f>+$C11*'Estructura Poblacion'!D$19</f>
        <v>5.801528202929139E-2</v>
      </c>
      <c r="F11" s="59">
        <f>+$C11*'Estructura Poblacion'!E$19</f>
        <v>0.17606410103795131</v>
      </c>
      <c r="G11" s="59">
        <f>+$C11*'Estructura Poblacion'!F$19</f>
        <v>0.200941223188247</v>
      </c>
      <c r="H11" s="59">
        <f>+$C11*'Estructura Poblacion'!G$19</f>
        <v>0.16090221778125832</v>
      </c>
      <c r="I11" s="59">
        <f>+$C11*'Estructura Poblacion'!H$19</f>
        <v>0.10951456772776606</v>
      </c>
      <c r="J11" s="59">
        <f>+$C11*'Estructura Poblacion'!I$19</f>
        <v>5.8250304439780722E-2</v>
      </c>
      <c r="K11" s="59">
        <f>+$C11*'Estructura Poblacion'!J$19</f>
        <v>3.2086434592055929E-2</v>
      </c>
      <c r="L11" s="59">
        <f>+$C11*'Estructura Poblacion'!K$19</f>
        <v>3.3716902564825665E-2</v>
      </c>
      <c r="M11" s="139">
        <f>+D11*Parámetros!$B$97</f>
        <v>3.5276863814448599E-5</v>
      </c>
      <c r="N11" s="139">
        <f>E11*Parámetros!$B$98</f>
        <v>1.7404584608787416E-4</v>
      </c>
      <c r="O11" s="139">
        <f>+F11*Parámetros!$B$99</f>
        <v>2.1127692124554157E-3</v>
      </c>
      <c r="P11" s="139">
        <f>+G11*Parámetros!$B$100</f>
        <v>6.4301191420239046E-3</v>
      </c>
      <c r="Q11" s="139">
        <f>+H11*Parámetros!$B$101</f>
        <v>7.8842086712816589E-3</v>
      </c>
      <c r="R11" s="139">
        <f>I11*Parámetros!$B$102</f>
        <v>1.1170485908232138E-2</v>
      </c>
      <c r="S11" s="139">
        <f>+J11*Parámetros!$B$103</f>
        <v>9.6695505370036003E-3</v>
      </c>
      <c r="T11" s="139">
        <f>+K11*Parámetros!$B$104</f>
        <v>7.7970036058695909E-3</v>
      </c>
      <c r="U11" s="139">
        <f>L11*Parámetros!$B$105</f>
        <v>9.2047144001974075E-3</v>
      </c>
      <c r="V11" s="139">
        <f t="shared" si="1"/>
        <v>5.447817418696603E-2</v>
      </c>
      <c r="W11" s="139"/>
      <c r="X11" s="59">
        <f t="shared" ref="X11:X74" si="3">+X10+V11-W11</f>
        <v>0.41955593758505799</v>
      </c>
      <c r="Y11" s="60">
        <f>+M11*Parámetros!$C$97</f>
        <v>1.7638431907224301E-6</v>
      </c>
      <c r="Z11" s="60">
        <f>N11*Parámetros!$C$98</f>
        <v>8.7022923043937082E-6</v>
      </c>
      <c r="AA11" s="60">
        <f>+O11*Parámetros!$C$99</f>
        <v>1.056384606227708E-4</v>
      </c>
      <c r="AB11" s="60">
        <f>+P11*Parámetros!$C$100</f>
        <v>3.2150595710119526E-4</v>
      </c>
      <c r="AC11" s="60">
        <f>+Q11*Parámetros!$C$101</f>
        <v>4.9670514629074456E-4</v>
      </c>
      <c r="AD11" s="60">
        <f>+R11*Parámetros!$C$102</f>
        <v>1.3627992808043208E-3</v>
      </c>
      <c r="AE11" s="60">
        <f>+S11*Parámetros!$C$103</f>
        <v>2.6494568471389867E-3</v>
      </c>
      <c r="AF11" s="60">
        <f>+T11*Parámetros!$C$104</f>
        <v>3.368305557735663E-3</v>
      </c>
      <c r="AG11" s="60">
        <f>+U11*Parámetros!$C$105</f>
        <v>6.5261425097399616E-3</v>
      </c>
      <c r="AH11" s="60">
        <f t="shared" si="2"/>
        <v>1.484101989492876E-2</v>
      </c>
      <c r="AI11" s="140"/>
      <c r="AJ11" s="59">
        <f t="shared" ref="AJ11:AJ74" si="4">+AJ10+AH11-AI11</f>
        <v>0.11429601137816886</v>
      </c>
    </row>
    <row r="12" spans="1:36" x14ac:dyDescent="0.25">
      <c r="A12" s="6">
        <v>43914</v>
      </c>
      <c r="B12" s="138">
        <f t="shared" si="0"/>
        <v>4</v>
      </c>
      <c r="C12" s="56">
        <f>+'Modelo predictivo'!O11</f>
        <v>0.9405170411337167</v>
      </c>
      <c r="D12" s="59">
        <f>+$C12*'Estructura Poblacion'!C$19</f>
        <v>3.8366932541789397E-2</v>
      </c>
      <c r="E12" s="59">
        <f>+$C12*'Estructura Poblacion'!D$19</f>
        <v>6.3097117241443804E-2</v>
      </c>
      <c r="F12" s="59">
        <f>+$C12*'Estructura Poblacion'!E$19</f>
        <v>0.19148639524999841</v>
      </c>
      <c r="G12" s="59">
        <f>+$C12*'Estructura Poblacion'!F$19</f>
        <v>0.2185426231617133</v>
      </c>
      <c r="H12" s="59">
        <f>+$C12*'Estructura Poblacion'!G$19</f>
        <v>0.17499641033592653</v>
      </c>
      <c r="I12" s="59">
        <f>+$C12*'Estructura Poblacion'!H$19</f>
        <v>0.11910747096042848</v>
      </c>
      <c r="J12" s="59">
        <f>+$C12*'Estructura Poblacion'!I$19</f>
        <v>6.3352726385626279E-2</v>
      </c>
      <c r="K12" s="59">
        <f>+$C12*'Estructura Poblacion'!J$19</f>
        <v>3.4897038409512311E-2</v>
      </c>
      <c r="L12" s="59">
        <f>+$C12*'Estructura Poblacion'!K$19</f>
        <v>3.667032684727823E-2</v>
      </c>
      <c r="M12" s="139">
        <f>+D12*Parámetros!$B$97</f>
        <v>3.83669325417894E-5</v>
      </c>
      <c r="N12" s="139">
        <f>E12*Parámetros!$B$98</f>
        <v>1.8929135172433142E-4</v>
      </c>
      <c r="O12" s="139">
        <f>+F12*Parámetros!$B$99</f>
        <v>2.2978367429999811E-3</v>
      </c>
      <c r="P12" s="139">
        <f>+G12*Parámetros!$B$100</f>
        <v>6.9933639411748254E-3</v>
      </c>
      <c r="Q12" s="139">
        <f>+H12*Parámetros!$B$101</f>
        <v>8.5748241064603995E-3</v>
      </c>
      <c r="R12" s="139">
        <f>I12*Parámetros!$B$102</f>
        <v>1.2148962037963704E-2</v>
      </c>
      <c r="S12" s="139">
        <f>+J12*Parámetros!$B$103</f>
        <v>1.0516552580013962E-2</v>
      </c>
      <c r="T12" s="139">
        <f>+K12*Parámetros!$B$104</f>
        <v>8.4799803335114908E-3</v>
      </c>
      <c r="U12" s="139">
        <f>L12*Parámetros!$B$105</f>
        <v>1.0010999229306957E-2</v>
      </c>
      <c r="V12" s="139">
        <f t="shared" si="1"/>
        <v>5.9250177255697437E-2</v>
      </c>
      <c r="W12" s="139"/>
      <c r="X12" s="59">
        <f t="shared" si="3"/>
        <v>0.47880611484075541</v>
      </c>
      <c r="Y12" s="60">
        <f>+M12*Parámetros!$C$97</f>
        <v>1.9183466270894701E-6</v>
      </c>
      <c r="Z12" s="60">
        <f>N12*Parámetros!$C$98</f>
        <v>9.4645675862165719E-6</v>
      </c>
      <c r="AA12" s="60">
        <f>+O12*Parámetros!$C$99</f>
        <v>1.1489183714999906E-4</v>
      </c>
      <c r="AB12" s="60">
        <f>+P12*Parámetros!$C$100</f>
        <v>3.4966819705874131E-4</v>
      </c>
      <c r="AC12" s="60">
        <f>+Q12*Parámetros!$C$101</f>
        <v>5.4021391870700522E-4</v>
      </c>
      <c r="AD12" s="60">
        <f>+R12*Parámetros!$C$102</f>
        <v>1.4821733686315719E-3</v>
      </c>
      <c r="AE12" s="60">
        <f>+S12*Parámetros!$C$103</f>
        <v>2.881535406923826E-3</v>
      </c>
      <c r="AF12" s="60">
        <f>+T12*Parámetros!$C$104</f>
        <v>3.6633515040769638E-3</v>
      </c>
      <c r="AG12" s="60">
        <f>+U12*Parámetros!$C$105</f>
        <v>7.0977984535786319E-3</v>
      </c>
      <c r="AH12" s="60">
        <f t="shared" si="2"/>
        <v>1.6141015600340047E-2</v>
      </c>
      <c r="AI12" s="140"/>
      <c r="AJ12" s="59">
        <f t="shared" si="4"/>
        <v>0.1304370269785089</v>
      </c>
    </row>
    <row r="13" spans="1:36" x14ac:dyDescent="0.25">
      <c r="A13" s="6">
        <v>43915</v>
      </c>
      <c r="B13" s="138">
        <f t="shared" si="0"/>
        <v>5</v>
      </c>
      <c r="C13" s="56">
        <f>+'Modelo predictivo'!O12</f>
        <v>1.0229013047646731</v>
      </c>
      <c r="D13" s="59">
        <f>+$C13*'Estructura Poblacion'!C$19</f>
        <v>4.1727670675171621E-2</v>
      </c>
      <c r="E13" s="59">
        <f>+$C13*'Estructura Poblacion'!D$19</f>
        <v>6.8624087316229959E-2</v>
      </c>
      <c r="F13" s="59">
        <f>+$C13*'Estructura Poblacion'!E$19</f>
        <v>0.20825957954977606</v>
      </c>
      <c r="G13" s="59">
        <f>+$C13*'Estructura Poblacion'!F$19</f>
        <v>0.23768578835035511</v>
      </c>
      <c r="H13" s="59">
        <f>+$C13*'Estructura Poblacion'!G$19</f>
        <v>0.19032516013317372</v>
      </c>
      <c r="I13" s="59">
        <f>+$C13*'Estructura Poblacion'!H$19</f>
        <v>0.12954064852007394</v>
      </c>
      <c r="J13" s="59">
        <f>+$C13*'Estructura Poblacion'!I$19</f>
        <v>6.8902086454638828E-2</v>
      </c>
      <c r="K13" s="59">
        <f>+$C13*'Estructura Poblacion'!J$19</f>
        <v>3.7953832371271194E-2</v>
      </c>
      <c r="L13" s="59">
        <f>+$C13*'Estructura Poblacion'!K$19</f>
        <v>3.9882451393982742E-2</v>
      </c>
      <c r="M13" s="139">
        <f>+D13*Parámetros!$B$97</f>
        <v>4.1727670675171624E-5</v>
      </c>
      <c r="N13" s="139">
        <f>E13*Parámetros!$B$98</f>
        <v>2.0587226194868988E-4</v>
      </c>
      <c r="O13" s="139">
        <f>+F13*Parámetros!$B$99</f>
        <v>2.4991149545973129E-3</v>
      </c>
      <c r="P13" s="139">
        <f>+G13*Parámetros!$B$100</f>
        <v>7.6059452272113637E-3</v>
      </c>
      <c r="Q13" s="139">
        <f>+H13*Parámetros!$B$101</f>
        <v>9.3259328465255132E-3</v>
      </c>
      <c r="R13" s="139">
        <f>I13*Parámetros!$B$102</f>
        <v>1.321314614904754E-2</v>
      </c>
      <c r="S13" s="139">
        <f>+J13*Parámetros!$B$103</f>
        <v>1.1437746351470046E-2</v>
      </c>
      <c r="T13" s="139">
        <f>+K13*Parámetros!$B$104</f>
        <v>9.2227812662189004E-3</v>
      </c>
      <c r="U13" s="139">
        <f>L13*Parámetros!$B$105</f>
        <v>1.088790923055729E-2</v>
      </c>
      <c r="V13" s="139">
        <f t="shared" si="1"/>
        <v>6.4440175958251827E-2</v>
      </c>
      <c r="W13" s="139"/>
      <c r="X13" s="59">
        <f t="shared" si="3"/>
        <v>0.54324629079900721</v>
      </c>
      <c r="Y13" s="60">
        <f>+M13*Parámetros!$C$97</f>
        <v>2.0863835337585815E-6</v>
      </c>
      <c r="Z13" s="60">
        <f>N13*Parámetros!$C$98</f>
        <v>1.0293613097434494E-5</v>
      </c>
      <c r="AA13" s="60">
        <f>+O13*Parámetros!$C$99</f>
        <v>1.2495574772986565E-4</v>
      </c>
      <c r="AB13" s="60">
        <f>+P13*Parámetros!$C$100</f>
        <v>3.8029726136056821E-4</v>
      </c>
      <c r="AC13" s="60">
        <f>+Q13*Parámetros!$C$101</f>
        <v>5.8753376933110728E-4</v>
      </c>
      <c r="AD13" s="60">
        <f>+R13*Parámetros!$C$102</f>
        <v>1.6120038301837998E-3</v>
      </c>
      <c r="AE13" s="60">
        <f>+S13*Parámetros!$C$103</f>
        <v>3.1339425003027929E-3</v>
      </c>
      <c r="AF13" s="60">
        <f>+T13*Parámetros!$C$104</f>
        <v>3.9842415070065647E-3</v>
      </c>
      <c r="AG13" s="60">
        <f>+U13*Parámetros!$C$105</f>
        <v>7.7195276444651179E-3</v>
      </c>
      <c r="AH13" s="60">
        <f t="shared" si="2"/>
        <v>1.7554882257011011E-2</v>
      </c>
      <c r="AI13" s="140"/>
      <c r="AJ13" s="59">
        <f t="shared" si="4"/>
        <v>0.14799190923551991</v>
      </c>
    </row>
    <row r="14" spans="1:36" x14ac:dyDescent="0.25">
      <c r="A14" s="6">
        <v>43916</v>
      </c>
      <c r="B14" s="138">
        <f t="shared" si="0"/>
        <v>6</v>
      </c>
      <c r="C14" s="56">
        <f>+'Modelo predictivo'!O13</f>
        <v>1.1125018610619009</v>
      </c>
      <c r="D14" s="59">
        <f>+$C14*'Estructura Poblacion'!C$19</f>
        <v>4.5382786264591114E-2</v>
      </c>
      <c r="E14" s="59">
        <f>+$C14*'Estructura Poblacion'!D$19</f>
        <v>7.4635181808223303E-2</v>
      </c>
      <c r="F14" s="59">
        <f>+$C14*'Estructura Poblacion'!E$19</f>
        <v>0.22650197898261246</v>
      </c>
      <c r="G14" s="59">
        <f>+$C14*'Estructura Poblacion'!F$19</f>
        <v>0.25850576263422448</v>
      </c>
      <c r="H14" s="59">
        <f>+$C14*'Estructura Poblacion'!G$19</f>
        <v>0.20699660257425512</v>
      </c>
      <c r="I14" s="59">
        <f>+$C14*'Estructura Poblacion'!H$19</f>
        <v>0.14088770039735407</v>
      </c>
      <c r="J14" s="59">
        <f>+$C14*'Estructura Poblacion'!I$19</f>
        <v>7.4937532149759553E-2</v>
      </c>
      <c r="K14" s="59">
        <f>+$C14*'Estructura Poblacion'!J$19</f>
        <v>4.1278380378236522E-2</v>
      </c>
      <c r="L14" s="59">
        <f>+$C14*'Estructura Poblacion'!K$19</f>
        <v>4.337593587264426E-2</v>
      </c>
      <c r="M14" s="139">
        <f>+D14*Parámetros!$B$97</f>
        <v>4.5382786264591114E-5</v>
      </c>
      <c r="N14" s="139">
        <f>E14*Parámetros!$B$98</f>
        <v>2.2390554542466991E-4</v>
      </c>
      <c r="O14" s="139">
        <f>+F14*Parámetros!$B$99</f>
        <v>2.7180237477913496E-3</v>
      </c>
      <c r="P14" s="139">
        <f>+G14*Parámetros!$B$100</f>
        <v>8.2721844042951843E-3</v>
      </c>
      <c r="Q14" s="139">
        <f>+H14*Parámetros!$B$101</f>
        <v>1.0142833526138501E-2</v>
      </c>
      <c r="R14" s="139">
        <f>I14*Parámetros!$B$102</f>
        <v>1.4370545440530114E-2</v>
      </c>
      <c r="S14" s="139">
        <f>+J14*Parámetros!$B$103</f>
        <v>1.2439630336860087E-2</v>
      </c>
      <c r="T14" s="139">
        <f>+K14*Parámetros!$B$104</f>
        <v>1.0030646431911474E-2</v>
      </c>
      <c r="U14" s="139">
        <f>L14*Parámetros!$B$105</f>
        <v>1.1841630493231883E-2</v>
      </c>
      <c r="V14" s="139">
        <f t="shared" si="1"/>
        <v>7.0084782712447863E-2</v>
      </c>
      <c r="W14" s="139"/>
      <c r="X14" s="59">
        <f t="shared" si="3"/>
        <v>0.6133310735114551</v>
      </c>
      <c r="Y14" s="60">
        <f>+M14*Parámetros!$C$97</f>
        <v>2.2691393132295559E-6</v>
      </c>
      <c r="Z14" s="60">
        <f>N14*Parámetros!$C$98</f>
        <v>1.1195277271233497E-5</v>
      </c>
      <c r="AA14" s="60">
        <f>+O14*Parámetros!$C$99</f>
        <v>1.359011873895675E-4</v>
      </c>
      <c r="AB14" s="60">
        <f>+P14*Parámetros!$C$100</f>
        <v>4.1360922021475925E-4</v>
      </c>
      <c r="AC14" s="60">
        <f>+Q14*Parámetros!$C$101</f>
        <v>6.3899851214672563E-4</v>
      </c>
      <c r="AD14" s="60">
        <f>+R14*Parámetros!$C$102</f>
        <v>1.7532065437446738E-3</v>
      </c>
      <c r="AE14" s="60">
        <f>+S14*Parámetros!$C$103</f>
        <v>3.4084587122996642E-3</v>
      </c>
      <c r="AF14" s="60">
        <f>+T14*Parámetros!$C$104</f>
        <v>4.333239258585757E-3</v>
      </c>
      <c r="AG14" s="60">
        <f>+U14*Parámetros!$C$105</f>
        <v>8.3957160197014047E-3</v>
      </c>
      <c r="AH14" s="60">
        <f t="shared" si="2"/>
        <v>1.9092593870667016E-2</v>
      </c>
      <c r="AI14" s="140"/>
      <c r="AJ14" s="59">
        <f t="shared" si="4"/>
        <v>0.16708450310618694</v>
      </c>
    </row>
    <row r="15" spans="1:36" x14ac:dyDescent="0.25">
      <c r="A15" s="6">
        <v>43917</v>
      </c>
      <c r="B15" s="138">
        <f t="shared" si="0"/>
        <v>7</v>
      </c>
      <c r="C15" s="56">
        <f>+'Modelo predictivo'!O14</f>
        <v>1.2099507835227996</v>
      </c>
      <c r="D15" s="59">
        <f>+$C15*'Estructura Poblacion'!C$19</f>
        <v>4.9358063767081156E-2</v>
      </c>
      <c r="E15" s="59">
        <f>+$C15*'Estructura Poblacion'!D$19</f>
        <v>8.1172805069313694E-2</v>
      </c>
      <c r="F15" s="59">
        <f>+$C15*'Estructura Poblacion'!E$19</f>
        <v>0.24634228178089118</v>
      </c>
      <c r="G15" s="59">
        <f>+$C15*'Estructura Poblacion'!F$19</f>
        <v>0.28114941735547838</v>
      </c>
      <c r="H15" s="59">
        <f>+$C15*'Estructura Poblacion'!G$19</f>
        <v>0.22512834381437669</v>
      </c>
      <c r="I15" s="59">
        <f>+$C15*'Estructura Poblacion'!H$19</f>
        <v>0.15322867264400827</v>
      </c>
      <c r="J15" s="59">
        <f>+$C15*'Estructura Poblacion'!I$19</f>
        <v>8.1501639604737289E-2</v>
      </c>
      <c r="K15" s="59">
        <f>+$C15*'Estructura Poblacion'!J$19</f>
        <v>4.4894134948705894E-2</v>
      </c>
      <c r="L15" s="59">
        <f>+$C15*'Estructura Poblacion'!K$19</f>
        <v>4.717542453820707E-2</v>
      </c>
      <c r="M15" s="139">
        <f>+D15*Parámetros!$B$97</f>
        <v>4.9358063767081158E-5</v>
      </c>
      <c r="N15" s="139">
        <f>E15*Parámetros!$B$98</f>
        <v>2.4351841520794108E-4</v>
      </c>
      <c r="O15" s="139">
        <f>+F15*Parámetros!$B$99</f>
        <v>2.9561073813706941E-3</v>
      </c>
      <c r="P15" s="139">
        <f>+G15*Parámetros!$B$100</f>
        <v>8.9967813553753079E-3</v>
      </c>
      <c r="Q15" s="139">
        <f>+H15*Parámetros!$B$101</f>
        <v>1.1031288846904458E-2</v>
      </c>
      <c r="R15" s="139">
        <f>I15*Parámetros!$B$102</f>
        <v>1.5629324609688845E-2</v>
      </c>
      <c r="S15" s="139">
        <f>+J15*Parámetros!$B$103</f>
        <v>1.3529272174386391E-2</v>
      </c>
      <c r="T15" s="139">
        <f>+K15*Parámetros!$B$104</f>
        <v>1.0909274792535532E-2</v>
      </c>
      <c r="U15" s="139">
        <f>L15*Parámetros!$B$105</f>
        <v>1.2878890898930531E-2</v>
      </c>
      <c r="V15" s="139">
        <f t="shared" si="1"/>
        <v>7.6223816538166775E-2</v>
      </c>
      <c r="W15" s="139"/>
      <c r="X15" s="59">
        <f t="shared" si="3"/>
        <v>0.68955489004962189</v>
      </c>
      <c r="Y15" s="60">
        <f>+M15*Parámetros!$C$97</f>
        <v>2.4679031883540579E-6</v>
      </c>
      <c r="Z15" s="60">
        <f>N15*Parámetros!$C$98</f>
        <v>1.2175920760397055E-5</v>
      </c>
      <c r="AA15" s="60">
        <f>+O15*Parámetros!$C$99</f>
        <v>1.4780536906853472E-4</v>
      </c>
      <c r="AB15" s="60">
        <f>+P15*Parámetros!$C$100</f>
        <v>4.4983906776876543E-4</v>
      </c>
      <c r="AC15" s="60">
        <f>+Q15*Parámetros!$C$101</f>
        <v>6.9497119735498084E-4</v>
      </c>
      <c r="AD15" s="60">
        <f>+R15*Parámetros!$C$102</f>
        <v>1.9067776023820389E-3</v>
      </c>
      <c r="AE15" s="60">
        <f>+S15*Parámetros!$C$103</f>
        <v>3.7070205757818715E-3</v>
      </c>
      <c r="AF15" s="60">
        <f>+T15*Parámetros!$C$104</f>
        <v>4.7128067103753496E-3</v>
      </c>
      <c r="AG15" s="60">
        <f>+U15*Parámetros!$C$105</f>
        <v>9.1311336473417458E-3</v>
      </c>
      <c r="AH15" s="60">
        <f t="shared" si="2"/>
        <v>2.0764997994022039E-2</v>
      </c>
      <c r="AI15" s="140"/>
      <c r="AJ15" s="59">
        <f t="shared" si="4"/>
        <v>0.18784950110020898</v>
      </c>
    </row>
    <row r="16" spans="1:36" x14ac:dyDescent="0.25">
      <c r="A16" s="6">
        <v>43918</v>
      </c>
      <c r="B16" s="138">
        <f t="shared" si="0"/>
        <v>8</v>
      </c>
      <c r="C16" s="56">
        <f>+'Modelo predictivo'!O15</f>
        <v>1.3159355050884187</v>
      </c>
      <c r="D16" s="59">
        <f>+$C16*'Estructura Poblacion'!C$19</f>
        <v>5.3681545942233282E-2</v>
      </c>
      <c r="E16" s="59">
        <f>+$C16*'Estructura Poblacion'!D$19</f>
        <v>8.8283075388676135E-2</v>
      </c>
      <c r="F16" s="59">
        <f>+$C16*'Estructura Poblacion'!E$19</f>
        <v>0.26792044719053826</v>
      </c>
      <c r="G16" s="59">
        <f>+$C16*'Estructura Poblacion'!F$19</f>
        <v>0.30577648741695657</v>
      </c>
      <c r="H16" s="59">
        <f>+$C16*'Estructura Poblacion'!G$19</f>
        <v>0.24484829041106906</v>
      </c>
      <c r="I16" s="59">
        <f>+$C16*'Estructura Poblacion'!H$19</f>
        <v>0.16665062205484446</v>
      </c>
      <c r="J16" s="59">
        <f>+$C16*'Estructura Poblacion'!I$19</f>
        <v>8.864071393592618E-2</v>
      </c>
      <c r="K16" s="59">
        <f>+$C16*'Estructura Poblacion'!J$19</f>
        <v>4.8826602663313783E-2</v>
      </c>
      <c r="L16" s="59">
        <f>+$C16*'Estructura Poblacion'!K$19</f>
        <v>5.130772008486105E-2</v>
      </c>
      <c r="M16" s="139">
        <f>+D16*Parámetros!$B$97</f>
        <v>5.3681545942233285E-5</v>
      </c>
      <c r="N16" s="139">
        <f>E16*Parámetros!$B$98</f>
        <v>2.6484922616602839E-4</v>
      </c>
      <c r="O16" s="139">
        <f>+F16*Parámetros!$B$99</f>
        <v>3.2150453662864592E-3</v>
      </c>
      <c r="P16" s="139">
        <f>+G16*Parámetros!$B$100</f>
        <v>9.7848475973426104E-3</v>
      </c>
      <c r="Q16" s="139">
        <f>+H16*Parámetros!$B$101</f>
        <v>1.1997566230142384E-2</v>
      </c>
      <c r="R16" s="139">
        <f>I16*Parámetros!$B$102</f>
        <v>1.6998363449594135E-2</v>
      </c>
      <c r="S16" s="139">
        <f>+J16*Parámetros!$B$103</f>
        <v>1.4714358513363746E-2</v>
      </c>
      <c r="T16" s="139">
        <f>+K16*Parámetros!$B$104</f>
        <v>1.1864864447185248E-2</v>
      </c>
      <c r="U16" s="139">
        <f>L16*Parámetros!$B$105</f>
        <v>1.4007007583167067E-2</v>
      </c>
      <c r="V16" s="139">
        <f t="shared" si="1"/>
        <v>8.2900583959189908E-2</v>
      </c>
      <c r="W16" s="139"/>
      <c r="X16" s="59">
        <f t="shared" si="3"/>
        <v>0.77245547400881176</v>
      </c>
      <c r="Y16" s="60">
        <f>+M16*Parámetros!$C$97</f>
        <v>2.6840772971116643E-6</v>
      </c>
      <c r="Z16" s="60">
        <f>N16*Parámetros!$C$98</f>
        <v>1.324246130830142E-5</v>
      </c>
      <c r="AA16" s="60">
        <f>+O16*Parámetros!$C$99</f>
        <v>1.6075226831432297E-4</v>
      </c>
      <c r="AB16" s="60">
        <f>+P16*Parámetros!$C$100</f>
        <v>4.8924237986713057E-4</v>
      </c>
      <c r="AC16" s="60">
        <f>+Q16*Parámetros!$C$101</f>
        <v>7.5584667249897015E-4</v>
      </c>
      <c r="AD16" s="60">
        <f>+R16*Parámetros!$C$102</f>
        <v>2.0738003408504843E-3</v>
      </c>
      <c r="AE16" s="60">
        <f>+S16*Parámetros!$C$103</f>
        <v>4.0317342326616663E-3</v>
      </c>
      <c r="AF16" s="60">
        <f>+T16*Parámetros!$C$104</f>
        <v>5.1256214411840272E-3</v>
      </c>
      <c r="AG16" s="60">
        <f>+U16*Parámetros!$C$105</f>
        <v>9.9309683764654492E-3</v>
      </c>
      <c r="AH16" s="60">
        <f t="shared" si="2"/>
        <v>2.2583892250447463E-2</v>
      </c>
      <c r="AI16" s="140"/>
      <c r="AJ16" s="59">
        <f t="shared" si="4"/>
        <v>0.21043339335065644</v>
      </c>
    </row>
    <row r="17" spans="1:36" x14ac:dyDescent="0.25">
      <c r="A17" s="6">
        <v>43919</v>
      </c>
      <c r="B17" s="138">
        <f t="shared" si="0"/>
        <v>9</v>
      </c>
      <c r="C17" s="56">
        <f>+'Modelo predictivo'!O16</f>
        <v>1.8956235523801297</v>
      </c>
      <c r="D17" s="59">
        <f>+$C17*'Estructura Poblacion'!C$19</f>
        <v>7.7329019866696325E-2</v>
      </c>
      <c r="E17" s="59">
        <f>+$C17*'Estructura Poblacion'!D$19</f>
        <v>0.12717300835505657</v>
      </c>
      <c r="F17" s="59">
        <f>+$C17*'Estructura Poblacion'!E$19</f>
        <v>0.38594316202789625</v>
      </c>
      <c r="G17" s="59">
        <f>+$C17*'Estructura Poblacion'!F$19</f>
        <v>0.44047531894255182</v>
      </c>
      <c r="H17" s="59">
        <f>+$C17*'Estructura Poblacion'!G$19</f>
        <v>0.35270739657719502</v>
      </c>
      <c r="I17" s="59">
        <f>+$C17*'Estructura Poblacion'!H$19</f>
        <v>0.24006255851021865</v>
      </c>
      <c r="J17" s="59">
        <f>+$C17*'Estructura Poblacion'!I$19</f>
        <v>0.12768819169860549</v>
      </c>
      <c r="K17" s="59">
        <f>+$C17*'Estructura Poblacion'!J$19</f>
        <v>7.0335405978019419E-2</v>
      </c>
      <c r="L17" s="59">
        <f>+$C17*'Estructura Poblacion'!K$19</f>
        <v>7.3909490423890223E-2</v>
      </c>
      <c r="M17" s="139">
        <f>+D17*Parámetros!$B$97</f>
        <v>7.7329019866696332E-5</v>
      </c>
      <c r="N17" s="139">
        <f>E17*Parámetros!$B$98</f>
        <v>3.815190250651697E-4</v>
      </c>
      <c r="O17" s="139">
        <f>+F17*Parámetros!$B$99</f>
        <v>4.6313179443347547E-3</v>
      </c>
      <c r="P17" s="139">
        <f>+G17*Parámetros!$B$100</f>
        <v>1.4095210206161659E-2</v>
      </c>
      <c r="Q17" s="139">
        <f>+H17*Parámetros!$B$101</f>
        <v>1.7282662432282558E-2</v>
      </c>
      <c r="R17" s="139">
        <f>I17*Parámetros!$B$102</f>
        <v>2.4486380968042301E-2</v>
      </c>
      <c r="S17" s="139">
        <f>+J17*Parámetros!$B$103</f>
        <v>2.1196239821968513E-2</v>
      </c>
      <c r="T17" s="139">
        <f>+K17*Parámetros!$B$104</f>
        <v>1.709150365265872E-2</v>
      </c>
      <c r="U17" s="139">
        <f>L17*Parámetros!$B$105</f>
        <v>2.0177290885722031E-2</v>
      </c>
      <c r="V17" s="139">
        <f t="shared" si="1"/>
        <v>0.1194194539561024</v>
      </c>
      <c r="W17" s="139"/>
      <c r="X17" s="59">
        <f t="shared" si="3"/>
        <v>0.89187492796491419</v>
      </c>
      <c r="Y17" s="60">
        <f>+M17*Parámetros!$C$97</f>
        <v>3.8664509933348166E-6</v>
      </c>
      <c r="Z17" s="60">
        <f>N17*Parámetros!$C$98</f>
        <v>1.9075951253258485E-5</v>
      </c>
      <c r="AA17" s="60">
        <f>+O17*Parámetros!$C$99</f>
        <v>2.3156589721673774E-4</v>
      </c>
      <c r="AB17" s="60">
        <f>+P17*Parámetros!$C$100</f>
        <v>7.0476051030808303E-4</v>
      </c>
      <c r="AC17" s="60">
        <f>+Q17*Parámetros!$C$101</f>
        <v>1.0888077332338012E-3</v>
      </c>
      <c r="AD17" s="60">
        <f>+R17*Parámetros!$C$102</f>
        <v>2.9873384781011606E-3</v>
      </c>
      <c r="AE17" s="60">
        <f>+S17*Parámetros!$C$103</f>
        <v>5.8077697112193733E-3</v>
      </c>
      <c r="AF17" s="60">
        <f>+T17*Parámetros!$C$104</f>
        <v>7.3835295779485664E-3</v>
      </c>
      <c r="AG17" s="60">
        <f>+U17*Parámetros!$C$105</f>
        <v>1.4305699237976919E-2</v>
      </c>
      <c r="AH17" s="60">
        <f t="shared" si="2"/>
        <v>3.2532413548251232E-2</v>
      </c>
      <c r="AI17" s="140"/>
      <c r="AJ17" s="59">
        <f t="shared" si="4"/>
        <v>0.24296580689890768</v>
      </c>
    </row>
    <row r="18" spans="1:36" x14ac:dyDescent="0.25">
      <c r="A18" s="6">
        <v>43920</v>
      </c>
      <c r="B18" s="138">
        <f t="shared" si="0"/>
        <v>10</v>
      </c>
      <c r="C18" s="56">
        <f>+'Modelo predictivo'!O17</f>
        <v>2.1594867922831327</v>
      </c>
      <c r="D18" s="59">
        <f>+$C18*'Estructura Poblacion'!C$19</f>
        <v>8.8092911091264992E-2</v>
      </c>
      <c r="E18" s="59">
        <f>+$C18*'Estructura Poblacion'!D$19</f>
        <v>0.14487498402983856</v>
      </c>
      <c r="F18" s="59">
        <f>+$C18*'Estructura Poblacion'!E$19</f>
        <v>0.43966491127669916</v>
      </c>
      <c r="G18" s="59">
        <f>+$C18*'Estructura Poblacion'!F$19</f>
        <v>0.50178772699295759</v>
      </c>
      <c r="H18" s="59">
        <f>+$C18*'Estructura Poblacion'!G$19</f>
        <v>0.40180285979918257</v>
      </c>
      <c r="I18" s="59">
        <f>+$C18*'Estructura Poblacion'!H$19</f>
        <v>0.27347830943206003</v>
      </c>
      <c r="J18" s="59">
        <f>+$C18*'Estructura Poblacion'!I$19</f>
        <v>0.14546187884057316</v>
      </c>
      <c r="K18" s="59">
        <f>+$C18*'Estructura Poblacion'!J$19</f>
        <v>8.0125814035542656E-2</v>
      </c>
      <c r="L18" s="59">
        <f>+$C18*'Estructura Poblacion'!K$19</f>
        <v>8.4197396785014034E-2</v>
      </c>
      <c r="M18" s="139">
        <f>+D18*Parámetros!$B$97</f>
        <v>8.8092911091264996E-5</v>
      </c>
      <c r="N18" s="139">
        <f>E18*Parámetros!$B$98</f>
        <v>4.3462495208951567E-4</v>
      </c>
      <c r="O18" s="139">
        <f>+F18*Parámetros!$B$99</f>
        <v>5.2759789353203903E-3</v>
      </c>
      <c r="P18" s="139">
        <f>+G18*Parámetros!$B$100</f>
        <v>1.6057207263774645E-2</v>
      </c>
      <c r="Q18" s="139">
        <f>+H18*Parámetros!$B$101</f>
        <v>1.9688340130159947E-2</v>
      </c>
      <c r="R18" s="139">
        <f>I18*Parámetros!$B$102</f>
        <v>2.789478756207012E-2</v>
      </c>
      <c r="S18" s="139">
        <f>+J18*Parámetros!$B$103</f>
        <v>2.4146671887535144E-2</v>
      </c>
      <c r="T18" s="139">
        <f>+K18*Parámetros!$B$104</f>
        <v>1.9470572810636865E-2</v>
      </c>
      <c r="U18" s="139">
        <f>L18*Parámetros!$B$105</f>
        <v>2.2985889322308831E-2</v>
      </c>
      <c r="V18" s="139">
        <f t="shared" si="1"/>
        <v>0.13604216577498673</v>
      </c>
      <c r="W18" s="139"/>
      <c r="X18" s="59">
        <f t="shared" si="3"/>
        <v>1.0279170937399009</v>
      </c>
      <c r="Y18" s="60">
        <f>+M18*Parámetros!$C$97</f>
        <v>4.4046455545632498E-6</v>
      </c>
      <c r="Z18" s="60">
        <f>N18*Parámetros!$C$98</f>
        <v>2.1731247604475784E-5</v>
      </c>
      <c r="AA18" s="60">
        <f>+O18*Parámetros!$C$99</f>
        <v>2.6379894676601952E-4</v>
      </c>
      <c r="AB18" s="60">
        <f>+P18*Parámetros!$C$100</f>
        <v>8.0286036318873231E-4</v>
      </c>
      <c r="AC18" s="60">
        <f>+Q18*Parámetros!$C$101</f>
        <v>1.2403654282000767E-3</v>
      </c>
      <c r="AD18" s="60">
        <f>+R18*Parámetros!$C$102</f>
        <v>3.4031640825725545E-3</v>
      </c>
      <c r="AE18" s="60">
        <f>+S18*Parámetros!$C$103</f>
        <v>6.6161880971846304E-3</v>
      </c>
      <c r="AF18" s="60">
        <f>+T18*Parámetros!$C$104</f>
        <v>8.4112874541951259E-3</v>
      </c>
      <c r="AG18" s="60">
        <f>+U18*Parámetros!$C$105</f>
        <v>1.629699552951696E-2</v>
      </c>
      <c r="AH18" s="60">
        <f t="shared" si="2"/>
        <v>3.7060795794783136E-2</v>
      </c>
      <c r="AI18" s="140"/>
      <c r="AJ18" s="59">
        <f t="shared" si="4"/>
        <v>0.28002660269369084</v>
      </c>
    </row>
    <row r="19" spans="1:36" ht="15.75" thickBot="1" x14ac:dyDescent="0.3">
      <c r="A19" s="7">
        <v>43921</v>
      </c>
      <c r="B19" s="138">
        <f t="shared" si="0"/>
        <v>11</v>
      </c>
      <c r="C19" s="56">
        <f>+'Modelo predictivo'!O18</f>
        <v>2.460077948635444</v>
      </c>
      <c r="D19" s="59">
        <f>+$C19*'Estructura Poblacion'!C$19</f>
        <v>0.10035506064734938</v>
      </c>
      <c r="E19" s="59">
        <f>+$C19*'Estructura Poblacion'!D$19</f>
        <v>0.16504095083809592</v>
      </c>
      <c r="F19" s="59">
        <f>+$C19*'Estructura Poblacion'!E$19</f>
        <v>0.50086435206997804</v>
      </c>
      <c r="G19" s="59">
        <f>+$C19*'Estructura Poblacion'!F$19</f>
        <v>0.57163439317272247</v>
      </c>
      <c r="H19" s="59">
        <f>+$C19*'Estructura Poblacion'!G$19</f>
        <v>0.45773206792599319</v>
      </c>
      <c r="I19" s="59">
        <f>+$C19*'Estructura Poblacion'!H$19</f>
        <v>0.31154529903496753</v>
      </c>
      <c r="J19" s="59">
        <f>+$C19*'Estructura Poblacion'!I$19</f>
        <v>0.16570953885040338</v>
      </c>
      <c r="K19" s="59">
        <f>+$C19*'Estructura Poblacion'!J$19</f>
        <v>9.1278978380275641E-2</v>
      </c>
      <c r="L19" s="59">
        <f>+$C19*'Estructura Poblacion'!K$19</f>
        <v>9.5917307715658637E-2</v>
      </c>
      <c r="M19" s="139">
        <f>+D19*Parámetros!$B$97</f>
        <v>1.0035506064734938E-4</v>
      </c>
      <c r="N19" s="139">
        <f>E19*Parámetros!$B$98</f>
        <v>4.9512285251428775E-4</v>
      </c>
      <c r="O19" s="139">
        <f>+F19*Parámetros!$B$99</f>
        <v>6.0103722248397362E-3</v>
      </c>
      <c r="P19" s="139">
        <f>+G19*Parámetros!$B$100</f>
        <v>1.8292300581527119E-2</v>
      </c>
      <c r="Q19" s="139">
        <f>+H19*Parámetros!$B$101</f>
        <v>2.2428871328373668E-2</v>
      </c>
      <c r="R19" s="139">
        <f>I19*Parámetros!$B$102</f>
        <v>3.1777620501566683E-2</v>
      </c>
      <c r="S19" s="139">
        <f>+J19*Parámetros!$B$103</f>
        <v>2.7507783449166961E-2</v>
      </c>
      <c r="T19" s="139">
        <f>+K19*Parámetros!$B$104</f>
        <v>2.218079174640698E-2</v>
      </c>
      <c r="U19" s="139">
        <f>L19*Parámetros!$B$105</f>
        <v>2.6185425006374809E-2</v>
      </c>
      <c r="V19" s="139">
        <f t="shared" si="1"/>
        <v>0.15497864275141759</v>
      </c>
      <c r="W19" s="139"/>
      <c r="X19" s="59">
        <f t="shared" si="3"/>
        <v>1.1828957364913184</v>
      </c>
      <c r="Y19" s="60">
        <f>+M19*Parámetros!$C$97</f>
        <v>5.0177530323674695E-6</v>
      </c>
      <c r="Z19" s="60">
        <f>N19*Parámetros!$C$98</f>
        <v>2.4756142625714388E-5</v>
      </c>
      <c r="AA19" s="60">
        <f>+O19*Parámetros!$C$99</f>
        <v>3.0051861124198682E-4</v>
      </c>
      <c r="AB19" s="60">
        <f>+P19*Parámetros!$C$100</f>
        <v>9.1461502907635604E-4</v>
      </c>
      <c r="AC19" s="60">
        <f>+Q19*Parámetros!$C$101</f>
        <v>1.4130188936875411E-3</v>
      </c>
      <c r="AD19" s="60">
        <f>+R19*Parámetros!$C$102</f>
        <v>3.8768697011911353E-3</v>
      </c>
      <c r="AE19" s="60">
        <f>+S19*Parámetros!$C$103</f>
        <v>7.5371326650717479E-3</v>
      </c>
      <c r="AF19" s="60">
        <f>+T19*Parámetros!$C$104</f>
        <v>9.5821020344478147E-3</v>
      </c>
      <c r="AG19" s="60">
        <f>+U19*Parámetros!$C$105</f>
        <v>1.8565466329519737E-2</v>
      </c>
      <c r="AH19" s="60">
        <f t="shared" si="2"/>
        <v>4.2219497159894398E-2</v>
      </c>
      <c r="AI19" s="140"/>
      <c r="AJ19" s="59">
        <f t="shared" si="4"/>
        <v>0.32224609985358521</v>
      </c>
    </row>
    <row r="20" spans="1:36" x14ac:dyDescent="0.25">
      <c r="A20" s="8">
        <v>43922</v>
      </c>
      <c r="B20" s="138">
        <f t="shared" si="0"/>
        <v>12</v>
      </c>
      <c r="C20" s="56">
        <f>+'Modelo predictivo'!O19</f>
        <v>2.8025090540759265</v>
      </c>
      <c r="D20" s="59">
        <f>+$C20*'Estructura Poblacion'!C$19</f>
        <v>0.11432400597002906</v>
      </c>
      <c r="E20" s="59">
        <f>+$C20*'Estructura Poblacion'!D$19</f>
        <v>0.1880138632491784</v>
      </c>
      <c r="F20" s="59">
        <f>+$C20*'Estructura Poblacion'!E$19</f>
        <v>0.57058227863006428</v>
      </c>
      <c r="G20" s="59">
        <f>+$C20*'Estructura Poblacion'!F$19</f>
        <v>0.65120317158094754</v>
      </c>
      <c r="H20" s="59">
        <f>+$C20*'Estructura Poblacion'!G$19</f>
        <v>0.52144618645723617</v>
      </c>
      <c r="I20" s="59">
        <f>+$C20*'Estructura Poblacion'!H$19</f>
        <v>0.35491091726771679</v>
      </c>
      <c r="J20" s="59">
        <f>+$C20*'Estructura Poblacion'!I$19</f>
        <v>0.18877551552079749</v>
      </c>
      <c r="K20" s="59">
        <f>+$C20*'Estructura Poblacion'!J$19</f>
        <v>0.10398457638279958</v>
      </c>
      <c r="L20" s="59">
        <f>+$C20*'Estructura Poblacion'!K$19</f>
        <v>0.1092685390171572</v>
      </c>
      <c r="M20" s="139">
        <f>+D20*Parámetros!$B$97</f>
        <v>1.1432400597002906E-4</v>
      </c>
      <c r="N20" s="139">
        <f>E20*Parámetros!$B$98</f>
        <v>5.6404158974753525E-4</v>
      </c>
      <c r="O20" s="139">
        <f>+F20*Parámetros!$B$99</f>
        <v>6.8469873435607715E-3</v>
      </c>
      <c r="P20" s="139">
        <f>+G20*Parámetros!$B$100</f>
        <v>2.0838501490590321E-2</v>
      </c>
      <c r="Q20" s="139">
        <f>+H20*Parámetros!$B$101</f>
        <v>2.5550863136404572E-2</v>
      </c>
      <c r="R20" s="139">
        <f>I20*Parámetros!$B$102</f>
        <v>3.6200913561307113E-2</v>
      </c>
      <c r="S20" s="139">
        <f>+J20*Parámetros!$B$103</f>
        <v>3.1336735576452383E-2</v>
      </c>
      <c r="T20" s="139">
        <f>+K20*Parámetros!$B$104</f>
        <v>2.5268252061020298E-2</v>
      </c>
      <c r="U20" s="139">
        <f>L20*Parámetros!$B$105</f>
        <v>2.9830311151683921E-2</v>
      </c>
      <c r="V20" s="139">
        <f t="shared" si="1"/>
        <v>0.17655092991673693</v>
      </c>
      <c r="W20" s="139"/>
      <c r="X20" s="59">
        <f t="shared" si="3"/>
        <v>1.3594466664080553</v>
      </c>
      <c r="Y20" s="60">
        <f>+M20*Parámetros!$C$97</f>
        <v>5.7162002985014533E-6</v>
      </c>
      <c r="Z20" s="60">
        <f>N20*Parámetros!$C$98</f>
        <v>2.8202079487376762E-5</v>
      </c>
      <c r="AA20" s="60">
        <f>+O20*Parámetros!$C$99</f>
        <v>3.4234936717803861E-4</v>
      </c>
      <c r="AB20" s="60">
        <f>+P20*Parámetros!$C$100</f>
        <v>1.041925074529516E-3</v>
      </c>
      <c r="AC20" s="60">
        <f>+Q20*Parámetros!$C$101</f>
        <v>1.6097043775934879E-3</v>
      </c>
      <c r="AD20" s="60">
        <f>+R20*Parámetros!$C$102</f>
        <v>4.4165114544794676E-3</v>
      </c>
      <c r="AE20" s="60">
        <f>+S20*Parámetros!$C$103</f>
        <v>8.5862655479479535E-3</v>
      </c>
      <c r="AF20" s="60">
        <f>+T20*Parámetros!$C$104</f>
        <v>1.0915884890360768E-2</v>
      </c>
      <c r="AG20" s="60">
        <f>+U20*Parámetros!$C$105</f>
        <v>2.1149690606543897E-2</v>
      </c>
      <c r="AH20" s="60">
        <f t="shared" si="2"/>
        <v>4.8096249598419002E-2</v>
      </c>
      <c r="AI20" s="140"/>
      <c r="AJ20" s="59">
        <f t="shared" si="4"/>
        <v>0.37034234945200423</v>
      </c>
    </row>
    <row r="21" spans="1:36" x14ac:dyDescent="0.25">
      <c r="A21" s="9">
        <v>43923</v>
      </c>
      <c r="B21" s="138">
        <f t="shared" si="0"/>
        <v>13</v>
      </c>
      <c r="C21" s="56">
        <f>+'Modelo predictivo'!O20</f>
        <v>3.1926035964861512</v>
      </c>
      <c r="D21" s="59">
        <f>+$C21*'Estructura Poblacion'!C$19</f>
        <v>0.13023730720647675</v>
      </c>
      <c r="E21" s="59">
        <f>+$C21*'Estructura Poblacion'!D$19</f>
        <v>0.21418440562237701</v>
      </c>
      <c r="F21" s="59">
        <f>+$C21*'Estructura Poblacion'!E$19</f>
        <v>0.6500043352924183</v>
      </c>
      <c r="G21" s="59">
        <f>+$C21*'Estructura Poblacion'!F$19</f>
        <v>0.74184723314588641</v>
      </c>
      <c r="H21" s="59">
        <f>+$C21*'Estructura Poblacion'!G$19</f>
        <v>0.59402875713680314</v>
      </c>
      <c r="I21" s="59">
        <f>+$C21*'Estructura Poblacion'!H$19</f>
        <v>0.40431265306820785</v>
      </c>
      <c r="J21" s="59">
        <f>+$C21*'Estructura Poblacion'!I$19</f>
        <v>0.21505207589024161</v>
      </c>
      <c r="K21" s="59">
        <f>+$C21*'Estructura Poblacion'!J$19</f>
        <v>0.11845868332021478</v>
      </c>
      <c r="L21" s="59">
        <f>+$C21*'Estructura Poblacion'!K$19</f>
        <v>0.12447814580352547</v>
      </c>
      <c r="M21" s="139">
        <f>+D21*Parámetros!$B$97</f>
        <v>1.3023730720647676E-4</v>
      </c>
      <c r="N21" s="139">
        <f>E21*Parámetros!$B$98</f>
        <v>6.4255321686713105E-4</v>
      </c>
      <c r="O21" s="139">
        <f>+F21*Parámetros!$B$99</f>
        <v>7.8000520235090194E-3</v>
      </c>
      <c r="P21" s="139">
        <f>+G21*Parámetros!$B$100</f>
        <v>2.3739111460668365E-2</v>
      </c>
      <c r="Q21" s="139">
        <f>+H21*Parámetros!$B$101</f>
        <v>2.9107409099703354E-2</v>
      </c>
      <c r="R21" s="139">
        <f>I21*Parámetros!$B$102</f>
        <v>4.12398906129572E-2</v>
      </c>
      <c r="S21" s="139">
        <f>+J21*Parámetros!$B$103</f>
        <v>3.5698644597780112E-2</v>
      </c>
      <c r="T21" s="139">
        <f>+K21*Parámetros!$B$104</f>
        <v>2.8785460046812192E-2</v>
      </c>
      <c r="U21" s="139">
        <f>L21*Parámetros!$B$105</f>
        <v>3.3982533804362454E-2</v>
      </c>
      <c r="V21" s="139">
        <f t="shared" si="1"/>
        <v>0.20112589216986632</v>
      </c>
      <c r="W21" s="139">
        <f>+V9</f>
        <v>0.31498726054062864</v>
      </c>
      <c r="X21" s="59">
        <f t="shared" si="3"/>
        <v>1.2455852980372932</v>
      </c>
      <c r="Y21" s="60">
        <f>+M21*Parámetros!$C$97</f>
        <v>6.5118653603238385E-6</v>
      </c>
      <c r="Z21" s="60">
        <f>N21*Parámetros!$C$98</f>
        <v>3.2127660843356551E-5</v>
      </c>
      <c r="AA21" s="60">
        <f>+O21*Parámetros!$C$99</f>
        <v>3.9000260117545097E-4</v>
      </c>
      <c r="AB21" s="60">
        <f>+P21*Parámetros!$C$100</f>
        <v>1.1869555730334184E-3</v>
      </c>
      <c r="AC21" s="60">
        <f>+Q21*Parámetros!$C$101</f>
        <v>1.8337667732813113E-3</v>
      </c>
      <c r="AD21" s="60">
        <f>+R21*Parámetros!$C$102</f>
        <v>5.0312666547807786E-3</v>
      </c>
      <c r="AE21" s="60">
        <f>+S21*Parámetros!$C$103</f>
        <v>9.7814286197917509E-3</v>
      </c>
      <c r="AF21" s="60">
        <f>+T21*Parámetros!$C$104</f>
        <v>1.2435318740222866E-2</v>
      </c>
      <c r="AG21" s="60">
        <f>+U21*Parámetros!$C$105</f>
        <v>2.4093616467292977E-2</v>
      </c>
      <c r="AH21" s="60">
        <f t="shared" si="2"/>
        <v>5.4790994955782234E-2</v>
      </c>
      <c r="AI21" s="140">
        <f>+AH9</f>
        <v>8.5809267107395337E-2</v>
      </c>
      <c r="AJ21" s="59">
        <f t="shared" si="4"/>
        <v>0.3393240773003911</v>
      </c>
    </row>
    <row r="22" spans="1:36" x14ac:dyDescent="0.25">
      <c r="A22" s="9">
        <v>43924</v>
      </c>
      <c r="B22" s="138">
        <f t="shared" si="0"/>
        <v>14</v>
      </c>
      <c r="C22" s="56">
        <f>+'Modelo predictivo'!O21</f>
        <v>3.6369955143891275</v>
      </c>
      <c r="D22" s="59">
        <f>+$C22*'Estructura Poblacion'!C$19</f>
        <v>0.14836558557955926</v>
      </c>
      <c r="E22" s="59">
        <f>+$C22*'Estructura Poblacion'!D$19</f>
        <v>0.24399763357970825</v>
      </c>
      <c r="F22" s="59">
        <f>+$C22*'Estructura Poblacion'!E$19</f>
        <v>0.7404811716662697</v>
      </c>
      <c r="G22" s="59">
        <f>+$C22*'Estructura Poblacion'!F$19</f>
        <v>0.84510806862560572</v>
      </c>
      <c r="H22" s="59">
        <f>+$C22*'Estructura Poblacion'!G$19</f>
        <v>0.67671411743774657</v>
      </c>
      <c r="I22" s="59">
        <f>+$C22*'Estructura Poblacion'!H$19</f>
        <v>0.46059063118211274</v>
      </c>
      <c r="J22" s="59">
        <f>+$C22*'Estructura Poblacion'!I$19</f>
        <v>0.24498607852027823</v>
      </c>
      <c r="K22" s="59">
        <f>+$C22*'Estructura Poblacion'!J$19</f>
        <v>0.13494744551132129</v>
      </c>
      <c r="L22" s="59">
        <f>+$C22*'Estructura Poblacion'!K$19</f>
        <v>0.14180478228652579</v>
      </c>
      <c r="M22" s="139">
        <f>+D22*Parámetros!$B$97</f>
        <v>1.4836558557955926E-4</v>
      </c>
      <c r="N22" s="139">
        <f>E22*Parámetros!$B$98</f>
        <v>7.3199290073912477E-4</v>
      </c>
      <c r="O22" s="139">
        <f>+F22*Parámetros!$B$99</f>
        <v>8.885774059995237E-3</v>
      </c>
      <c r="P22" s="139">
        <f>+G22*Parámetros!$B$100</f>
        <v>2.7043458196019384E-2</v>
      </c>
      <c r="Q22" s="139">
        <f>+H22*Parámetros!$B$101</f>
        <v>3.3158991754449585E-2</v>
      </c>
      <c r="R22" s="139">
        <f>I22*Parámetros!$B$102</f>
        <v>4.6980244380575499E-2</v>
      </c>
      <c r="S22" s="139">
        <f>+J22*Parámetros!$B$103</f>
        <v>4.066768903436619E-2</v>
      </c>
      <c r="T22" s="139">
        <f>+K22*Parámetros!$B$104</f>
        <v>3.2792229259251071E-2</v>
      </c>
      <c r="U22" s="139">
        <f>L22*Parámetros!$B$105</f>
        <v>3.8712705564221545E-2</v>
      </c>
      <c r="V22" s="139">
        <f t="shared" si="1"/>
        <v>0.22912145073519719</v>
      </c>
      <c r="W22" s="139">
        <f t="shared" ref="W22:W85" si="5">+V10</f>
        <v>5.0090502857463325E-2</v>
      </c>
      <c r="X22" s="59">
        <f t="shared" si="3"/>
        <v>1.4246162459150271</v>
      </c>
      <c r="Y22" s="60">
        <f>+M22*Parámetros!$C$97</f>
        <v>7.4182792789779633E-6</v>
      </c>
      <c r="Z22" s="60">
        <f>N22*Parámetros!$C$98</f>
        <v>3.6599645036956241E-5</v>
      </c>
      <c r="AA22" s="60">
        <f>+O22*Parámetros!$C$99</f>
        <v>4.4428870299976185E-4</v>
      </c>
      <c r="AB22" s="60">
        <f>+P22*Parámetros!$C$100</f>
        <v>1.3521729098009694E-3</v>
      </c>
      <c r="AC22" s="60">
        <f>+Q22*Parámetros!$C$101</f>
        <v>2.0890164805303238E-3</v>
      </c>
      <c r="AD22" s="60">
        <f>+R22*Parámetros!$C$102</f>
        <v>5.7315898144302104E-3</v>
      </c>
      <c r="AE22" s="60">
        <f>+S22*Parámetros!$C$103</f>
        <v>1.1142946795416338E-2</v>
      </c>
      <c r="AF22" s="60">
        <f>+T22*Parámetros!$C$104</f>
        <v>1.4166243039996463E-2</v>
      </c>
      <c r="AG22" s="60">
        <f>+U22*Parámetros!$C$105</f>
        <v>2.7447308245033074E-2</v>
      </c>
      <c r="AH22" s="60">
        <f t="shared" si="2"/>
        <v>6.2417583912523077E-2</v>
      </c>
      <c r="AI22" s="140">
        <f t="shared" ref="AI22:AI85" si="6">+AH10</f>
        <v>1.3645724375844756E-2</v>
      </c>
      <c r="AJ22" s="59">
        <f t="shared" si="4"/>
        <v>0.38809593683706939</v>
      </c>
    </row>
    <row r="23" spans="1:36" x14ac:dyDescent="0.25">
      <c r="A23" s="9">
        <v>43925</v>
      </c>
      <c r="B23" s="138">
        <f t="shared" si="0"/>
        <v>15</v>
      </c>
      <c r="C23" s="56">
        <f>+'Modelo predictivo'!O22</f>
        <v>4.1432419584598392</v>
      </c>
      <c r="D23" s="59">
        <f>+$C23*'Estructura Poblacion'!C$19</f>
        <v>0.16901712331859772</v>
      </c>
      <c r="E23" s="59">
        <f>+$C23*'Estructura Poblacion'!D$19</f>
        <v>0.2779605389153621</v>
      </c>
      <c r="F23" s="59">
        <f>+$C23*'Estructura Poblacion'!E$19</f>
        <v>0.84355140053355115</v>
      </c>
      <c r="G23" s="59">
        <f>+$C23*'Estructura Poblacion'!F$19</f>
        <v>0.96274169036215584</v>
      </c>
      <c r="H23" s="59">
        <f>+$C23*'Estructura Poblacion'!G$19</f>
        <v>0.77090838142568274</v>
      </c>
      <c r="I23" s="59">
        <f>+$C23*'Estructura Poblacion'!H$19</f>
        <v>0.52470189232767206</v>
      </c>
      <c r="J23" s="59">
        <f>+$C23*'Estructura Poblacion'!I$19</f>
        <v>0.27908656905072921</v>
      </c>
      <c r="K23" s="59">
        <f>+$C23*'Estructura Poblacion'!J$19</f>
        <v>0.15373126423098971</v>
      </c>
      <c r="L23" s="59">
        <f>+$C23*'Estructura Poblacion'!K$19</f>
        <v>0.1615430982950988</v>
      </c>
      <c r="M23" s="139">
        <f>+D23*Parámetros!$B$97</f>
        <v>1.6901712331859772E-4</v>
      </c>
      <c r="N23" s="139">
        <f>E23*Parámetros!$B$98</f>
        <v>8.3388161674608635E-4</v>
      </c>
      <c r="O23" s="139">
        <f>+F23*Parámetros!$B$99</f>
        <v>1.0122616806402614E-2</v>
      </c>
      <c r="P23" s="139">
        <f>+G23*Parámetros!$B$100</f>
        <v>3.0807734091588986E-2</v>
      </c>
      <c r="Q23" s="139">
        <f>+H23*Parámetros!$B$101</f>
        <v>3.7774510689858459E-2</v>
      </c>
      <c r="R23" s="139">
        <f>I23*Parámetros!$B$102</f>
        <v>5.3519593017422547E-2</v>
      </c>
      <c r="S23" s="139">
        <f>+J23*Parámetros!$B$103</f>
        <v>4.6328370462421053E-2</v>
      </c>
      <c r="T23" s="139">
        <f>+K23*Parámetros!$B$104</f>
        <v>3.73566972081305E-2</v>
      </c>
      <c r="U23" s="139">
        <f>L23*Parámetros!$B$105</f>
        <v>4.4101265834561976E-2</v>
      </c>
      <c r="V23" s="139">
        <f t="shared" si="1"/>
        <v>0.26101368685045079</v>
      </c>
      <c r="W23" s="139">
        <f t="shared" si="5"/>
        <v>5.447817418696603E-2</v>
      </c>
      <c r="X23" s="59">
        <f t="shared" si="3"/>
        <v>1.6311517585785118</v>
      </c>
      <c r="Y23" s="60">
        <f>+M23*Parámetros!$C$97</f>
        <v>8.4508561659298871E-6</v>
      </c>
      <c r="Z23" s="60">
        <f>N23*Parámetros!$C$98</f>
        <v>4.1694080837304323E-5</v>
      </c>
      <c r="AA23" s="60">
        <f>+O23*Parámetros!$C$99</f>
        <v>5.0613084032013068E-4</v>
      </c>
      <c r="AB23" s="60">
        <f>+P23*Parámetros!$C$100</f>
        <v>1.5403867045794494E-3</v>
      </c>
      <c r="AC23" s="60">
        <f>+Q23*Parámetros!$C$101</f>
        <v>2.3797941734610829E-3</v>
      </c>
      <c r="AD23" s="60">
        <f>+R23*Parámetros!$C$102</f>
        <v>6.5293903481255505E-3</v>
      </c>
      <c r="AE23" s="60">
        <f>+S23*Parámetros!$C$103</f>
        <v>1.2693973506703369E-2</v>
      </c>
      <c r="AF23" s="60">
        <f>+T23*Parámetros!$C$104</f>
        <v>1.6138093193912375E-2</v>
      </c>
      <c r="AG23" s="60">
        <f>+U23*Parámetros!$C$105</f>
        <v>3.126779747670444E-2</v>
      </c>
      <c r="AH23" s="60">
        <f t="shared" si="2"/>
        <v>7.1105711180809633E-2</v>
      </c>
      <c r="AI23" s="140">
        <f t="shared" si="6"/>
        <v>1.484101989492876E-2</v>
      </c>
      <c r="AJ23" s="59">
        <f t="shared" si="4"/>
        <v>0.44436062812295024</v>
      </c>
    </row>
    <row r="24" spans="1:36" x14ac:dyDescent="0.25">
      <c r="A24" s="9">
        <v>43926</v>
      </c>
      <c r="B24" s="138">
        <f t="shared" si="0"/>
        <v>16</v>
      </c>
      <c r="C24" s="56">
        <f>+'Modelo predictivo'!O23</f>
        <v>4.719951736042276</v>
      </c>
      <c r="D24" s="59">
        <f>+$C24*'Estructura Poblacion'!C$19</f>
        <v>0.19254310335403008</v>
      </c>
      <c r="E24" s="59">
        <f>+$C24*'Estructura Poblacion'!D$19</f>
        <v>0.31665066664185432</v>
      </c>
      <c r="F24" s="59">
        <f>+$C24*'Estructura Poblacion'!E$19</f>
        <v>0.96096774876002478</v>
      </c>
      <c r="G24" s="59">
        <f>+$C24*'Estructura Poblacion'!F$19</f>
        <v>1.0967484782072205</v>
      </c>
      <c r="H24" s="59">
        <f>+$C24*'Estructura Poblacion'!G$19</f>
        <v>0.87821333866590845</v>
      </c>
      <c r="I24" s="59">
        <f>+$C24*'Estructura Poblacion'!H$19</f>
        <v>0.59773665946298582</v>
      </c>
      <c r="J24" s="59">
        <f>+$C24*'Estructura Poblacion'!I$19</f>
        <v>0.31793343215387315</v>
      </c>
      <c r="K24" s="59">
        <f>+$C24*'Estructura Poblacion'!J$19</f>
        <v>0.17512956152837411</v>
      </c>
      <c r="L24" s="59">
        <f>+$C24*'Estructura Poblacion'!K$19</f>
        <v>0.18402874726800494</v>
      </c>
      <c r="M24" s="139">
        <f>+D24*Parámetros!$B$97</f>
        <v>1.9254310335403008E-4</v>
      </c>
      <c r="N24" s="139">
        <f>E24*Parámetros!$B$98</f>
        <v>9.4995199992556302E-4</v>
      </c>
      <c r="O24" s="139">
        <f>+F24*Parámetros!$B$99</f>
        <v>1.1531612985120298E-2</v>
      </c>
      <c r="P24" s="139">
        <f>+G24*Parámetros!$B$100</f>
        <v>3.5095951302631059E-2</v>
      </c>
      <c r="Q24" s="139">
        <f>+H24*Parámetros!$B$101</f>
        <v>4.3032453594629518E-2</v>
      </c>
      <c r="R24" s="139">
        <f>I24*Parámetros!$B$102</f>
        <v>6.0969139265224549E-2</v>
      </c>
      <c r="S24" s="139">
        <f>+J24*Parámetros!$B$103</f>
        <v>5.2776949737542947E-2</v>
      </c>
      <c r="T24" s="139">
        <f>+K24*Parámetros!$B$104</f>
        <v>4.2556483451394907E-2</v>
      </c>
      <c r="U24" s="139">
        <f>L24*Parámetros!$B$105</f>
        <v>5.0239848004165352E-2</v>
      </c>
      <c r="V24" s="139">
        <f t="shared" si="1"/>
        <v>0.29734493344398821</v>
      </c>
      <c r="W24" s="139">
        <f t="shared" si="5"/>
        <v>5.9250177255697437E-2</v>
      </c>
      <c r="X24" s="59">
        <f t="shared" si="3"/>
        <v>1.8692465147668025</v>
      </c>
      <c r="Y24" s="60">
        <f>+M24*Parámetros!$C$97</f>
        <v>9.6271551677015038E-6</v>
      </c>
      <c r="Z24" s="60">
        <f>N24*Parámetros!$C$98</f>
        <v>4.7497599996278155E-5</v>
      </c>
      <c r="AA24" s="60">
        <f>+O24*Parámetros!$C$99</f>
        <v>5.7658064925601488E-4</v>
      </c>
      <c r="AB24" s="60">
        <f>+P24*Parámetros!$C$100</f>
        <v>1.7547975651315531E-3</v>
      </c>
      <c r="AC24" s="60">
        <f>+Q24*Parámetros!$C$101</f>
        <v>2.7110445764616598E-3</v>
      </c>
      <c r="AD24" s="60">
        <f>+R24*Parámetros!$C$102</f>
        <v>7.4382349903573952E-3</v>
      </c>
      <c r="AE24" s="60">
        <f>+S24*Parámetros!$C$103</f>
        <v>1.4460884228086768E-2</v>
      </c>
      <c r="AF24" s="60">
        <f>+T24*Parámetros!$C$104</f>
        <v>1.83844008510026E-2</v>
      </c>
      <c r="AG24" s="60">
        <f>+U24*Parámetros!$C$105</f>
        <v>3.562005223495323E-2</v>
      </c>
      <c r="AH24" s="60">
        <f t="shared" si="2"/>
        <v>8.1003119850413197E-2</v>
      </c>
      <c r="AI24" s="140">
        <f t="shared" si="6"/>
        <v>1.6141015600340047E-2</v>
      </c>
      <c r="AJ24" s="59">
        <f t="shared" si="4"/>
        <v>0.5092227323730234</v>
      </c>
    </row>
    <row r="25" spans="1:36" x14ac:dyDescent="0.25">
      <c r="A25" s="9">
        <v>43927</v>
      </c>
      <c r="B25" s="138">
        <f t="shared" si="0"/>
        <v>17</v>
      </c>
      <c r="C25" s="56">
        <f>+'Modelo predictivo'!O24</f>
        <v>2.8523400309495628</v>
      </c>
      <c r="D25" s="59">
        <f>+$C25*'Estructura Poblacion'!C$19</f>
        <v>0.11635678330907405</v>
      </c>
      <c r="E25" s="59">
        <f>+$C25*'Estructura Poblacion'!D$19</f>
        <v>0.1913569084599929</v>
      </c>
      <c r="F25" s="59">
        <f>+$C25*'Estructura Poblacion'!E$19</f>
        <v>0.58072771323252148</v>
      </c>
      <c r="G25" s="59">
        <f>+$C25*'Estructura Poblacion'!F$19</f>
        <v>0.66278211372063267</v>
      </c>
      <c r="H25" s="59">
        <f>+$C25*'Estructura Poblacion'!G$19</f>
        <v>0.53071793985992566</v>
      </c>
      <c r="I25" s="59">
        <f>+$C25*'Estructura Poblacion'!H$19</f>
        <v>0.36122153299430904</v>
      </c>
      <c r="J25" s="59">
        <f>+$C25*'Estructura Poblacion'!I$19</f>
        <v>0.19213210355199206</v>
      </c>
      <c r="K25" s="59">
        <f>+$C25*'Estructura Poblacion'!J$19</f>
        <v>0.10583350993518545</v>
      </c>
      <c r="L25" s="59">
        <f>+$C25*'Estructura Poblacion'!K$19</f>
        <v>0.11121142588592964</v>
      </c>
      <c r="M25" s="139">
        <f>+D25*Parámetros!$B$97</f>
        <v>1.1635678330907405E-4</v>
      </c>
      <c r="N25" s="139">
        <f>E25*Parámetros!$B$98</f>
        <v>5.7407072537997872E-4</v>
      </c>
      <c r="O25" s="139">
        <f>+F25*Parámetros!$B$99</f>
        <v>6.968732558790258E-3</v>
      </c>
      <c r="P25" s="139">
        <f>+G25*Parámetros!$B$100</f>
        <v>2.1209027639060248E-2</v>
      </c>
      <c r="Q25" s="139">
        <f>+H25*Parámetros!$B$101</f>
        <v>2.600517905313636E-2</v>
      </c>
      <c r="R25" s="139">
        <f>I25*Parámetros!$B$102</f>
        <v>3.6844596365419521E-2</v>
      </c>
      <c r="S25" s="139">
        <f>+J25*Parámetros!$B$103</f>
        <v>3.1893929189630681E-2</v>
      </c>
      <c r="T25" s="139">
        <f>+K25*Parámetros!$B$104</f>
        <v>2.5717542914250064E-2</v>
      </c>
      <c r="U25" s="139">
        <f>L25*Parámetros!$B$105</f>
        <v>3.0360719266858793E-2</v>
      </c>
      <c r="V25" s="139">
        <f t="shared" si="1"/>
        <v>0.179690154495835</v>
      </c>
      <c r="W25" s="139">
        <f t="shared" si="5"/>
        <v>6.4440175958251827E-2</v>
      </c>
      <c r="X25" s="59">
        <f t="shared" si="3"/>
        <v>1.9844964933043858</v>
      </c>
      <c r="Y25" s="60">
        <f>+M25*Parámetros!$C$97</f>
        <v>5.8178391654537031E-6</v>
      </c>
      <c r="Z25" s="60">
        <f>N25*Parámetros!$C$98</f>
        <v>2.8703536268998937E-5</v>
      </c>
      <c r="AA25" s="60">
        <f>+O25*Parámetros!$C$99</f>
        <v>3.4843662793951292E-4</v>
      </c>
      <c r="AB25" s="60">
        <f>+P25*Parámetros!$C$100</f>
        <v>1.0604513819530124E-3</v>
      </c>
      <c r="AC25" s="60">
        <f>+Q25*Parámetros!$C$101</f>
        <v>1.6383262803475907E-3</v>
      </c>
      <c r="AD25" s="60">
        <f>+R25*Parámetros!$C$102</f>
        <v>4.4950407565811819E-3</v>
      </c>
      <c r="AE25" s="60">
        <f>+S25*Parámetros!$C$103</f>
        <v>8.7389365979588067E-3</v>
      </c>
      <c r="AF25" s="60">
        <f>+T25*Parámetros!$C$104</f>
        <v>1.1109978538956027E-2</v>
      </c>
      <c r="AG25" s="60">
        <f>+U25*Parámetros!$C$105</f>
        <v>2.1525749960202883E-2</v>
      </c>
      <c r="AH25" s="60">
        <f t="shared" si="2"/>
        <v>4.8951441519373473E-2</v>
      </c>
      <c r="AI25" s="140">
        <f t="shared" si="6"/>
        <v>1.7554882257011011E-2</v>
      </c>
      <c r="AJ25" s="59">
        <f t="shared" si="4"/>
        <v>0.54061929163538591</v>
      </c>
    </row>
    <row r="26" spans="1:36" x14ac:dyDescent="0.25">
      <c r="A26" s="9">
        <v>43928</v>
      </c>
      <c r="B26" s="138">
        <f t="shared" si="0"/>
        <v>18</v>
      </c>
      <c r="C26" s="56">
        <f>+'Modelo predictivo'!O25</f>
        <v>2.9672909248620272</v>
      </c>
      <c r="D26" s="59">
        <f>+$C26*'Estructura Poblacion'!C$19</f>
        <v>0.12104602656514694</v>
      </c>
      <c r="E26" s="59">
        <f>+$C26*'Estructura Poblacion'!D$19</f>
        <v>0.19906869858498685</v>
      </c>
      <c r="F26" s="59">
        <f>+$C26*'Estructura Poblacion'!E$19</f>
        <v>0.60413136393036493</v>
      </c>
      <c r="G26" s="59">
        <f>+$C26*'Estructura Poblacion'!F$19</f>
        <v>0.6894926025174456</v>
      </c>
      <c r="H26" s="59">
        <f>+$C26*'Estructura Poblacion'!G$19</f>
        <v>0.55210616880189034</v>
      </c>
      <c r="I26" s="59">
        <f>+$C26*'Estructura Poblacion'!H$19</f>
        <v>0.37577896221648466</v>
      </c>
      <c r="J26" s="59">
        <f>+$C26*'Estructura Poblacion'!I$19</f>
        <v>0.19987513447149682</v>
      </c>
      <c r="K26" s="59">
        <f>+$C26*'Estructura Poblacion'!J$19</f>
        <v>0.11009865940577407</v>
      </c>
      <c r="L26" s="59">
        <f>+$C26*'Estructura Poblacion'!K$19</f>
        <v>0.11569330836843701</v>
      </c>
      <c r="M26" s="139">
        <f>+D26*Parámetros!$B$97</f>
        <v>1.2104602656514695E-4</v>
      </c>
      <c r="N26" s="139">
        <f>E26*Parámetros!$B$98</f>
        <v>5.9720609575496058E-4</v>
      </c>
      <c r="O26" s="139">
        <f>+F26*Parámetros!$B$99</f>
        <v>7.2495763671643794E-3</v>
      </c>
      <c r="P26" s="139">
        <f>+G26*Parámetros!$B$100</f>
        <v>2.2063763280558261E-2</v>
      </c>
      <c r="Q26" s="139">
        <f>+H26*Parámetros!$B$101</f>
        <v>2.7053202271292629E-2</v>
      </c>
      <c r="R26" s="139">
        <f>I26*Parámetros!$B$102</f>
        <v>3.8329454146081431E-2</v>
      </c>
      <c r="S26" s="139">
        <f>+J26*Parámetros!$B$103</f>
        <v>3.3179272322268472E-2</v>
      </c>
      <c r="T26" s="139">
        <f>+K26*Parámetros!$B$104</f>
        <v>2.6753974235603099E-2</v>
      </c>
      <c r="U26" s="139">
        <f>L26*Parámetros!$B$105</f>
        <v>3.158427318458331E-2</v>
      </c>
      <c r="V26" s="139">
        <f t="shared" si="1"/>
        <v>0.18693176792987171</v>
      </c>
      <c r="W26" s="139">
        <f t="shared" si="5"/>
        <v>7.0084782712447863E-2</v>
      </c>
      <c r="X26" s="59">
        <f t="shared" si="3"/>
        <v>2.1013434785218097</v>
      </c>
      <c r="Y26" s="60">
        <f>+M26*Parámetros!$C$97</f>
        <v>6.0523013282573483E-6</v>
      </c>
      <c r="Z26" s="60">
        <f>N26*Parámetros!$C$98</f>
        <v>2.9860304787748031E-5</v>
      </c>
      <c r="AA26" s="60">
        <f>+O26*Parámetros!$C$99</f>
        <v>3.6247881835821898E-4</v>
      </c>
      <c r="AB26" s="60">
        <f>+P26*Parámetros!$C$100</f>
        <v>1.1031881640279132E-3</v>
      </c>
      <c r="AC26" s="60">
        <f>+Q26*Parámetros!$C$101</f>
        <v>1.7043517430914356E-3</v>
      </c>
      <c r="AD26" s="60">
        <f>+R26*Parámetros!$C$102</f>
        <v>4.6761934058219346E-3</v>
      </c>
      <c r="AE26" s="60">
        <f>+S26*Parámetros!$C$103</f>
        <v>9.0911206163015613E-3</v>
      </c>
      <c r="AF26" s="60">
        <f>+T26*Parámetros!$C$104</f>
        <v>1.1557716869780538E-2</v>
      </c>
      <c r="AG26" s="60">
        <f>+U26*Parámetros!$C$105</f>
        <v>2.2393249687869564E-2</v>
      </c>
      <c r="AH26" s="60">
        <f t="shared" si="2"/>
        <v>5.0924211911367173E-2</v>
      </c>
      <c r="AI26" s="140">
        <f t="shared" si="6"/>
        <v>1.9092593870667016E-2</v>
      </c>
      <c r="AJ26" s="59">
        <f t="shared" si="4"/>
        <v>0.57245090967608614</v>
      </c>
    </row>
    <row r="27" spans="1:36" x14ac:dyDescent="0.25">
      <c r="A27" s="9">
        <v>43929</v>
      </c>
      <c r="B27" s="138">
        <f t="shared" si="0"/>
        <v>19</v>
      </c>
      <c r="C27" s="56">
        <f>+'Modelo predictivo'!O26</f>
        <v>3.0868737204000354</v>
      </c>
      <c r="D27" s="59">
        <f>+$C27*'Estructura Poblacion'!C$19</f>
        <v>0.12592422105701373</v>
      </c>
      <c r="E27" s="59">
        <f>+$C27*'Estructura Poblacion'!D$19</f>
        <v>0.20709123229796034</v>
      </c>
      <c r="F27" s="59">
        <f>+$C27*'Estructura Poblacion'!E$19</f>
        <v>0.62847805564356196</v>
      </c>
      <c r="G27" s="59">
        <f>+$C27*'Estructura Poblacion'!F$19</f>
        <v>0.71727938008649927</v>
      </c>
      <c r="H27" s="59">
        <f>+$C27*'Estructura Poblacion'!G$19</f>
        <v>0.57435622812230547</v>
      </c>
      <c r="I27" s="59">
        <f>+$C27*'Estructura Poblacion'!H$19</f>
        <v>0.39092297739534965</v>
      </c>
      <c r="J27" s="59">
        <f>+$C27*'Estructura Poblacion'!I$19</f>
        <v>0.20793016781466261</v>
      </c>
      <c r="K27" s="59">
        <f>+$C27*'Estructura Poblacion'!J$19</f>
        <v>0.11453567141778015</v>
      </c>
      <c r="L27" s="59">
        <f>+$C27*'Estructura Poblacion'!K$19</f>
        <v>0.12035578656490231</v>
      </c>
      <c r="M27" s="139">
        <f>+D27*Parámetros!$B$97</f>
        <v>1.2592422105701373E-4</v>
      </c>
      <c r="N27" s="139">
        <f>E27*Parámetros!$B$98</f>
        <v>6.2127369689388102E-4</v>
      </c>
      <c r="O27" s="139">
        <f>+F27*Parámetros!$B$99</f>
        <v>7.5417366677227437E-3</v>
      </c>
      <c r="P27" s="139">
        <f>+G27*Parámetros!$B$100</f>
        <v>2.2952940162767978E-2</v>
      </c>
      <c r="Q27" s="139">
        <f>+H27*Parámetros!$B$101</f>
        <v>2.8143455177992969E-2</v>
      </c>
      <c r="R27" s="139">
        <f>I27*Parámetros!$B$102</f>
        <v>3.987414369432566E-2</v>
      </c>
      <c r="S27" s="139">
        <f>+J27*Parámetros!$B$103</f>
        <v>3.4516407857233998E-2</v>
      </c>
      <c r="T27" s="139">
        <f>+K27*Parámetros!$B$104</f>
        <v>2.7832168154520574E-2</v>
      </c>
      <c r="U27" s="139">
        <f>L27*Parámetros!$B$105</f>
        <v>3.2857129732218333E-2</v>
      </c>
      <c r="V27" s="139">
        <f t="shared" si="1"/>
        <v>0.19446517936473315</v>
      </c>
      <c r="W27" s="139">
        <f t="shared" si="5"/>
        <v>7.6223816538166775E-2</v>
      </c>
      <c r="X27" s="59">
        <f t="shared" si="3"/>
        <v>2.2195848413483761</v>
      </c>
      <c r="Y27" s="60">
        <f>+M27*Parámetros!$C$97</f>
        <v>6.2962110528506869E-6</v>
      </c>
      <c r="Z27" s="60">
        <f>N27*Parámetros!$C$98</f>
        <v>3.1063684844694054E-5</v>
      </c>
      <c r="AA27" s="60">
        <f>+O27*Parámetros!$C$99</f>
        <v>3.7708683338613723E-4</v>
      </c>
      <c r="AB27" s="60">
        <f>+P27*Parámetros!$C$100</f>
        <v>1.1476470081383989E-3</v>
      </c>
      <c r="AC27" s="60">
        <f>+Q27*Parámetros!$C$101</f>
        <v>1.773037676213557E-3</v>
      </c>
      <c r="AD27" s="60">
        <f>+R27*Parámetros!$C$102</f>
        <v>4.8646455307077303E-3</v>
      </c>
      <c r="AE27" s="60">
        <f>+S27*Parámetros!$C$103</f>
        <v>9.4574957528821158E-3</v>
      </c>
      <c r="AF27" s="60">
        <f>+T27*Parámetros!$C$104</f>
        <v>1.2023496642752887E-2</v>
      </c>
      <c r="AG27" s="60">
        <f>+U27*Parámetros!$C$105</f>
        <v>2.3295704980142797E-2</v>
      </c>
      <c r="AH27" s="60">
        <f t="shared" si="2"/>
        <v>5.2976474320121168E-2</v>
      </c>
      <c r="AI27" s="140">
        <f t="shared" si="6"/>
        <v>2.0764997994022039E-2</v>
      </c>
      <c r="AJ27" s="59">
        <f t="shared" si="4"/>
        <v>0.60466238600218536</v>
      </c>
    </row>
    <row r="28" spans="1:36" x14ac:dyDescent="0.25">
      <c r="A28" s="9">
        <v>43930</v>
      </c>
      <c r="B28" s="138">
        <f t="shared" si="0"/>
        <v>20</v>
      </c>
      <c r="C28" s="56">
        <f>+'Modelo predictivo'!O27</f>
        <v>3.2112750017549843</v>
      </c>
      <c r="D28" s="59">
        <f>+$C28*'Estructura Poblacion'!C$19</f>
        <v>0.1309989781970908</v>
      </c>
      <c r="E28" s="59">
        <f>+$C28*'Estructura Poblacion'!D$19</f>
        <v>0.21543702710161139</v>
      </c>
      <c r="F28" s="59">
        <f>+$C28*'Estructura Poblacion'!E$19</f>
        <v>0.65380577634325865</v>
      </c>
      <c r="G28" s="59">
        <f>+$C28*'Estructura Poblacion'!F$19</f>
        <v>0.74618580194060757</v>
      </c>
      <c r="H28" s="59">
        <f>+$C28*'Estructura Poblacion'!G$19</f>
        <v>0.59750283443160102</v>
      </c>
      <c r="I28" s="59">
        <f>+$C28*'Estructura Poblacion'!H$19</f>
        <v>0.40667720763084203</v>
      </c>
      <c r="J28" s="59">
        <f>+$C28*'Estructura Poblacion'!I$19</f>
        <v>0.21630977179313099</v>
      </c>
      <c r="K28" s="59">
        <f>+$C28*'Estructura Poblacion'!J$19</f>
        <v>0.11915146900971235</v>
      </c>
      <c r="L28" s="59">
        <f>+$C28*'Estructura Poblacion'!K$19</f>
        <v>0.12520613530712954</v>
      </c>
      <c r="M28" s="139">
        <f>+D28*Parámetros!$B$97</f>
        <v>1.309989781970908E-4</v>
      </c>
      <c r="N28" s="139">
        <f>E28*Parámetros!$B$98</f>
        <v>6.4631108130483418E-4</v>
      </c>
      <c r="O28" s="139">
        <f>+F28*Parámetros!$B$99</f>
        <v>7.8456693161191044E-3</v>
      </c>
      <c r="P28" s="139">
        <f>+G28*Parámetros!$B$100</f>
        <v>2.3877945662099442E-2</v>
      </c>
      <c r="Q28" s="139">
        <f>+H28*Parámetros!$B$101</f>
        <v>2.927763888714845E-2</v>
      </c>
      <c r="R28" s="139">
        <f>I28*Parámetros!$B$102</f>
        <v>4.1481075178345886E-2</v>
      </c>
      <c r="S28" s="139">
        <f>+J28*Parámetros!$B$103</f>
        <v>3.5907422117659744E-2</v>
      </c>
      <c r="T28" s="139">
        <f>+K28*Parámetros!$B$104</f>
        <v>2.8953806969360101E-2</v>
      </c>
      <c r="U28" s="139">
        <f>L28*Parámetros!$B$105</f>
        <v>3.4181274938846366E-2</v>
      </c>
      <c r="V28" s="139">
        <f t="shared" si="1"/>
        <v>0.20230214312908101</v>
      </c>
      <c r="W28" s="139">
        <f t="shared" si="5"/>
        <v>8.2900583959189908E-2</v>
      </c>
      <c r="X28" s="59">
        <f t="shared" si="3"/>
        <v>2.3389864005182672</v>
      </c>
      <c r="Y28" s="60">
        <f>+M28*Parámetros!$C$97</f>
        <v>6.5499489098545402E-6</v>
      </c>
      <c r="Z28" s="60">
        <f>N28*Parámetros!$C$98</f>
        <v>3.231555406524171E-5</v>
      </c>
      <c r="AA28" s="60">
        <f>+O28*Parámetros!$C$99</f>
        <v>3.9228346580595522E-4</v>
      </c>
      <c r="AB28" s="60">
        <f>+P28*Parámetros!$C$100</f>
        <v>1.1938972831049722E-3</v>
      </c>
      <c r="AC28" s="60">
        <f>+Q28*Parámetros!$C$101</f>
        <v>1.8444912498903523E-3</v>
      </c>
      <c r="AD28" s="60">
        <f>+R28*Parámetros!$C$102</f>
        <v>5.0606911717581979E-3</v>
      </c>
      <c r="AE28" s="60">
        <f>+S28*Parámetros!$C$103</f>
        <v>9.838633660238771E-3</v>
      </c>
      <c r="AF28" s="60">
        <f>+T28*Parámetros!$C$104</f>
        <v>1.2508044610763564E-2</v>
      </c>
      <c r="AG28" s="60">
        <f>+U28*Parámetros!$C$105</f>
        <v>2.4234523931642073E-2</v>
      </c>
      <c r="AH28" s="60">
        <f t="shared" si="2"/>
        <v>5.511143087617898E-2</v>
      </c>
      <c r="AI28" s="140">
        <f t="shared" si="6"/>
        <v>2.2583892250447463E-2</v>
      </c>
      <c r="AJ28" s="59">
        <f t="shared" si="4"/>
        <v>0.6371899246279169</v>
      </c>
    </row>
    <row r="29" spans="1:36" x14ac:dyDescent="0.25">
      <c r="A29" s="9">
        <v>43931</v>
      </c>
      <c r="B29" s="138">
        <f t="shared" si="0"/>
        <v>21</v>
      </c>
      <c r="C29" s="56">
        <f>+'Modelo predictivo'!O28</f>
        <v>3.3406888653989881</v>
      </c>
      <c r="D29" s="59">
        <f>+$C29*'Estructura Poblacion'!C$19</f>
        <v>0.13627821584962357</v>
      </c>
      <c r="E29" s="59">
        <f>+$C29*'Estructura Poblacion'!D$19</f>
        <v>0.22411910448021044</v>
      </c>
      <c r="F29" s="59">
        <f>+$C29*'Estructura Poblacion'!E$19</f>
        <v>0.68015404347799735</v>
      </c>
      <c r="G29" s="59">
        <f>+$C29*'Estructura Poblacion'!F$19</f>
        <v>0.77625696917874787</v>
      </c>
      <c r="H29" s="59">
        <f>+$C29*'Estructura Poblacion'!G$19</f>
        <v>0.62158210210558662</v>
      </c>
      <c r="I29" s="59">
        <f>+$C29*'Estructura Poblacion'!H$19</f>
        <v>0.42306623338126814</v>
      </c>
      <c r="J29" s="59">
        <f>+$C29*'Estructura Poblacion'!I$19</f>
        <v>0.22502702064176688</v>
      </c>
      <c r="K29" s="59">
        <f>+$C29*'Estructura Poblacion'!J$19</f>
        <v>0.12395325395649473</v>
      </c>
      <c r="L29" s="59">
        <f>+$C29*'Estructura Poblacion'!K$19</f>
        <v>0.13025192232729263</v>
      </c>
      <c r="M29" s="139">
        <f>+D29*Parámetros!$B$97</f>
        <v>1.3627821584962359E-4</v>
      </c>
      <c r="N29" s="139">
        <f>E29*Parámetros!$B$98</f>
        <v>6.7235731344063136E-4</v>
      </c>
      <c r="O29" s="139">
        <f>+F29*Parámetros!$B$99</f>
        <v>8.161848521735968E-3</v>
      </c>
      <c r="P29" s="139">
        <f>+G29*Parámetros!$B$100</f>
        <v>2.4840223013719933E-2</v>
      </c>
      <c r="Q29" s="139">
        <f>+H29*Parámetros!$B$101</f>
        <v>3.0457523003173746E-2</v>
      </c>
      <c r="R29" s="139">
        <f>I29*Parámetros!$B$102</f>
        <v>4.3152755804889351E-2</v>
      </c>
      <c r="S29" s="139">
        <f>+J29*Parámetros!$B$103</f>
        <v>3.7354485426533302E-2</v>
      </c>
      <c r="T29" s="139">
        <f>+K29*Parámetros!$B$104</f>
        <v>3.0120640711428219E-2</v>
      </c>
      <c r="U29" s="139">
        <f>L29*Parámetros!$B$105</f>
        <v>3.5558774795350891E-2</v>
      </c>
      <c r="V29" s="139">
        <f t="shared" si="1"/>
        <v>0.21045488680612165</v>
      </c>
      <c r="W29" s="139">
        <f t="shared" si="5"/>
        <v>0.1194194539561024</v>
      </c>
      <c r="X29" s="59">
        <f t="shared" si="3"/>
        <v>2.4300218333682868</v>
      </c>
      <c r="Y29" s="60">
        <f>+M29*Parámetros!$C$97</f>
        <v>6.8139107924811794E-6</v>
      </c>
      <c r="Z29" s="60">
        <f>N29*Parámetros!$C$98</f>
        <v>3.3617865672031569E-5</v>
      </c>
      <c r="AA29" s="60">
        <f>+O29*Parámetros!$C$99</f>
        <v>4.0809242608679842E-4</v>
      </c>
      <c r="AB29" s="60">
        <f>+P29*Parámetros!$C$100</f>
        <v>1.2420111506859968E-3</v>
      </c>
      <c r="AC29" s="60">
        <f>+Q29*Parámetros!$C$101</f>
        <v>1.9188239491999461E-3</v>
      </c>
      <c r="AD29" s="60">
        <f>+R29*Parámetros!$C$102</f>
        <v>5.2646362081965005E-3</v>
      </c>
      <c r="AE29" s="60">
        <f>+S29*Parámetros!$C$103</f>
        <v>1.0235129006870125E-2</v>
      </c>
      <c r="AF29" s="60">
        <f>+T29*Parámetros!$C$104</f>
        <v>1.301211678733699E-2</v>
      </c>
      <c r="AG29" s="60">
        <f>+U29*Parámetros!$C$105</f>
        <v>2.5211171329903779E-2</v>
      </c>
      <c r="AH29" s="60">
        <f t="shared" si="2"/>
        <v>5.7332412634744645E-2</v>
      </c>
      <c r="AI29" s="140">
        <f t="shared" si="6"/>
        <v>3.2532413548251232E-2</v>
      </c>
      <c r="AJ29" s="59">
        <f t="shared" si="4"/>
        <v>0.66198992371441034</v>
      </c>
    </row>
    <row r="30" spans="1:36" x14ac:dyDescent="0.25">
      <c r="A30" s="9">
        <v>43932</v>
      </c>
      <c r="B30" s="138">
        <f t="shared" si="0"/>
        <v>22</v>
      </c>
      <c r="C30" s="56">
        <f>+'Modelo predictivo'!O29</f>
        <v>3.4753172202035785</v>
      </c>
      <c r="D30" s="59">
        <f>+$C30*'Estructura Poblacion'!C$19</f>
        <v>0.14177017057356298</v>
      </c>
      <c r="E30" s="59">
        <f>+$C30*'Estructura Poblacion'!D$19</f>
        <v>0.2331510100338709</v>
      </c>
      <c r="F30" s="59">
        <f>+$C30*'Estructura Poblacion'!E$19</f>
        <v>0.70756396507696562</v>
      </c>
      <c r="G30" s="59">
        <f>+$C30*'Estructura Poblacion'!F$19</f>
        <v>0.80753979822294586</v>
      </c>
      <c r="H30" s="59">
        <f>+$C30*'Estructura Poblacion'!G$19</f>
        <v>0.6466315991267525</v>
      </c>
      <c r="I30" s="59">
        <f>+$C30*'Estructura Poblacion'!H$19</f>
        <v>0.44011562447045971</v>
      </c>
      <c r="J30" s="59">
        <f>+$C30*'Estructura Poblacion'!I$19</f>
        <v>0.23409551483449423</v>
      </c>
      <c r="K30" s="59">
        <f>+$C30*'Estructura Poblacion'!J$19</f>
        <v>0.12894851790510115</v>
      </c>
      <c r="L30" s="59">
        <f>+$C30*'Estructura Poblacion'!K$19</f>
        <v>0.13550101995942557</v>
      </c>
      <c r="M30" s="139">
        <f>+D30*Parámetros!$B$97</f>
        <v>1.4177017057356297E-4</v>
      </c>
      <c r="N30" s="139">
        <f>E30*Parámetros!$B$98</f>
        <v>6.9945303010161266E-4</v>
      </c>
      <c r="O30" s="139">
        <f>+F30*Parámetros!$B$99</f>
        <v>8.4907675809235868E-3</v>
      </c>
      <c r="P30" s="139">
        <f>+G30*Parámetros!$B$100</f>
        <v>2.5841273543134268E-2</v>
      </c>
      <c r="Q30" s="139">
        <f>+H30*Parámetros!$B$101</f>
        <v>3.1684948357210876E-2</v>
      </c>
      <c r="R30" s="139">
        <f>I30*Parámetros!$B$102</f>
        <v>4.4891793695986885E-2</v>
      </c>
      <c r="S30" s="139">
        <f>+J30*Parámetros!$B$103</f>
        <v>3.8859855462526044E-2</v>
      </c>
      <c r="T30" s="139">
        <f>+K30*Parámetros!$B$104</f>
        <v>3.1334489850939576E-2</v>
      </c>
      <c r="U30" s="139">
        <f>L30*Parámetros!$B$105</f>
        <v>3.6991778448923179E-2</v>
      </c>
      <c r="V30" s="139">
        <f t="shared" si="1"/>
        <v>0.21893613014031957</v>
      </c>
      <c r="W30" s="139">
        <f t="shared" si="5"/>
        <v>0.13604216577498673</v>
      </c>
      <c r="X30" s="59">
        <f t="shared" si="3"/>
        <v>2.5129157977336196</v>
      </c>
      <c r="Y30" s="60">
        <f>+M30*Parámetros!$C$97</f>
        <v>7.0885085286781486E-6</v>
      </c>
      <c r="Z30" s="60">
        <f>N30*Parámetros!$C$98</f>
        <v>3.4972651505080634E-5</v>
      </c>
      <c r="AA30" s="60">
        <f>+O30*Parámetros!$C$99</f>
        <v>4.2453837904617934E-4</v>
      </c>
      <c r="AB30" s="60">
        <f>+P30*Parámetros!$C$100</f>
        <v>1.2920636771567135E-3</v>
      </c>
      <c r="AC30" s="60">
        <f>+Q30*Parámetros!$C$101</f>
        <v>1.9961517465042853E-3</v>
      </c>
      <c r="AD30" s="60">
        <f>+R30*Parámetros!$C$102</f>
        <v>5.4767988309104001E-3</v>
      </c>
      <c r="AE30" s="60">
        <f>+S30*Parámetros!$C$103</f>
        <v>1.0647600396732137E-2</v>
      </c>
      <c r="AF30" s="60">
        <f>+T30*Parámetros!$C$104</f>
        <v>1.3536499615605897E-2</v>
      </c>
      <c r="AG30" s="60">
        <f>+U30*Parámetros!$C$105</f>
        <v>2.6227170920286532E-2</v>
      </c>
      <c r="AH30" s="60">
        <f t="shared" si="2"/>
        <v>5.9642884726275908E-2</v>
      </c>
      <c r="AI30" s="140">
        <f t="shared" si="6"/>
        <v>3.7060795794783136E-2</v>
      </c>
      <c r="AJ30" s="59">
        <f t="shared" si="4"/>
        <v>0.68457201264590306</v>
      </c>
    </row>
    <row r="31" spans="1:36" x14ac:dyDescent="0.25">
      <c r="A31" s="9">
        <v>43933</v>
      </c>
      <c r="B31" s="138">
        <f t="shared" si="0"/>
        <v>23</v>
      </c>
      <c r="C31" s="56">
        <f>+'Modelo predictivo'!O30</f>
        <v>3.6153701033908874</v>
      </c>
      <c r="D31" s="59">
        <f>+$C31*'Estructura Poblacion'!C$19</f>
        <v>0.14748341051130337</v>
      </c>
      <c r="E31" s="59">
        <f>+$C31*'Estructura Poblacion'!D$19</f>
        <v>0.24254683467498497</v>
      </c>
      <c r="F31" s="59">
        <f>+$C31*'Estructura Poblacion'!E$19</f>
        <v>0.7360783040766925</v>
      </c>
      <c r="G31" s="59">
        <f>+$C31*'Estructura Poblacion'!F$19</f>
        <v>0.84008309423406402</v>
      </c>
      <c r="H31" s="59">
        <f>+$C31*'Estructura Poblacion'!G$19</f>
        <v>0.67269040587142626</v>
      </c>
      <c r="I31" s="59">
        <f>+$C31*'Estructura Poblacion'!H$19</f>
        <v>0.45785198009996397</v>
      </c>
      <c r="J31" s="59">
        <f>+$C31*'Estructura Poblacion'!I$19</f>
        <v>0.24352940236659923</v>
      </c>
      <c r="K31" s="59">
        <f>+$C31*'Estructura Poblacion'!J$19</f>
        <v>0.13414505409763952</v>
      </c>
      <c r="L31" s="59">
        <f>+$C31*'Estructura Poblacion'!K$19</f>
        <v>0.14096161745821362</v>
      </c>
      <c r="M31" s="139">
        <f>+D31*Parámetros!$B$97</f>
        <v>1.4748341051130337E-4</v>
      </c>
      <c r="N31" s="139">
        <f>E31*Parámetros!$B$98</f>
        <v>7.276405040249549E-4</v>
      </c>
      <c r="O31" s="139">
        <f>+F31*Parámetros!$B$99</f>
        <v>8.8329396489203096E-3</v>
      </c>
      <c r="P31" s="139">
        <f>+G31*Parámetros!$B$100</f>
        <v>2.688265901549005E-2</v>
      </c>
      <c r="Q31" s="139">
        <f>+H31*Parámetros!$B$101</f>
        <v>3.2961829887699891E-2</v>
      </c>
      <c r="R31" s="139">
        <f>I31*Parámetros!$B$102</f>
        <v>4.6700901970196322E-2</v>
      </c>
      <c r="S31" s="139">
        <f>+J31*Parámetros!$B$103</f>
        <v>4.0425880792855473E-2</v>
      </c>
      <c r="T31" s="139">
        <f>+K31*Parámetros!$B$104</f>
        <v>3.2597248145726405E-2</v>
      </c>
      <c r="U31" s="139">
        <f>L31*Parámetros!$B$105</f>
        <v>3.8482521566092318E-2</v>
      </c>
      <c r="V31" s="139">
        <f t="shared" si="1"/>
        <v>0.22775910494151702</v>
      </c>
      <c r="W31" s="139">
        <f t="shared" si="5"/>
        <v>0.15497864275141759</v>
      </c>
      <c r="X31" s="59">
        <f t="shared" si="3"/>
        <v>2.585696259923719</v>
      </c>
      <c r="Y31" s="60">
        <f>+M31*Parámetros!$C$97</f>
        <v>7.3741705255651694E-6</v>
      </c>
      <c r="Z31" s="60">
        <f>N31*Parámetros!$C$98</f>
        <v>3.6382025201247744E-5</v>
      </c>
      <c r="AA31" s="60">
        <f>+O31*Parámetros!$C$99</f>
        <v>4.4164698244601551E-4</v>
      </c>
      <c r="AB31" s="60">
        <f>+P31*Parámetros!$C$100</f>
        <v>1.3441329507745026E-3</v>
      </c>
      <c r="AC31" s="60">
        <f>+Q31*Parámetros!$C$101</f>
        <v>2.0765952829250932E-3</v>
      </c>
      <c r="AD31" s="60">
        <f>+R31*Parámetros!$C$102</f>
        <v>5.6975100403639511E-3</v>
      </c>
      <c r="AE31" s="60">
        <f>+S31*Parámetros!$C$103</f>
        <v>1.10766913372424E-2</v>
      </c>
      <c r="AF31" s="60">
        <f>+T31*Parámetros!$C$104</f>
        <v>1.4082011198953807E-2</v>
      </c>
      <c r="AG31" s="60">
        <f>+U31*Parámetros!$C$105</f>
        <v>2.7284107790359453E-2</v>
      </c>
      <c r="AH31" s="60">
        <f t="shared" si="2"/>
        <v>6.204645177879204E-2</v>
      </c>
      <c r="AI31" s="140">
        <f t="shared" si="6"/>
        <v>4.2219497159894398E-2</v>
      </c>
      <c r="AJ31" s="59">
        <f t="shared" si="4"/>
        <v>0.70439896726480078</v>
      </c>
    </row>
    <row r="32" spans="1:36" x14ac:dyDescent="0.25">
      <c r="A32" s="9">
        <v>43934</v>
      </c>
      <c r="B32" s="138">
        <f t="shared" si="0"/>
        <v>24</v>
      </c>
      <c r="C32" s="56">
        <f>+'Modelo predictivo'!O31</f>
        <v>3.761066006263718</v>
      </c>
      <c r="D32" s="59">
        <f>+$C32*'Estructura Poblacion'!C$19</f>
        <v>0.15342684867633527</v>
      </c>
      <c r="E32" s="59">
        <f>+$C32*'Estructura Poblacion'!D$19</f>
        <v>0.25232123648070198</v>
      </c>
      <c r="F32" s="59">
        <f>+$C32*'Estructura Poblacion'!E$19</f>
        <v>0.76574154463869504</v>
      </c>
      <c r="G32" s="59">
        <f>+$C32*'Estructura Poblacion'!F$19</f>
        <v>0.87393762679985476</v>
      </c>
      <c r="H32" s="59">
        <f>+$C32*'Estructura Poblacion'!G$19</f>
        <v>0.69979917571642936</v>
      </c>
      <c r="I32" s="59">
        <f>+$C32*'Estructura Poblacion'!H$19</f>
        <v>0.47630297009963574</v>
      </c>
      <c r="J32" s="59">
        <f>+$C32*'Estructura Poblacion'!I$19</f>
        <v>0.25334340069573413</v>
      </c>
      <c r="K32" s="59">
        <f>+$C32*'Estructura Poblacion'!J$19</f>
        <v>0.13955096945727297</v>
      </c>
      <c r="L32" s="59">
        <f>+$C32*'Estructura Poblacion'!K$19</f>
        <v>0.14664223369905896</v>
      </c>
      <c r="M32" s="139">
        <f>+D32*Parámetros!$B$97</f>
        <v>1.5342684867633528E-4</v>
      </c>
      <c r="N32" s="139">
        <f>E32*Parámetros!$B$98</f>
        <v>7.5696370944210601E-4</v>
      </c>
      <c r="O32" s="139">
        <f>+F32*Parámetros!$B$99</f>
        <v>9.1888985356643402E-3</v>
      </c>
      <c r="P32" s="139">
        <f>+G32*Parámetros!$B$100</f>
        <v>2.7966004057595351E-2</v>
      </c>
      <c r="Q32" s="139">
        <f>+H32*Parámetros!$B$101</f>
        <v>3.4290159610105037E-2</v>
      </c>
      <c r="R32" s="139">
        <f>I32*Parámetros!$B$102</f>
        <v>4.8582902950162841E-2</v>
      </c>
      <c r="S32" s="139">
        <f>+J32*Parámetros!$B$103</f>
        <v>4.2055004515491871E-2</v>
      </c>
      <c r="T32" s="139">
        <f>+K32*Parámetros!$B$104</f>
        <v>3.3910885578117327E-2</v>
      </c>
      <c r="U32" s="139">
        <f>L32*Parámetros!$B$105</f>
        <v>4.0033329799843101E-2</v>
      </c>
      <c r="V32" s="139">
        <f t="shared" si="1"/>
        <v>0.23693757560509832</v>
      </c>
      <c r="W32" s="139">
        <f t="shared" si="5"/>
        <v>0.17655092991673693</v>
      </c>
      <c r="X32" s="59">
        <f t="shared" si="3"/>
        <v>2.6460829056120803</v>
      </c>
      <c r="Y32" s="60">
        <f>+M32*Parámetros!$C$97</f>
        <v>7.671342433816764E-6</v>
      </c>
      <c r="Z32" s="60">
        <f>N32*Parámetros!$C$98</f>
        <v>3.7848185472105306E-5</v>
      </c>
      <c r="AA32" s="60">
        <f>+O32*Parámetros!$C$99</f>
        <v>4.5944492678321705E-4</v>
      </c>
      <c r="AB32" s="60">
        <f>+P32*Parámetros!$C$100</f>
        <v>1.3983002028797676E-3</v>
      </c>
      <c r="AC32" s="60">
        <f>+Q32*Parámetros!$C$101</f>
        <v>2.1602800554366172E-3</v>
      </c>
      <c r="AD32" s="60">
        <f>+R32*Parámetros!$C$102</f>
        <v>5.9271141599198662E-3</v>
      </c>
      <c r="AE32" s="60">
        <f>+S32*Parámetros!$C$103</f>
        <v>1.1523071237244773E-2</v>
      </c>
      <c r="AF32" s="60">
        <f>+T32*Parámetros!$C$104</f>
        <v>1.4649502569746686E-2</v>
      </c>
      <c r="AG32" s="60">
        <f>+U32*Parámetros!$C$105</f>
        <v>2.8383630828088757E-2</v>
      </c>
      <c r="AH32" s="60">
        <f t="shared" si="2"/>
        <v>6.4546863508005606E-2</v>
      </c>
      <c r="AI32" s="140">
        <f t="shared" si="6"/>
        <v>4.8096249598419002E-2</v>
      </c>
      <c r="AJ32" s="59">
        <f t="shared" si="4"/>
        <v>0.72084958117438747</v>
      </c>
    </row>
    <row r="33" spans="1:36" x14ac:dyDescent="0.25">
      <c r="A33" s="9">
        <v>43935</v>
      </c>
      <c r="B33" s="138">
        <f t="shared" si="0"/>
        <v>25</v>
      </c>
      <c r="C33" s="56">
        <f>+'Modelo predictivo'!O32</f>
        <v>1.59872857760638</v>
      </c>
      <c r="D33" s="59">
        <f>+$C33*'Estructura Poblacion'!C$19</f>
        <v>6.5217650299793137E-2</v>
      </c>
      <c r="E33" s="59">
        <f>+$C33*'Estructura Poblacion'!D$19</f>
        <v>0.10725500983680174</v>
      </c>
      <c r="F33" s="59">
        <f>+$C33*'Estructura Poblacion'!E$19</f>
        <v>0.32549625250806991</v>
      </c>
      <c r="G33" s="59">
        <f>+$C33*'Estructura Poblacion'!F$19</f>
        <v>0.37148751356225446</v>
      </c>
      <c r="H33" s="59">
        <f>+$C33*'Estructura Poblacion'!G$19</f>
        <v>0.29746591496666147</v>
      </c>
      <c r="I33" s="59">
        <f>+$C33*'Estructura Poblacion'!H$19</f>
        <v>0.20246365488638315</v>
      </c>
      <c r="J33" s="59">
        <f>+$C33*'Estructura Poblacion'!I$19</f>
        <v>0.10768950450901887</v>
      </c>
      <c r="K33" s="59">
        <f>+$C33*'Estructura Poblacion'!J$19</f>
        <v>5.9319385124445428E-2</v>
      </c>
      <c r="L33" s="59">
        <f>+$C33*'Estructura Poblacion'!K$19</f>
        <v>6.2333691912951864E-2</v>
      </c>
      <c r="M33" s="139">
        <f>+D33*Parámetros!$B$97</f>
        <v>6.5217650299793136E-5</v>
      </c>
      <c r="N33" s="139">
        <f>E33*Parámetros!$B$98</f>
        <v>3.2176502951040519E-4</v>
      </c>
      <c r="O33" s="139">
        <f>+F33*Parámetros!$B$99</f>
        <v>3.9059550300968391E-3</v>
      </c>
      <c r="P33" s="139">
        <f>+G33*Parámetros!$B$100</f>
        <v>1.1887600433992142E-2</v>
      </c>
      <c r="Q33" s="139">
        <f>+H33*Parámetros!$B$101</f>
        <v>1.4575829833366413E-2</v>
      </c>
      <c r="R33" s="139">
        <f>I33*Parámetros!$B$102</f>
        <v>2.0651292798411082E-2</v>
      </c>
      <c r="S33" s="139">
        <f>+J33*Parámetros!$B$103</f>
        <v>1.7876457748497134E-2</v>
      </c>
      <c r="T33" s="139">
        <f>+K33*Parámetros!$B$104</f>
        <v>1.441461058524024E-2</v>
      </c>
      <c r="U33" s="139">
        <f>L33*Parámetros!$B$105</f>
        <v>1.701709789223586E-2</v>
      </c>
      <c r="V33" s="139">
        <f t="shared" si="1"/>
        <v>0.10071582700164991</v>
      </c>
      <c r="W33" s="139">
        <f t="shared" si="5"/>
        <v>0.20112589216986632</v>
      </c>
      <c r="X33" s="59">
        <f t="shared" si="3"/>
        <v>2.545672840443864</v>
      </c>
      <c r="Y33" s="60">
        <f>+M33*Parámetros!$C$97</f>
        <v>3.2608825149896571E-6</v>
      </c>
      <c r="Z33" s="60">
        <f>N33*Parámetros!$C$98</f>
        <v>1.608825147552026E-5</v>
      </c>
      <c r="AA33" s="60">
        <f>+O33*Parámetros!$C$99</f>
        <v>1.9529775150484196E-4</v>
      </c>
      <c r="AB33" s="60">
        <f>+P33*Parámetros!$C$100</f>
        <v>5.9438002169960721E-4</v>
      </c>
      <c r="AC33" s="60">
        <f>+Q33*Parámetros!$C$101</f>
        <v>9.1827727950208402E-4</v>
      </c>
      <c r="AD33" s="60">
        <f>+R33*Parámetros!$C$102</f>
        <v>2.5194577214061519E-3</v>
      </c>
      <c r="AE33" s="60">
        <f>+S33*Parámetros!$C$103</f>
        <v>4.8981494230882147E-3</v>
      </c>
      <c r="AF33" s="60">
        <f>+T33*Parámetros!$C$104</f>
        <v>6.2271117728237837E-3</v>
      </c>
      <c r="AG33" s="60">
        <f>+U33*Parámetros!$C$105</f>
        <v>1.2065122405595223E-2</v>
      </c>
      <c r="AH33" s="60">
        <f t="shared" si="2"/>
        <v>2.7437145509610419E-2</v>
      </c>
      <c r="AI33" s="140">
        <f t="shared" si="6"/>
        <v>5.4790994955782234E-2</v>
      </c>
      <c r="AJ33" s="59">
        <f t="shared" si="4"/>
        <v>0.69349573172821566</v>
      </c>
    </row>
    <row r="34" spans="1:36" x14ac:dyDescent="0.25">
      <c r="A34" s="9">
        <v>43936</v>
      </c>
      <c r="B34" s="138">
        <f t="shared" si="0"/>
        <v>26</v>
      </c>
      <c r="C34" s="56">
        <f>+'Modelo predictivo'!O33</f>
        <v>1.5575196067802608</v>
      </c>
      <c r="D34" s="59">
        <f>+$C34*'Estructura Poblacion'!C$19</f>
        <v>6.3536594311805472E-2</v>
      </c>
      <c r="E34" s="59">
        <f>+$C34*'Estructura Poblacion'!D$19</f>
        <v>0.10449039510905518</v>
      </c>
      <c r="F34" s="59">
        <f>+$C34*'Estructura Poblacion'!E$19</f>
        <v>0.31710623198707649</v>
      </c>
      <c r="G34" s="59">
        <f>+$C34*'Estructura Poblacion'!F$19</f>
        <v>0.36191201818231039</v>
      </c>
      <c r="H34" s="59">
        <f>+$C34*'Estructura Poblacion'!G$19</f>
        <v>0.28979840693350983</v>
      </c>
      <c r="I34" s="59">
        <f>+$C34*'Estructura Poblacion'!H$19</f>
        <v>0.1972449336072189</v>
      </c>
      <c r="J34" s="59">
        <f>+$C34*'Estructura Poblacion'!I$19</f>
        <v>0.10491369020773476</v>
      </c>
      <c r="K34" s="59">
        <f>+$C34*'Estructura Poblacion'!J$19</f>
        <v>5.7790363347230124E-2</v>
      </c>
      <c r="L34" s="59">
        <f>+$C34*'Estructura Poblacion'!K$19</f>
        <v>6.0726973094319743E-2</v>
      </c>
      <c r="M34" s="139">
        <f>+D34*Parámetros!$B$97</f>
        <v>6.3536594311805467E-5</v>
      </c>
      <c r="N34" s="139">
        <f>E34*Parámetros!$B$98</f>
        <v>3.1347118532716557E-4</v>
      </c>
      <c r="O34" s="139">
        <f>+F34*Parámetros!$B$99</f>
        <v>3.8052747838449178E-3</v>
      </c>
      <c r="P34" s="139">
        <f>+G34*Parámetros!$B$100</f>
        <v>1.1581184581833933E-2</v>
      </c>
      <c r="Q34" s="139">
        <f>+H34*Parámetros!$B$101</f>
        <v>1.4200121939741982E-2</v>
      </c>
      <c r="R34" s="139">
        <f>I34*Parámetros!$B$102</f>
        <v>2.0118983227936326E-2</v>
      </c>
      <c r="S34" s="139">
        <f>+J34*Parámetros!$B$103</f>
        <v>1.7415672574483971E-2</v>
      </c>
      <c r="T34" s="139">
        <f>+K34*Parámetros!$B$104</f>
        <v>1.4043058293376921E-2</v>
      </c>
      <c r="U34" s="139">
        <f>L34*Parámetros!$B$105</f>
        <v>1.6578463654749291E-2</v>
      </c>
      <c r="V34" s="139">
        <f t="shared" si="1"/>
        <v>9.8119766835606304E-2</v>
      </c>
      <c r="W34" s="139">
        <f t="shared" si="5"/>
        <v>0.22912145073519719</v>
      </c>
      <c r="X34" s="59">
        <f t="shared" si="3"/>
        <v>2.4146711565442729</v>
      </c>
      <c r="Y34" s="60">
        <f>+M34*Parámetros!$C$97</f>
        <v>3.1768297155902737E-6</v>
      </c>
      <c r="Z34" s="60">
        <f>N34*Parámetros!$C$98</f>
        <v>1.5673559266358278E-5</v>
      </c>
      <c r="AA34" s="60">
        <f>+O34*Parámetros!$C$99</f>
        <v>1.9026373919224591E-4</v>
      </c>
      <c r="AB34" s="60">
        <f>+P34*Parámetros!$C$100</f>
        <v>5.7905922909169672E-4</v>
      </c>
      <c r="AC34" s="60">
        <f>+Q34*Parámetros!$C$101</f>
        <v>8.9460768220374484E-4</v>
      </c>
      <c r="AD34" s="60">
        <f>+R34*Parámetros!$C$102</f>
        <v>2.4545159538082316E-3</v>
      </c>
      <c r="AE34" s="60">
        <f>+S34*Parámetros!$C$103</f>
        <v>4.7718942854086087E-3</v>
      </c>
      <c r="AF34" s="60">
        <f>+T34*Parámetros!$C$104</f>
        <v>6.0666011827388297E-3</v>
      </c>
      <c r="AG34" s="60">
        <f>+U34*Parámetros!$C$105</f>
        <v>1.1754130731217246E-2</v>
      </c>
      <c r="AH34" s="60">
        <f t="shared" si="2"/>
        <v>2.672992319264255E-2</v>
      </c>
      <c r="AI34" s="140">
        <f t="shared" si="6"/>
        <v>6.2417583912523077E-2</v>
      </c>
      <c r="AJ34" s="59">
        <f t="shared" si="4"/>
        <v>0.65780807100833516</v>
      </c>
    </row>
    <row r="35" spans="1:36" x14ac:dyDescent="0.25">
      <c r="A35" s="9">
        <v>43937</v>
      </c>
      <c r="B35" s="138">
        <f t="shared" si="0"/>
        <v>27</v>
      </c>
      <c r="C35" s="56">
        <f>+'Modelo predictivo'!O34</f>
        <v>1.5173728151712567</v>
      </c>
      <c r="D35" s="59">
        <f>+$C35*'Estructura Poblacion'!C$19</f>
        <v>6.1898868275948406E-2</v>
      </c>
      <c r="E35" s="59">
        <f>+$C35*'Estructura Poblacion'!D$19</f>
        <v>0.10179703953309704</v>
      </c>
      <c r="F35" s="59">
        <f>+$C35*'Estructura Poblacion'!E$19</f>
        <v>0.30893246790854967</v>
      </c>
      <c r="G35" s="59">
        <f>+$C35*'Estructura Poblacion'!F$19</f>
        <v>0.35258333537696496</v>
      </c>
      <c r="H35" s="59">
        <f>+$C35*'Estructura Poblacion'!G$19</f>
        <v>0.28232853226796256</v>
      </c>
      <c r="I35" s="59">
        <f>+$C35*'Estructura Poblacion'!H$19</f>
        <v>0.19216072714780186</v>
      </c>
      <c r="J35" s="59">
        <f>+$C35*'Estructura Poblacion'!I$19</f>
        <v>0.10220942373213733</v>
      </c>
      <c r="K35" s="59">
        <f>+$C35*'Estructura Poblacion'!J$19</f>
        <v>5.6300752773976392E-2</v>
      </c>
      <c r="L35" s="59">
        <f>+$C35*'Estructura Poblacion'!K$19</f>
        <v>5.916166815481845E-2</v>
      </c>
      <c r="M35" s="139">
        <f>+D35*Parámetros!$B$97</f>
        <v>6.189886827594841E-5</v>
      </c>
      <c r="N35" s="139">
        <f>E35*Parámetros!$B$98</f>
        <v>3.0539111859929116E-4</v>
      </c>
      <c r="O35" s="139">
        <f>+F35*Parámetros!$B$99</f>
        <v>3.7071896149025959E-3</v>
      </c>
      <c r="P35" s="139">
        <f>+G35*Parámetros!$B$100</f>
        <v>1.1282666732062879E-2</v>
      </c>
      <c r="Q35" s="139">
        <f>+H35*Parámetros!$B$101</f>
        <v>1.3834098081130166E-2</v>
      </c>
      <c r="R35" s="139">
        <f>I35*Parámetros!$B$102</f>
        <v>1.9600394169075788E-2</v>
      </c>
      <c r="S35" s="139">
        <f>+J35*Parámetros!$B$103</f>
        <v>1.6966764339534798E-2</v>
      </c>
      <c r="T35" s="139">
        <f>+K35*Parámetros!$B$104</f>
        <v>1.3681082924076262E-2</v>
      </c>
      <c r="U35" s="139">
        <f>L35*Parámetros!$B$105</f>
        <v>1.6151135406265438E-2</v>
      </c>
      <c r="V35" s="139">
        <f t="shared" si="1"/>
        <v>9.5590621253923161E-2</v>
      </c>
      <c r="W35" s="139">
        <f t="shared" si="5"/>
        <v>0.26101368685045079</v>
      </c>
      <c r="X35" s="59">
        <f t="shared" si="3"/>
        <v>2.249248090947745</v>
      </c>
      <c r="Y35" s="60">
        <f>+M35*Parámetros!$C$97</f>
        <v>3.0949434137974206E-6</v>
      </c>
      <c r="Z35" s="60">
        <f>N35*Parámetros!$C$98</f>
        <v>1.5269555929964558E-5</v>
      </c>
      <c r="AA35" s="60">
        <f>+O35*Parámetros!$C$99</f>
        <v>1.8535948074512981E-4</v>
      </c>
      <c r="AB35" s="60">
        <f>+P35*Parámetros!$C$100</f>
        <v>5.6413333660314399E-4</v>
      </c>
      <c r="AC35" s="60">
        <f>+Q35*Parámetros!$C$101</f>
        <v>8.7154817911120046E-4</v>
      </c>
      <c r="AD35" s="60">
        <f>+R35*Parámetros!$C$102</f>
        <v>2.3912480886272461E-3</v>
      </c>
      <c r="AE35" s="60">
        <f>+S35*Parámetros!$C$103</f>
        <v>4.6488934290325355E-3</v>
      </c>
      <c r="AF35" s="60">
        <f>+T35*Parámetros!$C$104</f>
        <v>5.9102278232009454E-3</v>
      </c>
      <c r="AG35" s="60">
        <f>+U35*Parámetros!$C$105</f>
        <v>1.1451155003042196E-2</v>
      </c>
      <c r="AH35" s="60">
        <f t="shared" si="2"/>
        <v>2.604092983970616E-2</v>
      </c>
      <c r="AI35" s="140">
        <f t="shared" si="6"/>
        <v>7.1105711180809633E-2</v>
      </c>
      <c r="AJ35" s="59">
        <f t="shared" si="4"/>
        <v>0.61274328966723168</v>
      </c>
    </row>
    <row r="36" spans="1:36" x14ac:dyDescent="0.25">
      <c r="A36" s="9">
        <v>43938</v>
      </c>
      <c r="B36" s="138">
        <f t="shared" si="0"/>
        <v>28</v>
      </c>
      <c r="C36" s="56">
        <f>+'Modelo predictivo'!O35</f>
        <v>1.4782608260866255</v>
      </c>
      <c r="D36" s="59">
        <f>+$C36*'Estructura Poblacion'!C$19</f>
        <v>6.0303355402543807E-2</v>
      </c>
      <c r="E36" s="59">
        <f>+$C36*'Estructura Poblacion'!D$19</f>
        <v>9.9173106469806399E-2</v>
      </c>
      <c r="F36" s="59">
        <f>+$C36*'Estructura Poblacion'!E$19</f>
        <v>0.30096938646151344</v>
      </c>
      <c r="G36" s="59">
        <f>+$C36*'Estructura Poblacion'!F$19</f>
        <v>0.34349510377903014</v>
      </c>
      <c r="H36" s="59">
        <f>+$C36*'Estructura Poblacion'!G$19</f>
        <v>0.27505119715167592</v>
      </c>
      <c r="I36" s="59">
        <f>+$C36*'Estructura Poblacion'!H$19</f>
        <v>0.18720756851232745</v>
      </c>
      <c r="J36" s="59">
        <f>+$C36*'Estructura Poblacion'!I$19</f>
        <v>9.9574861002801357E-2</v>
      </c>
      <c r="K36" s="59">
        <f>+$C36*'Estructura Poblacion'!J$19</f>
        <v>5.4849537617137199E-2</v>
      </c>
      <c r="L36" s="59">
        <f>+$C36*'Estructura Poblacion'!K$19</f>
        <v>5.7636709689789754E-2</v>
      </c>
      <c r="M36" s="139">
        <f>+D36*Parámetros!$B$97</f>
        <v>6.0303355402543809E-5</v>
      </c>
      <c r="N36" s="139">
        <f>E36*Parámetros!$B$98</f>
        <v>2.9751931940941921E-4</v>
      </c>
      <c r="O36" s="139">
        <f>+F36*Parámetros!$B$99</f>
        <v>3.6116326375381612E-3</v>
      </c>
      <c r="P36" s="139">
        <f>+G36*Parámetros!$B$100</f>
        <v>1.0991843320928965E-2</v>
      </c>
      <c r="Q36" s="139">
        <f>+H36*Parámetros!$B$101</f>
        <v>1.3477508660432121E-2</v>
      </c>
      <c r="R36" s="139">
        <f>I36*Parámetros!$B$102</f>
        <v>1.9095171988257397E-2</v>
      </c>
      <c r="S36" s="139">
        <f>+J36*Parámetros!$B$103</f>
        <v>1.6529426926465026E-2</v>
      </c>
      <c r="T36" s="139">
        <f>+K36*Parámetros!$B$104</f>
        <v>1.3328437640964339E-2</v>
      </c>
      <c r="U36" s="139">
        <f>L36*Parámetros!$B$105</f>
        <v>1.5734821745312603E-2</v>
      </c>
      <c r="V36" s="139">
        <f t="shared" si="1"/>
        <v>9.312666559471057E-2</v>
      </c>
      <c r="W36" s="139">
        <f t="shared" si="5"/>
        <v>0.29734493344398821</v>
      </c>
      <c r="X36" s="59">
        <f t="shared" si="3"/>
        <v>2.0450298230984676</v>
      </c>
      <c r="Y36" s="60">
        <f>+M36*Parámetros!$C$97</f>
        <v>3.0151677701271906E-6</v>
      </c>
      <c r="Z36" s="60">
        <f>N36*Parámetros!$C$98</f>
        <v>1.4875965970470961E-5</v>
      </c>
      <c r="AA36" s="60">
        <f>+O36*Parámetros!$C$99</f>
        <v>1.8058163187690808E-4</v>
      </c>
      <c r="AB36" s="60">
        <f>+P36*Parámetros!$C$100</f>
        <v>5.495921660464483E-4</v>
      </c>
      <c r="AC36" s="60">
        <f>+Q36*Parámetros!$C$101</f>
        <v>8.4908304560722366E-4</v>
      </c>
      <c r="AD36" s="60">
        <f>+R36*Parámetros!$C$102</f>
        <v>2.3296109825674022E-3</v>
      </c>
      <c r="AE36" s="60">
        <f>+S36*Parámetros!$C$103</f>
        <v>4.5290629778514174E-3</v>
      </c>
      <c r="AF36" s="60">
        <f>+T36*Parámetros!$C$104</f>
        <v>5.7578850608965941E-3</v>
      </c>
      <c r="AG36" s="60">
        <f>+U36*Parámetros!$C$105</f>
        <v>1.1155988617426634E-2</v>
      </c>
      <c r="AH36" s="60">
        <f t="shared" si="2"/>
        <v>2.5369695616013224E-2</v>
      </c>
      <c r="AI36" s="140">
        <f t="shared" si="6"/>
        <v>8.1003119850413197E-2</v>
      </c>
      <c r="AJ36" s="59">
        <f t="shared" si="4"/>
        <v>0.5571098654328317</v>
      </c>
    </row>
    <row r="37" spans="1:36" x14ac:dyDescent="0.25">
      <c r="A37" s="9">
        <v>43939</v>
      </c>
      <c r="B37" s="138">
        <f t="shared" si="0"/>
        <v>29</v>
      </c>
      <c r="C37" s="56">
        <f>+'Modelo predictivo'!O36</f>
        <v>1.4401569683104753</v>
      </c>
      <c r="D37" s="59">
        <f>+$C37*'Estructura Poblacion'!C$19</f>
        <v>5.8748967680746382E-2</v>
      </c>
      <c r="E37" s="59">
        <f>+$C37*'Estructura Poblacion'!D$19</f>
        <v>9.6616806608875727E-2</v>
      </c>
      <c r="F37" s="59">
        <f>+$C37*'Estructura Poblacion'!E$19</f>
        <v>0.29321155746792238</v>
      </c>
      <c r="G37" s="59">
        <f>+$C37*'Estructura Poblacion'!F$19</f>
        <v>0.33464112594898171</v>
      </c>
      <c r="H37" s="59">
        <f>+$C37*'Estructura Poblacion'!G$19</f>
        <v>0.26796143903018654</v>
      </c>
      <c r="I37" s="59">
        <f>+$C37*'Estructura Poblacion'!H$19</f>
        <v>0.18238208004687406</v>
      </c>
      <c r="J37" s="59">
        <f>+$C37*'Estructura Poblacion'!I$19</f>
        <v>9.7008205460846056E-2</v>
      </c>
      <c r="K37" s="59">
        <f>+$C37*'Estructura Poblacion'!J$19</f>
        <v>5.3435728265249172E-2</v>
      </c>
      <c r="L37" s="59">
        <f>+$C37*'Estructura Poblacion'!K$19</f>
        <v>5.6151057800793332E-2</v>
      </c>
      <c r="M37" s="139">
        <f>+D37*Parámetros!$B$97</f>
        <v>5.8748967680746386E-5</v>
      </c>
      <c r="N37" s="139">
        <f>E37*Parámetros!$B$98</f>
        <v>2.8985041982662721E-4</v>
      </c>
      <c r="O37" s="139">
        <f>+F37*Parámetros!$B$99</f>
        <v>3.5185386896150685E-3</v>
      </c>
      <c r="P37" s="139">
        <f>+G37*Parámetros!$B$100</f>
        <v>1.0708516030367415E-2</v>
      </c>
      <c r="Q37" s="139">
        <f>+H37*Parámetros!$B$101</f>
        <v>1.3130110512479141E-2</v>
      </c>
      <c r="R37" s="139">
        <f>I37*Parámetros!$B$102</f>
        <v>1.8602972164781153E-2</v>
      </c>
      <c r="S37" s="139">
        <f>+J37*Parámetros!$B$103</f>
        <v>1.6103362106500447E-2</v>
      </c>
      <c r="T37" s="139">
        <f>+K37*Parámetros!$B$104</f>
        <v>1.2984881968455549E-2</v>
      </c>
      <c r="U37" s="139">
        <f>L37*Parámetros!$B$105</f>
        <v>1.532923877961658E-2</v>
      </c>
      <c r="V37" s="139">
        <f t="shared" si="1"/>
        <v>9.0726219639322717E-2</v>
      </c>
      <c r="W37" s="139">
        <f t="shared" si="5"/>
        <v>0.179690154495835</v>
      </c>
      <c r="X37" s="59">
        <f t="shared" si="3"/>
        <v>1.9560658882419555</v>
      </c>
      <c r="Y37" s="60">
        <f>+M37*Parámetros!$C$97</f>
        <v>2.9374483840373196E-6</v>
      </c>
      <c r="Z37" s="60">
        <f>N37*Parámetros!$C$98</f>
        <v>1.4492520991331361E-5</v>
      </c>
      <c r="AA37" s="60">
        <f>+O37*Parámetros!$C$99</f>
        <v>1.7592693448075343E-4</v>
      </c>
      <c r="AB37" s="60">
        <f>+P37*Parámetros!$C$100</f>
        <v>5.3542580151837074E-4</v>
      </c>
      <c r="AC37" s="60">
        <f>+Q37*Parámetros!$C$101</f>
        <v>8.2719696228618594E-4</v>
      </c>
      <c r="AD37" s="60">
        <f>+R37*Parámetros!$C$102</f>
        <v>2.2695626041033005E-3</v>
      </c>
      <c r="AE37" s="60">
        <f>+S37*Parámetros!$C$103</f>
        <v>4.4123212171811232E-3</v>
      </c>
      <c r="AF37" s="60">
        <f>+T37*Parámetros!$C$104</f>
        <v>5.609469010372797E-3</v>
      </c>
      <c r="AG37" s="60">
        <f>+U37*Parámetros!$C$105</f>
        <v>1.0868430294748155E-2</v>
      </c>
      <c r="AH37" s="60">
        <f t="shared" si="2"/>
        <v>2.4715762794066055E-2</v>
      </c>
      <c r="AI37" s="140">
        <f t="shared" si="6"/>
        <v>4.8951441519373473E-2</v>
      </c>
      <c r="AJ37" s="59">
        <f t="shared" si="4"/>
        <v>0.53287418670752429</v>
      </c>
    </row>
    <row r="38" spans="1:36" x14ac:dyDescent="0.25">
      <c r="A38" s="9">
        <v>43940</v>
      </c>
      <c r="B38" s="138">
        <f t="shared" si="0"/>
        <v>30</v>
      </c>
      <c r="C38" s="56">
        <f>+'Modelo predictivo'!O37</f>
        <v>1.4030352579429746</v>
      </c>
      <c r="D38" s="59">
        <f>+$C38*'Estructura Poblacion'!C$19</f>
        <v>5.7234645137702475E-2</v>
      </c>
      <c r="E38" s="59">
        <f>+$C38*'Estructura Poblacion'!D$19</f>
        <v>9.4126396750445415E-2</v>
      </c>
      <c r="F38" s="59">
        <f>+$C38*'Estructura Poblacion'!E$19</f>
        <v>0.28565369068518048</v>
      </c>
      <c r="G38" s="59">
        <f>+$C38*'Estructura Poblacion'!F$19</f>
        <v>0.32601536415503929</v>
      </c>
      <c r="H38" s="59">
        <f>+$C38*'Estructura Poblacion'!G$19</f>
        <v>0.26105442323384115</v>
      </c>
      <c r="I38" s="59">
        <f>+$C38*'Estructura Poblacion'!H$19</f>
        <v>0.17768097113951306</v>
      </c>
      <c r="J38" s="59">
        <f>+$C38*'Estructura Poblacion'!I$19</f>
        <v>9.4507706844633971E-2</v>
      </c>
      <c r="K38" s="59">
        <f>+$C38*'Estructura Poblacion'!J$19</f>
        <v>5.2058360609092809E-2</v>
      </c>
      <c r="L38" s="59">
        <f>+$C38*'Estructura Poblacion'!K$19</f>
        <v>5.4703699387525929E-2</v>
      </c>
      <c r="M38" s="139">
        <f>+D38*Parámetros!$B$97</f>
        <v>5.7234645137702477E-5</v>
      </c>
      <c r="N38" s="139">
        <f>E38*Parámetros!$B$98</f>
        <v>2.8237919025133625E-4</v>
      </c>
      <c r="O38" s="139">
        <f>+F38*Parámetros!$B$99</f>
        <v>3.427844288222166E-3</v>
      </c>
      <c r="P38" s="139">
        <f>+G38*Parámetros!$B$100</f>
        <v>1.0432491652961258E-2</v>
      </c>
      <c r="Q38" s="139">
        <f>+H38*Parámetros!$B$101</f>
        <v>1.2791666738458217E-2</v>
      </c>
      <c r="R38" s="139">
        <f>I38*Parámetros!$B$102</f>
        <v>1.8123459056230331E-2</v>
      </c>
      <c r="S38" s="139">
        <f>+J38*Parámetros!$B$103</f>
        <v>1.568827933620924E-2</v>
      </c>
      <c r="T38" s="139">
        <f>+K38*Parámetros!$B$104</f>
        <v>1.2650181628009552E-2</v>
      </c>
      <c r="U38" s="139">
        <f>L38*Parámetros!$B$105</f>
        <v>1.493410993279458E-2</v>
      </c>
      <c r="V38" s="139">
        <f t="shared" si="1"/>
        <v>8.8387646468274392E-2</v>
      </c>
      <c r="W38" s="139">
        <f t="shared" si="5"/>
        <v>0.18693176792987171</v>
      </c>
      <c r="X38" s="59">
        <f t="shared" si="3"/>
        <v>1.8575217667803581</v>
      </c>
      <c r="Y38" s="60">
        <f>+M38*Parámetros!$C$97</f>
        <v>2.8617322568851242E-6</v>
      </c>
      <c r="Z38" s="60">
        <f>N38*Parámetros!$C$98</f>
        <v>1.4118959512566814E-5</v>
      </c>
      <c r="AA38" s="60">
        <f>+O38*Parámetros!$C$99</f>
        <v>1.7139221441110831E-4</v>
      </c>
      <c r="AB38" s="60">
        <f>+P38*Parámetros!$C$100</f>
        <v>5.2162458264806298E-4</v>
      </c>
      <c r="AC38" s="60">
        <f>+Q38*Parámetros!$C$101</f>
        <v>8.058750045228676E-4</v>
      </c>
      <c r="AD38" s="60">
        <f>+R38*Parámetros!$C$102</f>
        <v>2.2110620048601004E-3</v>
      </c>
      <c r="AE38" s="60">
        <f>+S38*Parámetros!$C$103</f>
        <v>4.2985885381213321E-3</v>
      </c>
      <c r="AF38" s="60">
        <f>+T38*Parámetros!$C$104</f>
        <v>5.4648784633001268E-3</v>
      </c>
      <c r="AG38" s="60">
        <f>+U38*Parámetros!$C$105</f>
        <v>1.0588283942351357E-2</v>
      </c>
      <c r="AH38" s="60">
        <f t="shared" si="2"/>
        <v>2.4078685441984406E-2</v>
      </c>
      <c r="AI38" s="140">
        <f t="shared" si="6"/>
        <v>5.0924211911367173E-2</v>
      </c>
      <c r="AJ38" s="59">
        <f t="shared" si="4"/>
        <v>0.50602866023814153</v>
      </c>
    </row>
    <row r="39" spans="1:36" x14ac:dyDescent="0.25">
      <c r="A39" s="9">
        <v>43941</v>
      </c>
      <c r="B39" s="138">
        <f t="shared" si="0"/>
        <v>31</v>
      </c>
      <c r="C39" s="56">
        <f>+'Modelo predictivo'!O38</f>
        <v>1.3668703804723918</v>
      </c>
      <c r="D39" s="59">
        <f>+$C39*'Estructura Poblacion'!C$19</f>
        <v>5.5759355107206726E-2</v>
      </c>
      <c r="E39" s="59">
        <f>+$C39*'Estructura Poblacion'!D$19</f>
        <v>9.1700178602358309E-2</v>
      </c>
      <c r="F39" s="59">
        <f>+$C39*'Estructura Poblacion'!E$19</f>
        <v>0.2782906321560632</v>
      </c>
      <c r="G39" s="59">
        <f>+$C39*'Estructura Poblacion'!F$19</f>
        <v>0.3176119362073479</v>
      </c>
      <c r="H39" s="59">
        <f>+$C39*'Estructura Poblacion'!G$19</f>
        <v>0.25432543964204807</v>
      </c>
      <c r="I39" s="59">
        <f>+$C39*'Estructura Poblacion'!H$19</f>
        <v>0.17310103594990445</v>
      </c>
      <c r="J39" s="59">
        <f>+$C39*'Estructura Poblacion'!I$19</f>
        <v>9.2071659982153164E-2</v>
      </c>
      <c r="K39" s="59">
        <f>+$C39*'Estructura Poblacion'!J$19</f>
        <v>5.0716495376491665E-2</v>
      </c>
      <c r="L39" s="59">
        <f>+$C39*'Estructura Poblacion'!K$19</f>
        <v>5.3293647448818433E-2</v>
      </c>
      <c r="M39" s="139">
        <f>+D39*Parámetros!$B$97</f>
        <v>5.5759355107206728E-5</v>
      </c>
      <c r="N39" s="139">
        <f>E39*Parámetros!$B$98</f>
        <v>2.7510053580707494E-4</v>
      </c>
      <c r="O39" s="139">
        <f>+F39*Parámetros!$B$99</f>
        <v>3.3394875858727587E-3</v>
      </c>
      <c r="P39" s="139">
        <f>+G39*Parámetros!$B$100</f>
        <v>1.0163581958635133E-2</v>
      </c>
      <c r="Q39" s="139">
        <f>+H39*Parámetros!$B$101</f>
        <v>1.2461946542460356E-2</v>
      </c>
      <c r="R39" s="139">
        <f>I39*Parámetros!$B$102</f>
        <v>1.7656305666890252E-2</v>
      </c>
      <c r="S39" s="139">
        <f>+J39*Parámetros!$B$103</f>
        <v>1.5283895557037425E-2</v>
      </c>
      <c r="T39" s="139">
        <f>+K39*Parámetros!$B$104</f>
        <v>1.2324108376487473E-2</v>
      </c>
      <c r="U39" s="139">
        <f>L39*Parámetros!$B$105</f>
        <v>1.4549165753527434E-2</v>
      </c>
      <c r="V39" s="139">
        <f t="shared" si="1"/>
        <v>8.6109351331825124E-2</v>
      </c>
      <c r="W39" s="139">
        <f t="shared" si="5"/>
        <v>0.19446517936473315</v>
      </c>
      <c r="X39" s="59">
        <f t="shared" si="3"/>
        <v>1.7491659387474501</v>
      </c>
      <c r="Y39" s="60">
        <f>+M39*Parámetros!$C$97</f>
        <v>2.7879677553603366E-6</v>
      </c>
      <c r="Z39" s="60">
        <f>N39*Parámetros!$C$98</f>
        <v>1.3755026790353748E-5</v>
      </c>
      <c r="AA39" s="60">
        <f>+O39*Parámetros!$C$99</f>
        <v>1.6697437929363794E-4</v>
      </c>
      <c r="AB39" s="60">
        <f>+P39*Parámetros!$C$100</f>
        <v>5.0817909793175666E-4</v>
      </c>
      <c r="AC39" s="60">
        <f>+Q39*Parámetros!$C$101</f>
        <v>7.8510263217500243E-4</v>
      </c>
      <c r="AD39" s="60">
        <f>+R39*Parámetros!$C$102</f>
        <v>2.1540692913606108E-3</v>
      </c>
      <c r="AE39" s="60">
        <f>+S39*Parámetros!$C$103</f>
        <v>4.1877873826282547E-3</v>
      </c>
      <c r="AF39" s="60">
        <f>+T39*Parámetros!$C$104</f>
        <v>5.3240148186425888E-3</v>
      </c>
      <c r="AG39" s="60">
        <f>+U39*Parámetros!$C$105</f>
        <v>1.031535851925095E-2</v>
      </c>
      <c r="AH39" s="60">
        <f t="shared" si="2"/>
        <v>2.3458029115828519E-2</v>
      </c>
      <c r="AI39" s="140">
        <f t="shared" si="6"/>
        <v>5.2976474320121168E-2</v>
      </c>
      <c r="AJ39" s="59">
        <f t="shared" si="4"/>
        <v>0.47651021503384888</v>
      </c>
    </row>
    <row r="40" spans="1:36" x14ac:dyDescent="0.25">
      <c r="A40" s="9">
        <v>43942</v>
      </c>
      <c r="B40" s="138">
        <f t="shared" si="0"/>
        <v>32</v>
      </c>
      <c r="C40" s="56">
        <f>+'Modelo predictivo'!O39</f>
        <v>1.331637674709782</v>
      </c>
      <c r="D40" s="59">
        <f>+$C40*'Estructura Poblacion'!C$19</f>
        <v>5.4322091574342597E-2</v>
      </c>
      <c r="E40" s="59">
        <f>+$C40*'Estructura Poblacion'!D$19</f>
        <v>8.9336497702374895E-2</v>
      </c>
      <c r="F40" s="59">
        <f>+$C40*'Estructura Poblacion'!E$19</f>
        <v>0.27111736093786865</v>
      </c>
      <c r="G40" s="59">
        <f>+$C40*'Estructura Poblacion'!F$19</f>
        <v>0.30942511172497167</v>
      </c>
      <c r="H40" s="59">
        <f>+$C40*'Estructura Poblacion'!G$19</f>
        <v>0.24776989969409929</v>
      </c>
      <c r="I40" s="59">
        <f>+$C40*'Estructura Poblacion'!H$19</f>
        <v>0.16863915137477875</v>
      </c>
      <c r="J40" s="59">
        <f>+$C40*'Estructura Poblacion'!I$19</f>
        <v>8.9698403708866184E-2</v>
      </c>
      <c r="K40" s="59">
        <f>+$C40*'Estructura Poblacion'!J$19</f>
        <v>4.9409217536223342E-2</v>
      </c>
      <c r="L40" s="59">
        <f>+$C40*'Estructura Poblacion'!K$19</f>
        <v>5.1919940456256669E-2</v>
      </c>
      <c r="M40" s="139">
        <f>+D40*Parámetros!$B$97</f>
        <v>5.4322091574342597E-5</v>
      </c>
      <c r="N40" s="139">
        <f>E40*Parámetros!$B$98</f>
        <v>2.6800949310712467E-4</v>
      </c>
      <c r="O40" s="139">
        <f>+F40*Parámetros!$B$99</f>
        <v>3.2534083312544238E-3</v>
      </c>
      <c r="P40" s="139">
        <f>+G40*Parámetros!$B$100</f>
        <v>9.9016035751990934E-3</v>
      </c>
      <c r="Q40" s="139">
        <f>+H40*Parámetros!$B$101</f>
        <v>1.2140725085010866E-2</v>
      </c>
      <c r="R40" s="139">
        <f>I40*Parámetros!$B$102</f>
        <v>1.7201193440227431E-2</v>
      </c>
      <c r="S40" s="139">
        <f>+J40*Parámetros!$B$103</f>
        <v>1.4889935015671787E-2</v>
      </c>
      <c r="T40" s="139">
        <f>+K40*Parámetros!$B$104</f>
        <v>1.2006439861302272E-2</v>
      </c>
      <c r="U40" s="139">
        <f>L40*Parámetros!$B$105</f>
        <v>1.4174143744558072E-2</v>
      </c>
      <c r="V40" s="139">
        <f t="shared" si="1"/>
        <v>8.3889780637905406E-2</v>
      </c>
      <c r="W40" s="139">
        <f t="shared" si="5"/>
        <v>0.20230214312908101</v>
      </c>
      <c r="X40" s="59">
        <f t="shared" si="3"/>
        <v>1.6307535762562744</v>
      </c>
      <c r="Y40" s="60">
        <f>+M40*Parámetros!$C$97</f>
        <v>2.7161045787171299E-6</v>
      </c>
      <c r="Z40" s="60">
        <f>N40*Parámetros!$C$98</f>
        <v>1.3400474655356234E-5</v>
      </c>
      <c r="AA40" s="60">
        <f>+O40*Parámetros!$C$99</f>
        <v>1.6267041656272121E-4</v>
      </c>
      <c r="AB40" s="60">
        <f>+P40*Parámetros!$C$100</f>
        <v>4.9508017875995471E-4</v>
      </c>
      <c r="AC40" s="60">
        <f>+Q40*Parámetros!$C$101</f>
        <v>7.6486568035568454E-4</v>
      </c>
      <c r="AD40" s="60">
        <f>+R40*Parámetros!$C$102</f>
        <v>2.0985455997077464E-3</v>
      </c>
      <c r="AE40" s="60">
        <f>+S40*Parámetros!$C$103</f>
        <v>4.0798421942940697E-3</v>
      </c>
      <c r="AF40" s="60">
        <f>+T40*Parámetros!$C$104</f>
        <v>5.1867820200825815E-3</v>
      </c>
      <c r="AG40" s="60">
        <f>+U40*Parámetros!$C$105</f>
        <v>1.0049467914891672E-2</v>
      </c>
      <c r="AH40" s="60">
        <f t="shared" si="2"/>
        <v>2.2853370583888505E-2</v>
      </c>
      <c r="AI40" s="140">
        <f t="shared" si="6"/>
        <v>5.511143087617898E-2</v>
      </c>
      <c r="AJ40" s="59">
        <f t="shared" si="4"/>
        <v>0.44425215474155844</v>
      </c>
    </row>
    <row r="41" spans="1:36" x14ac:dyDescent="0.25">
      <c r="A41" s="9">
        <v>43943</v>
      </c>
      <c r="B41" s="138">
        <f t="shared" si="0"/>
        <v>33</v>
      </c>
      <c r="C41" s="56">
        <f>+'Modelo predictivo'!O40</f>
        <v>0.29145439993590117</v>
      </c>
      <c r="D41" s="59">
        <f>+$C41*'Estructura Poblacion'!C$19</f>
        <v>1.1889429762877218E-2</v>
      </c>
      <c r="E41" s="59">
        <f>+$C41*'Estructura Poblacion'!D$19</f>
        <v>1.9553002911167499E-2</v>
      </c>
      <c r="F41" s="59">
        <f>+$C41*'Estructura Poblacion'!E$19</f>
        <v>5.9339225109842998E-2</v>
      </c>
      <c r="G41" s="59">
        <f>+$C41*'Estructura Poblacion'!F$19</f>
        <v>6.7723609789393652E-2</v>
      </c>
      <c r="H41" s="59">
        <f>+$C41*'Estructura Poblacion'!G$19</f>
        <v>5.4229186218586391E-2</v>
      </c>
      <c r="I41" s="59">
        <f>+$C41*'Estructura Poblacion'!H$19</f>
        <v>3.6909906953742251E-2</v>
      </c>
      <c r="J41" s="59">
        <f>+$C41*'Estructura Poblacion'!I$19</f>
        <v>1.9632212969547761E-2</v>
      </c>
      <c r="K41" s="59">
        <f>+$C41*'Estructura Poblacion'!J$19</f>
        <v>1.0814153220365172E-2</v>
      </c>
      <c r="L41" s="59">
        <f>+$C41*'Estructura Poblacion'!K$19</f>
        <v>1.1363673000378235E-2</v>
      </c>
      <c r="M41" s="139">
        <f>+D41*Parámetros!$B$97</f>
        <v>1.1889429762877218E-5</v>
      </c>
      <c r="N41" s="139">
        <f>E41*Parámetros!$B$98</f>
        <v>5.8659008733502496E-5</v>
      </c>
      <c r="O41" s="139">
        <f>+F41*Parámetros!$B$99</f>
        <v>7.1207070131811597E-4</v>
      </c>
      <c r="P41" s="139">
        <f>+G41*Parámetros!$B$100</f>
        <v>2.1671555132605968E-3</v>
      </c>
      <c r="Q41" s="139">
        <f>+H41*Parámetros!$B$101</f>
        <v>2.6572301247107331E-3</v>
      </c>
      <c r="R41" s="139">
        <f>I41*Parámetros!$B$102</f>
        <v>3.7648105092817092E-3</v>
      </c>
      <c r="S41" s="139">
        <f>+J41*Parámetros!$B$103</f>
        <v>3.2589473529449284E-3</v>
      </c>
      <c r="T41" s="139">
        <f>+K41*Parámetros!$B$104</f>
        <v>2.6278392325487366E-3</v>
      </c>
      <c r="U41" s="139">
        <f>L41*Parámetros!$B$105</f>
        <v>3.1022827291032583E-3</v>
      </c>
      <c r="V41" s="139">
        <f t="shared" si="1"/>
        <v>1.8360884601664459E-2</v>
      </c>
      <c r="W41" s="139">
        <f t="shared" si="5"/>
        <v>0.21045488680612165</v>
      </c>
      <c r="X41" s="59">
        <f t="shared" si="3"/>
        <v>1.4386595740518173</v>
      </c>
      <c r="Y41" s="60">
        <f>+M41*Parámetros!$C$97</f>
        <v>5.9447148814386092E-7</v>
      </c>
      <c r="Z41" s="60">
        <f>N41*Parámetros!$C$98</f>
        <v>2.932950436675125E-6</v>
      </c>
      <c r="AA41" s="60">
        <f>+O41*Parámetros!$C$99</f>
        <v>3.5603535065905799E-5</v>
      </c>
      <c r="AB41" s="60">
        <f>+P41*Parámetros!$C$100</f>
        <v>1.0835777566302985E-4</v>
      </c>
      <c r="AC41" s="60">
        <f>+Q41*Parámetros!$C$101</f>
        <v>1.6740549785677618E-4</v>
      </c>
      <c r="AD41" s="60">
        <f>+R41*Parámetros!$C$102</f>
        <v>4.5930688213236849E-4</v>
      </c>
      <c r="AE41" s="60">
        <f>+S41*Parámetros!$C$103</f>
        <v>8.9295157470691043E-4</v>
      </c>
      <c r="AF41" s="60">
        <f>+T41*Parámetros!$C$104</f>
        <v>1.1352265484610542E-3</v>
      </c>
      <c r="AG41" s="60">
        <f>+U41*Parámetros!$C$105</f>
        <v>2.1995184549342098E-3</v>
      </c>
      <c r="AH41" s="60">
        <f t="shared" si="2"/>
        <v>5.0018976907450739E-3</v>
      </c>
      <c r="AI41" s="140">
        <f t="shared" si="6"/>
        <v>5.7332412634744645E-2</v>
      </c>
      <c r="AJ41" s="59">
        <f t="shared" si="4"/>
        <v>0.39192163979755884</v>
      </c>
    </row>
    <row r="42" spans="1:36" x14ac:dyDescent="0.25">
      <c r="A42" s="9">
        <v>43944</v>
      </c>
      <c r="B42" s="138">
        <f t="shared" si="0"/>
        <v>34</v>
      </c>
      <c r="C42" s="56">
        <f>+'Modelo predictivo'!O41</f>
        <v>0.27362546208314598</v>
      </c>
      <c r="D42" s="59">
        <f>+$C42*'Estructura Poblacion'!C$19</f>
        <v>1.116212592257268E-2</v>
      </c>
      <c r="E42" s="59">
        <f>+$C42*'Estructura Poblacion'!D$19</f>
        <v>1.8356900626163002E-2</v>
      </c>
      <c r="F42" s="59">
        <f>+$C42*'Estructura Poblacion'!E$19</f>
        <v>5.5709307850241786E-2</v>
      </c>
      <c r="G42" s="59">
        <f>+$C42*'Estructura Poblacion'!F$19</f>
        <v>6.35808003812499E-2</v>
      </c>
      <c r="H42" s="59">
        <f>+$C42*'Estructura Poblacion'!G$19</f>
        <v>5.0911861823726326E-2</v>
      </c>
      <c r="I42" s="59">
        <f>+$C42*'Estructura Poblacion'!H$19</f>
        <v>3.46520428165943E-2</v>
      </c>
      <c r="J42" s="59">
        <f>+$C42*'Estructura Poblacion'!I$19</f>
        <v>1.8431265222582538E-2</v>
      </c>
      <c r="K42" s="59">
        <f>+$C42*'Estructura Poblacion'!J$19</f>
        <v>1.015262652617745E-2</v>
      </c>
      <c r="L42" s="59">
        <f>+$C42*'Estructura Poblacion'!K$19</f>
        <v>1.0668530913837997E-2</v>
      </c>
      <c r="M42" s="139">
        <f>+D42*Parámetros!$B$97</f>
        <v>1.116212592257268E-5</v>
      </c>
      <c r="N42" s="139">
        <f>E42*Parámetros!$B$98</f>
        <v>5.507070187848901E-5</v>
      </c>
      <c r="O42" s="139">
        <f>+F42*Parámetros!$B$99</f>
        <v>6.6851169420290143E-4</v>
      </c>
      <c r="P42" s="139">
        <f>+G42*Parámetros!$B$100</f>
        <v>2.0345856121999966E-3</v>
      </c>
      <c r="Q42" s="139">
        <f>+H42*Parámetros!$B$101</f>
        <v>2.49468122936259E-3</v>
      </c>
      <c r="R42" s="139">
        <f>I42*Parámetros!$B$102</f>
        <v>3.5345083672926182E-3</v>
      </c>
      <c r="S42" s="139">
        <f>+J42*Parámetros!$B$103</f>
        <v>3.0595900269487016E-3</v>
      </c>
      <c r="T42" s="139">
        <f>+K42*Parámetros!$B$104</f>
        <v>2.4670882458611202E-3</v>
      </c>
      <c r="U42" s="139">
        <f>L42*Parámetros!$B$105</f>
        <v>2.9125089394777736E-3</v>
      </c>
      <c r="V42" s="139">
        <f t="shared" si="1"/>
        <v>1.7237706943146764E-2</v>
      </c>
      <c r="W42" s="139">
        <f t="shared" si="5"/>
        <v>0.21893613014031957</v>
      </c>
      <c r="X42" s="59">
        <f t="shared" si="3"/>
        <v>1.2369611508546445</v>
      </c>
      <c r="Y42" s="60">
        <f>+M42*Parámetros!$C$97</f>
        <v>5.5810629612863399E-7</v>
      </c>
      <c r="Z42" s="60">
        <f>N42*Parámetros!$C$98</f>
        <v>2.7535350939244506E-6</v>
      </c>
      <c r="AA42" s="60">
        <f>+O42*Parámetros!$C$99</f>
        <v>3.3425584710145074E-5</v>
      </c>
      <c r="AB42" s="60">
        <f>+P42*Parámetros!$C$100</f>
        <v>1.0172928060999984E-4</v>
      </c>
      <c r="AC42" s="60">
        <f>+Q42*Parámetros!$C$101</f>
        <v>1.5716491744984318E-4</v>
      </c>
      <c r="AD42" s="60">
        <f>+R42*Parámetros!$C$102</f>
        <v>4.3121002080969941E-4</v>
      </c>
      <c r="AE42" s="60">
        <f>+S42*Parámetros!$C$103</f>
        <v>8.3832766738394426E-4</v>
      </c>
      <c r="AF42" s="60">
        <f>+T42*Parámetros!$C$104</f>
        <v>1.0657821222120039E-3</v>
      </c>
      <c r="AG42" s="60">
        <f>+U42*Parámetros!$C$105</f>
        <v>2.0649688380897412E-3</v>
      </c>
      <c r="AH42" s="60">
        <f t="shared" si="2"/>
        <v>4.6959200726554295E-3</v>
      </c>
      <c r="AI42" s="140">
        <f t="shared" si="6"/>
        <v>5.9642884726275908E-2</v>
      </c>
      <c r="AJ42" s="59">
        <f t="shared" si="4"/>
        <v>0.33697467514393842</v>
      </c>
    </row>
    <row r="43" spans="1:36" x14ac:dyDescent="0.25">
      <c r="A43" s="9">
        <v>43945</v>
      </c>
      <c r="B43" s="138">
        <f t="shared" si="0"/>
        <v>35</v>
      </c>
      <c r="C43" s="56">
        <f>+'Modelo predictivo'!O42</f>
        <v>0.25688716350123286</v>
      </c>
      <c r="D43" s="59">
        <f>+$C43*'Estructura Poblacion'!C$19</f>
        <v>1.0479313018106352E-2</v>
      </c>
      <c r="E43" s="59">
        <f>+$C43*'Estructura Poblacion'!D$19</f>
        <v>1.723396681225552E-2</v>
      </c>
      <c r="F43" s="59">
        <f>+$C43*'Estructura Poblacion'!E$19</f>
        <v>5.2301441413068944E-2</v>
      </c>
      <c r="G43" s="59">
        <f>+$C43*'Estructura Poblacion'!F$19</f>
        <v>5.9691416649355136E-2</v>
      </c>
      <c r="H43" s="59">
        <f>+$C43*'Estructura Poblacion'!G$19</f>
        <v>4.7797466189347521E-2</v>
      </c>
      <c r="I43" s="59">
        <f>+$C43*'Estructura Poblacion'!H$19</f>
        <v>3.2532297692285862E-2</v>
      </c>
      <c r="J43" s="59">
        <f>+$C43*'Estructura Poblacion'!I$19</f>
        <v>1.7303782355347498E-2</v>
      </c>
      <c r="K43" s="59">
        <f>+$C43*'Estructura Poblacion'!J$19</f>
        <v>9.5315670206327103E-3</v>
      </c>
      <c r="L43" s="59">
        <f>+$C43*'Estructura Poblacion'!K$19</f>
        <v>1.0015912350833329E-2</v>
      </c>
      <c r="M43" s="139">
        <f>+D43*Parámetros!$B$97</f>
        <v>1.0479313018106353E-5</v>
      </c>
      <c r="N43" s="139">
        <f>E43*Parámetros!$B$98</f>
        <v>5.1701900436766563E-5</v>
      </c>
      <c r="O43" s="139">
        <f>+F43*Parámetros!$B$99</f>
        <v>6.2761729695682731E-4</v>
      </c>
      <c r="P43" s="139">
        <f>+G43*Parámetros!$B$100</f>
        <v>1.9101253327793643E-3</v>
      </c>
      <c r="Q43" s="139">
        <f>+H43*Parámetros!$B$101</f>
        <v>2.3420758432780285E-3</v>
      </c>
      <c r="R43" s="139">
        <f>I43*Parámetros!$B$102</f>
        <v>3.3182943646131577E-3</v>
      </c>
      <c r="S43" s="139">
        <f>+J43*Parámetros!$B$103</f>
        <v>2.8724278709876846E-3</v>
      </c>
      <c r="T43" s="139">
        <f>+K43*Parámetros!$B$104</f>
        <v>2.3161707860137487E-3</v>
      </c>
      <c r="U43" s="139">
        <f>L43*Parámetros!$B$105</f>
        <v>2.734344071777499E-3</v>
      </c>
      <c r="V43" s="139">
        <f t="shared" si="1"/>
        <v>1.6183236779861183E-2</v>
      </c>
      <c r="W43" s="139">
        <f t="shared" si="5"/>
        <v>0.22775910494151702</v>
      </c>
      <c r="X43" s="59">
        <f t="shared" si="3"/>
        <v>1.0253852826929886</v>
      </c>
      <c r="Y43" s="60">
        <f>+M43*Parámetros!$C$97</f>
        <v>5.239656509053177E-7</v>
      </c>
      <c r="Z43" s="60">
        <f>N43*Parámetros!$C$98</f>
        <v>2.5850950218383285E-6</v>
      </c>
      <c r="AA43" s="60">
        <f>+O43*Parámetros!$C$99</f>
        <v>3.1380864847841367E-5</v>
      </c>
      <c r="AB43" s="60">
        <f>+P43*Parámetros!$C$100</f>
        <v>9.5506266638968219E-5</v>
      </c>
      <c r="AC43" s="60">
        <f>+Q43*Parámetros!$C$101</f>
        <v>1.4755077812651579E-4</v>
      </c>
      <c r="AD43" s="60">
        <f>+R43*Parámetros!$C$102</f>
        <v>4.0483191248280522E-4</v>
      </c>
      <c r="AE43" s="60">
        <f>+S43*Parámetros!$C$103</f>
        <v>7.8704523665062563E-4</v>
      </c>
      <c r="AF43" s="60">
        <f>+T43*Parámetros!$C$104</f>
        <v>1.0005857795579395E-3</v>
      </c>
      <c r="AG43" s="60">
        <f>+U43*Parámetros!$C$105</f>
        <v>1.9386499468902467E-3</v>
      </c>
      <c r="AH43" s="60">
        <f t="shared" si="2"/>
        <v>4.4086598458676863E-3</v>
      </c>
      <c r="AI43" s="140">
        <f t="shared" si="6"/>
        <v>6.204645177879204E-2</v>
      </c>
      <c r="AJ43" s="59">
        <f t="shared" si="4"/>
        <v>0.27933688321101408</v>
      </c>
    </row>
    <row r="44" spans="1:36" x14ac:dyDescent="0.25">
      <c r="A44" s="9">
        <v>43946</v>
      </c>
      <c r="B44" s="138">
        <f t="shared" si="0"/>
        <v>36</v>
      </c>
      <c r="C44" s="56">
        <f>+'Modelo predictivo'!O43</f>
        <v>0.24117278680205345</v>
      </c>
      <c r="D44" s="59">
        <f>+$C44*'Estructura Poblacion'!C$19</f>
        <v>9.8382694172089967E-3</v>
      </c>
      <c r="E44" s="59">
        <f>+$C44*'Estructura Poblacion'!D$19</f>
        <v>1.6179725553884354E-2</v>
      </c>
      <c r="F44" s="59">
        <f>+$C44*'Estructura Poblacion'!E$19</f>
        <v>4.910204234200137E-2</v>
      </c>
      <c r="G44" s="59">
        <f>+$C44*'Estructura Poblacion'!F$19</f>
        <v>5.6039955851738696E-2</v>
      </c>
      <c r="H44" s="59">
        <f>+$C44*'Estructura Poblacion'!G$19</f>
        <v>4.4873585607972756E-2</v>
      </c>
      <c r="I44" s="59">
        <f>+$C44*'Estructura Poblacion'!H$19</f>
        <v>3.0542222462917806E-2</v>
      </c>
      <c r="J44" s="59">
        <f>+$C44*'Estructura Poblacion'!I$19</f>
        <v>1.6245270320154898E-2</v>
      </c>
      <c r="K44" s="59">
        <f>+$C44*'Estructura Poblacion'!J$19</f>
        <v>8.9484992150863311E-3</v>
      </c>
      <c r="L44" s="59">
        <f>+$C44*'Estructura Poblacion'!K$19</f>
        <v>9.4032160310882473E-3</v>
      </c>
      <c r="M44" s="139">
        <f>+D44*Parámetros!$B$97</f>
        <v>9.8382694172089976E-6</v>
      </c>
      <c r="N44" s="139">
        <f>E44*Parámetros!$B$98</f>
        <v>4.8539176661653063E-5</v>
      </c>
      <c r="O44" s="139">
        <f>+F44*Parámetros!$B$99</f>
        <v>5.892245081040165E-4</v>
      </c>
      <c r="P44" s="139">
        <f>+G44*Parámetros!$B$100</f>
        <v>1.7932785872556384E-3</v>
      </c>
      <c r="Q44" s="139">
        <f>+H44*Parámetros!$B$101</f>
        <v>2.198805694790665E-3</v>
      </c>
      <c r="R44" s="139">
        <f>I44*Parámetros!$B$102</f>
        <v>3.1153066912176161E-3</v>
      </c>
      <c r="S44" s="139">
        <f>+J44*Parámetros!$B$103</f>
        <v>2.6967148731457131E-3</v>
      </c>
      <c r="T44" s="139">
        <f>+K44*Parámetros!$B$104</f>
        <v>2.1744853092659786E-3</v>
      </c>
      <c r="U44" s="139">
        <f>L44*Parámetros!$B$105</f>
        <v>2.5670779764870918E-3</v>
      </c>
      <c r="V44" s="139">
        <f t="shared" si="1"/>
        <v>1.519327108634558E-2</v>
      </c>
      <c r="W44" s="139">
        <f t="shared" si="5"/>
        <v>0.23693757560509832</v>
      </c>
      <c r="X44" s="59">
        <f t="shared" si="3"/>
        <v>0.80364097817423585</v>
      </c>
      <c r="Y44" s="60">
        <f>+M44*Parámetros!$C$97</f>
        <v>4.919134708604499E-7</v>
      </c>
      <c r="Z44" s="60">
        <f>N44*Parámetros!$C$98</f>
        <v>2.4269588330826533E-6</v>
      </c>
      <c r="AA44" s="60">
        <f>+O44*Parámetros!$C$99</f>
        <v>2.9461225405200826E-5</v>
      </c>
      <c r="AB44" s="60">
        <f>+P44*Parámetros!$C$100</f>
        <v>8.9663929362781921E-5</v>
      </c>
      <c r="AC44" s="60">
        <f>+Q44*Parámetros!$C$101</f>
        <v>1.3852475877181191E-4</v>
      </c>
      <c r="AD44" s="60">
        <f>+R44*Parámetros!$C$102</f>
        <v>3.8006741632854916E-4</v>
      </c>
      <c r="AE44" s="60">
        <f>+S44*Parámetros!$C$103</f>
        <v>7.3889987524192549E-4</v>
      </c>
      <c r="AF44" s="60">
        <f>+T44*Parámetros!$C$104</f>
        <v>9.3937765360290273E-4</v>
      </c>
      <c r="AG44" s="60">
        <f>+U44*Parámetros!$C$105</f>
        <v>1.8200582853293479E-3</v>
      </c>
      <c r="AH44" s="60">
        <f t="shared" si="2"/>
        <v>4.1389720163464627E-3</v>
      </c>
      <c r="AI44" s="140">
        <f t="shared" si="6"/>
        <v>6.4546863508005606E-2</v>
      </c>
      <c r="AJ44" s="59">
        <f t="shared" si="4"/>
        <v>0.21892899171935493</v>
      </c>
    </row>
    <row r="45" spans="1:36" x14ac:dyDescent="0.25">
      <c r="A45" s="9">
        <v>43947</v>
      </c>
      <c r="B45" s="138">
        <f t="shared" si="0"/>
        <v>37</v>
      </c>
      <c r="C45" s="56">
        <f>+'Modelo predictivo'!O44</f>
        <v>0.22641969611868262</v>
      </c>
      <c r="D45" s="59">
        <f>+$C45*'Estructura Poblacion'!C$19</f>
        <v>9.2364399869314922E-3</v>
      </c>
      <c r="E45" s="59">
        <f>+$C45*'Estructura Poblacion'!D$19</f>
        <v>1.5189974755323377E-2</v>
      </c>
      <c r="F45" s="59">
        <f>+$C45*'Estructura Poblacion'!E$19</f>
        <v>4.6098358165955304E-2</v>
      </c>
      <c r="G45" s="59">
        <f>+$C45*'Estructura Poblacion'!F$19</f>
        <v>5.2611863646412987E-2</v>
      </c>
      <c r="H45" s="59">
        <f>+$C45*'Estructura Poblacion'!G$19</f>
        <v>4.2128565796488826E-2</v>
      </c>
      <c r="I45" s="59">
        <f>+$C45*'Estructura Poblacion'!H$19</f>
        <v>2.8673884896138587E-2</v>
      </c>
      <c r="J45" s="59">
        <f>+$C45*'Estructura Poblacion'!I$19</f>
        <v>1.525150999840753E-2</v>
      </c>
      <c r="K45" s="59">
        <f>+$C45*'Estructura Poblacion'!J$19</f>
        <v>8.4010990620641025E-3</v>
      </c>
      <c r="L45" s="59">
        <f>+$C45*'Estructura Poblacion'!K$19</f>
        <v>8.8279998109604216E-3</v>
      </c>
      <c r="M45" s="139">
        <f>+D45*Parámetros!$B$97</f>
        <v>9.2364399869314925E-6</v>
      </c>
      <c r="N45" s="139">
        <f>E45*Parámetros!$B$98</f>
        <v>4.5569924265970132E-5</v>
      </c>
      <c r="O45" s="139">
        <f>+F45*Parámetros!$B$99</f>
        <v>5.5318029799146366E-4</v>
      </c>
      <c r="P45" s="139">
        <f>+G45*Parámetros!$B$100</f>
        <v>1.6835796366852156E-3</v>
      </c>
      <c r="Q45" s="139">
        <f>+H45*Parámetros!$B$101</f>
        <v>2.0642997240279525E-3</v>
      </c>
      <c r="R45" s="139">
        <f>I45*Parámetros!$B$102</f>
        <v>2.9247362594061357E-3</v>
      </c>
      <c r="S45" s="139">
        <f>+J45*Parámetros!$B$103</f>
        <v>2.5317506597356499E-3</v>
      </c>
      <c r="T45" s="139">
        <f>+K45*Parámetros!$B$104</f>
        <v>2.0414670720815768E-3</v>
      </c>
      <c r="U45" s="139">
        <f>L45*Parámetros!$B$105</f>
        <v>2.4100439483921952E-3</v>
      </c>
      <c r="V45" s="139">
        <f t="shared" si="1"/>
        <v>1.4263863962573091E-2</v>
      </c>
      <c r="W45" s="139">
        <f t="shared" si="5"/>
        <v>0.10071582700164991</v>
      </c>
      <c r="X45" s="59">
        <f t="shared" si="3"/>
        <v>0.71718901513515898</v>
      </c>
      <c r="Y45" s="60">
        <f>+M45*Parámetros!$C$97</f>
        <v>4.6182199934657464E-7</v>
      </c>
      <c r="Z45" s="60">
        <f>N45*Parámetros!$C$98</f>
        <v>2.2784962132985067E-6</v>
      </c>
      <c r="AA45" s="60">
        <f>+O45*Parámetros!$C$99</f>
        <v>2.7659014899573184E-5</v>
      </c>
      <c r="AB45" s="60">
        <f>+P45*Parámetros!$C$100</f>
        <v>8.4178981834260778E-5</v>
      </c>
      <c r="AC45" s="60">
        <f>+Q45*Parámetros!$C$101</f>
        <v>1.3005088261376101E-4</v>
      </c>
      <c r="AD45" s="60">
        <f>+R45*Parámetros!$C$102</f>
        <v>3.5681782364754854E-4</v>
      </c>
      <c r="AE45" s="60">
        <f>+S45*Parámetros!$C$103</f>
        <v>6.9369968076756817E-4</v>
      </c>
      <c r="AF45" s="60">
        <f>+T45*Parámetros!$C$104</f>
        <v>8.8191377513924111E-4</v>
      </c>
      <c r="AG45" s="60">
        <f>+U45*Parámetros!$C$105</f>
        <v>1.7087211594100664E-3</v>
      </c>
      <c r="AH45" s="60">
        <f t="shared" si="2"/>
        <v>3.8857816365246642E-3</v>
      </c>
      <c r="AI45" s="140">
        <f t="shared" si="6"/>
        <v>2.7437145509610419E-2</v>
      </c>
      <c r="AJ45" s="59">
        <f t="shared" si="4"/>
        <v>0.19537762784626916</v>
      </c>
    </row>
    <row r="46" spans="1:36" x14ac:dyDescent="0.25">
      <c r="A46" s="9">
        <v>43948</v>
      </c>
      <c r="B46" s="138">
        <f t="shared" si="0"/>
        <v>38</v>
      </c>
      <c r="C46" s="56">
        <f>+'Modelo predictivo'!O45</f>
        <v>0.21256908704526722</v>
      </c>
      <c r="D46" s="59">
        <f>+$C46*'Estructura Poblacion'!C$19</f>
        <v>8.6714258928308058E-3</v>
      </c>
      <c r="E46" s="59">
        <f>+$C46*'Estructura Poblacion'!D$19</f>
        <v>1.4260769364725414E-2</v>
      </c>
      <c r="F46" s="59">
        <f>+$C46*'Estructura Poblacion'!E$19</f>
        <v>4.3278416487611847E-2</v>
      </c>
      <c r="G46" s="59">
        <f>+$C46*'Estructura Poblacion'!F$19</f>
        <v>4.9393475986320309E-2</v>
      </c>
      <c r="H46" s="59">
        <f>+$C46*'Estructura Poblacion'!G$19</f>
        <v>3.9551465368949303E-2</v>
      </c>
      <c r="I46" s="59">
        <f>+$C46*'Estructura Poblacion'!H$19</f>
        <v>2.691983797742728E-2</v>
      </c>
      <c r="J46" s="59">
        <f>+$C46*'Estructura Poblacion'!I$19</f>
        <v>1.4318540356682979E-2</v>
      </c>
      <c r="K46" s="59">
        <f>+$C46*'Estructura Poblacion'!J$19</f>
        <v>7.8871846770068327E-3</v>
      </c>
      <c r="L46" s="59">
        <f>+$C46*'Estructura Poblacion'!K$19</f>
        <v>8.287970933712455E-3</v>
      </c>
      <c r="M46" s="139">
        <f>+D46*Parámetros!$B$97</f>
        <v>8.6714258928308055E-6</v>
      </c>
      <c r="N46" s="139">
        <f>E46*Parámetros!$B$98</f>
        <v>4.2782308094176241E-5</v>
      </c>
      <c r="O46" s="139">
        <f>+F46*Parámetros!$B$99</f>
        <v>5.1934099785134222E-4</v>
      </c>
      <c r="P46" s="139">
        <f>+G46*Parámetros!$B$100</f>
        <v>1.58059123156225E-3</v>
      </c>
      <c r="Q46" s="139">
        <f>+H46*Parámetros!$B$101</f>
        <v>1.9380218030785159E-3</v>
      </c>
      <c r="R46" s="139">
        <f>I46*Parámetros!$B$102</f>
        <v>2.7458234736975826E-3</v>
      </c>
      <c r="S46" s="139">
        <f>+J46*Parámetros!$B$103</f>
        <v>2.3768776992093748E-3</v>
      </c>
      <c r="T46" s="139">
        <f>+K46*Parámetros!$B$104</f>
        <v>1.9165858765126604E-3</v>
      </c>
      <c r="U46" s="139">
        <f>L46*Parámetros!$B$105</f>
        <v>2.2626160649035004E-3</v>
      </c>
      <c r="V46" s="139">
        <f t="shared" si="1"/>
        <v>1.3391310880802233E-2</v>
      </c>
      <c r="W46" s="139">
        <f t="shared" si="5"/>
        <v>9.8119766835606304E-2</v>
      </c>
      <c r="X46" s="59">
        <f t="shared" si="3"/>
        <v>0.63246055918035493</v>
      </c>
      <c r="Y46" s="60">
        <f>+M46*Parámetros!$C$97</f>
        <v>4.3357129464154029E-7</v>
      </c>
      <c r="Z46" s="60">
        <f>N46*Parámetros!$C$98</f>
        <v>2.139115404708812E-6</v>
      </c>
      <c r="AA46" s="60">
        <f>+O46*Parámetros!$C$99</f>
        <v>2.5967049892567112E-5</v>
      </c>
      <c r="AB46" s="60">
        <f>+P46*Parámetros!$C$100</f>
        <v>7.9029561578112509E-5</v>
      </c>
      <c r="AC46" s="60">
        <f>+Q46*Parámetros!$C$101</f>
        <v>1.2209537359394651E-4</v>
      </c>
      <c r="AD46" s="60">
        <f>+R46*Parámetros!$C$102</f>
        <v>3.3499046379110504E-4</v>
      </c>
      <c r="AE46" s="60">
        <f>+S46*Parámetros!$C$103</f>
        <v>6.5126448958336878E-4</v>
      </c>
      <c r="AF46" s="60">
        <f>+T46*Parámetros!$C$104</f>
        <v>8.2796509865346924E-4</v>
      </c>
      <c r="AG46" s="60">
        <f>+U46*Parámetros!$C$105</f>
        <v>1.6041947900165816E-3</v>
      </c>
      <c r="AH46" s="60">
        <f t="shared" si="2"/>
        <v>3.6480795138085012E-3</v>
      </c>
      <c r="AI46" s="140">
        <f t="shared" si="6"/>
        <v>2.672992319264255E-2</v>
      </c>
      <c r="AJ46" s="59">
        <f t="shared" si="4"/>
        <v>0.1722957841674351</v>
      </c>
    </row>
    <row r="47" spans="1:36" x14ac:dyDescent="0.25">
      <c r="A47" s="9">
        <v>43949</v>
      </c>
      <c r="B47" s="138">
        <f t="shared" si="0"/>
        <v>39</v>
      </c>
      <c r="C47" s="56">
        <f>+'Modelo predictivo'!O46</f>
        <v>0.19956575240939856</v>
      </c>
      <c r="D47" s="59">
        <f>+$C47*'Estructura Poblacion'!C$19</f>
        <v>8.140975044017576E-3</v>
      </c>
      <c r="E47" s="59">
        <f>+$C47*'Estructura Poblacion'!D$19</f>
        <v>1.3388405660331372E-2</v>
      </c>
      <c r="F47" s="59">
        <f>+$C47*'Estructura Poblacion'!E$19</f>
        <v>4.0630977295387859E-2</v>
      </c>
      <c r="G47" s="59">
        <f>+$C47*'Estructura Poblacion'!F$19</f>
        <v>4.6371964693184393E-2</v>
      </c>
      <c r="H47" s="59">
        <f>+$C47*'Estructura Poblacion'!G$19</f>
        <v>3.7132012255233403E-2</v>
      </c>
      <c r="I47" s="59">
        <f>+$C47*'Estructura Poblacion'!H$19</f>
        <v>2.5273090247408994E-2</v>
      </c>
      <c r="J47" s="59">
        <f>+$C47*'Estructura Poblacion'!I$19</f>
        <v>1.3442642669285519E-2</v>
      </c>
      <c r="K47" s="59">
        <f>+$C47*'Estructura Poblacion'!J$19</f>
        <v>7.4047076474650208E-3</v>
      </c>
      <c r="L47" s="59">
        <f>+$C47*'Estructura Poblacion'!K$19</f>
        <v>7.7809768970844217E-3</v>
      </c>
      <c r="M47" s="139">
        <f>+D47*Parámetros!$B$97</f>
        <v>8.140975044017577E-6</v>
      </c>
      <c r="N47" s="139">
        <f>E47*Parámetros!$B$98</f>
        <v>4.0165216980994118E-5</v>
      </c>
      <c r="O47" s="139">
        <f>+F47*Parámetros!$B$99</f>
        <v>4.8757172754465431E-4</v>
      </c>
      <c r="P47" s="139">
        <f>+G47*Parámetros!$B$100</f>
        <v>1.4839028701819005E-3</v>
      </c>
      <c r="Q47" s="139">
        <f>+H47*Parámetros!$B$101</f>
        <v>1.8194686005064368E-3</v>
      </c>
      <c r="R47" s="139">
        <f>I47*Parámetros!$B$102</f>
        <v>2.5778552052357173E-3</v>
      </c>
      <c r="S47" s="139">
        <f>+J47*Parámetros!$B$103</f>
        <v>2.231478683101396E-3</v>
      </c>
      <c r="T47" s="139">
        <f>+K47*Parámetros!$B$104</f>
        <v>1.799343958334E-3</v>
      </c>
      <c r="U47" s="139">
        <f>L47*Parámetros!$B$105</f>
        <v>2.1242066929040471E-3</v>
      </c>
      <c r="V47" s="139">
        <f t="shared" si="1"/>
        <v>1.2572133929833165E-2</v>
      </c>
      <c r="W47" s="139">
        <f t="shared" si="5"/>
        <v>9.5590621253923161E-2</v>
      </c>
      <c r="X47" s="59">
        <f t="shared" si="3"/>
        <v>0.54944207185626492</v>
      </c>
      <c r="Y47" s="60">
        <f>+M47*Parámetros!$C$97</f>
        <v>4.0704875220087885E-7</v>
      </c>
      <c r="Z47" s="60">
        <f>N47*Parámetros!$C$98</f>
        <v>2.0082608490497061E-6</v>
      </c>
      <c r="AA47" s="60">
        <f>+O47*Parámetros!$C$99</f>
        <v>2.4378586377232715E-5</v>
      </c>
      <c r="AB47" s="60">
        <f>+P47*Parámetros!$C$100</f>
        <v>7.4195143509095033E-5</v>
      </c>
      <c r="AC47" s="60">
        <f>+Q47*Parámetros!$C$101</f>
        <v>1.1462652183190552E-4</v>
      </c>
      <c r="AD47" s="60">
        <f>+R47*Parámetros!$C$102</f>
        <v>3.144983350387575E-4</v>
      </c>
      <c r="AE47" s="60">
        <f>+S47*Parámetros!$C$103</f>
        <v>6.1142515916978257E-4</v>
      </c>
      <c r="AF47" s="60">
        <f>+T47*Parámetros!$C$104</f>
        <v>7.77316590000288E-4</v>
      </c>
      <c r="AG47" s="60">
        <f>+U47*Parámetros!$C$105</f>
        <v>1.5060625452689694E-3</v>
      </c>
      <c r="AH47" s="60">
        <f t="shared" si="2"/>
        <v>3.4249181907972815E-3</v>
      </c>
      <c r="AI47" s="140">
        <f t="shared" si="6"/>
        <v>2.604092983970616E-2</v>
      </c>
      <c r="AJ47" s="59">
        <f t="shared" si="4"/>
        <v>0.14967977251852624</v>
      </c>
    </row>
    <row r="48" spans="1:36" x14ac:dyDescent="0.25">
      <c r="A48" s="9">
        <v>43950</v>
      </c>
      <c r="B48" s="138">
        <f t="shared" si="0"/>
        <v>40</v>
      </c>
      <c r="C48" s="56">
        <f>+'Modelo predictivo'!O47</f>
        <v>0.18735786247998476</v>
      </c>
      <c r="D48" s="59">
        <f>+$C48*'Estructura Poblacion'!C$19</f>
        <v>7.6429731270774891E-3</v>
      </c>
      <c r="E48" s="59">
        <f>+$C48*'Estructura Poblacion'!D$19</f>
        <v>1.2569406505123774E-2</v>
      </c>
      <c r="F48" s="59">
        <f>+$C48*'Estructura Poblacion'!E$19</f>
        <v>3.8145488214430472E-2</v>
      </c>
      <c r="G48" s="59">
        <f>+$C48*'Estructura Poblacion'!F$19</f>
        <v>4.3535286385657332E-2</v>
      </c>
      <c r="H48" s="59">
        <f>+$C48*'Estructura Poblacion'!G$19</f>
        <v>3.4860562805632427E-2</v>
      </c>
      <c r="I48" s="59">
        <f>+$C48*'Estructura Poblacion'!H$19</f>
        <v>2.372707796728803E-2</v>
      </c>
      <c r="J48" s="59">
        <f>+$C48*'Estructura Poblacion'!I$19</f>
        <v>1.2620325713165596E-2</v>
      </c>
      <c r="K48" s="59">
        <f>+$C48*'Estructura Poblacion'!J$19</f>
        <v>6.9517448779097555E-3</v>
      </c>
      <c r="L48" s="59">
        <f>+$C48*'Estructura Poblacion'!K$19</f>
        <v>7.3049968836998965E-3</v>
      </c>
      <c r="M48" s="139">
        <f>+D48*Parámetros!$B$97</f>
        <v>7.6429731270774891E-6</v>
      </c>
      <c r="N48" s="139">
        <f>E48*Parámetros!$B$98</f>
        <v>3.7708219515371326E-5</v>
      </c>
      <c r="O48" s="139">
        <f>+F48*Parámetros!$B$99</f>
        <v>4.5774585857316565E-4</v>
      </c>
      <c r="P48" s="139">
        <f>+G48*Parámetros!$B$100</f>
        <v>1.3931291643410346E-3</v>
      </c>
      <c r="Q48" s="139">
        <f>+H48*Parámetros!$B$101</f>
        <v>1.7081675774759889E-3</v>
      </c>
      <c r="R48" s="139">
        <f>I48*Parámetros!$B$102</f>
        <v>2.4201619526633788E-3</v>
      </c>
      <c r="S48" s="139">
        <f>+J48*Parámetros!$B$103</f>
        <v>2.094974068385489E-3</v>
      </c>
      <c r="T48" s="139">
        <f>+K48*Parámetros!$B$104</f>
        <v>1.6892740053320704E-3</v>
      </c>
      <c r="U48" s="139">
        <f>L48*Parámetros!$B$105</f>
        <v>1.9942641492500719E-3</v>
      </c>
      <c r="V48" s="139">
        <f t="shared" si="1"/>
        <v>1.1803067968663648E-2</v>
      </c>
      <c r="W48" s="139">
        <f t="shared" si="5"/>
        <v>9.312666559471057E-2</v>
      </c>
      <c r="X48" s="59">
        <f t="shared" si="3"/>
        <v>0.46811847423021796</v>
      </c>
      <c r="Y48" s="60">
        <f>+M48*Parámetros!$C$97</f>
        <v>3.821486563538745E-7</v>
      </c>
      <c r="Z48" s="60">
        <f>N48*Parámetros!$C$98</f>
        <v>1.8854109757685664E-6</v>
      </c>
      <c r="AA48" s="60">
        <f>+O48*Parámetros!$C$99</f>
        <v>2.2887292928658285E-5</v>
      </c>
      <c r="AB48" s="60">
        <f>+P48*Parámetros!$C$100</f>
        <v>6.965645821705173E-5</v>
      </c>
      <c r="AC48" s="60">
        <f>+Q48*Parámetros!$C$101</f>
        <v>1.076145573809873E-4</v>
      </c>
      <c r="AD48" s="60">
        <f>+R48*Parámetros!$C$102</f>
        <v>2.9525975822493219E-4</v>
      </c>
      <c r="AE48" s="60">
        <f>+S48*Parámetros!$C$103</f>
        <v>5.7402289473762404E-4</v>
      </c>
      <c r="AF48" s="60">
        <f>+T48*Parámetros!$C$104</f>
        <v>7.2976637030345442E-4</v>
      </c>
      <c r="AG48" s="60">
        <f>+U48*Parámetros!$C$105</f>
        <v>1.4139332818183009E-3</v>
      </c>
      <c r="AH48" s="60">
        <f t="shared" si="2"/>
        <v>3.2154081732431311E-3</v>
      </c>
      <c r="AI48" s="140">
        <f t="shared" si="6"/>
        <v>2.5369695616013224E-2</v>
      </c>
      <c r="AJ48" s="59">
        <f t="shared" si="4"/>
        <v>0.12752548507575617</v>
      </c>
    </row>
    <row r="49" spans="1:36" ht="15.75" thickBot="1" x14ac:dyDescent="0.3">
      <c r="A49" s="10">
        <v>43951</v>
      </c>
      <c r="B49" s="138">
        <f t="shared" si="0"/>
        <v>41</v>
      </c>
      <c r="C49" s="56">
        <f>+'Modelo predictivo'!O48</f>
        <v>0.31602611835114658</v>
      </c>
      <c r="D49" s="59">
        <f>+$C49*'Estructura Poblacion'!C$19</f>
        <v>1.2891794868072088E-2</v>
      </c>
      <c r="E49" s="59">
        <f>+$C49*'Estructura Poblacion'!D$19</f>
        <v>2.1201462779371055E-2</v>
      </c>
      <c r="F49" s="59">
        <f>+$C49*'Estructura Poblacion'!E$19</f>
        <v>6.4341951885278845E-2</v>
      </c>
      <c r="G49" s="59">
        <f>+$C49*'Estructura Poblacion'!F$19</f>
        <v>7.3433200964462264E-2</v>
      </c>
      <c r="H49" s="59">
        <f>+$C49*'Estructura Poblacion'!G$19</f>
        <v>5.880109967724087E-2</v>
      </c>
      <c r="I49" s="59">
        <f>+$C49*'Estructura Poblacion'!H$19</f>
        <v>4.0021679637907336E-2</v>
      </c>
      <c r="J49" s="59">
        <f>+$C49*'Estructura Poblacion'!I$19</f>
        <v>2.1287350819797917E-2</v>
      </c>
      <c r="K49" s="59">
        <f>+$C49*'Estructura Poblacion'!J$19</f>
        <v>1.1725864719277427E-2</v>
      </c>
      <c r="L49" s="59">
        <f>+$C49*'Estructura Poblacion'!K$19</f>
        <v>1.2321712999738789E-2</v>
      </c>
      <c r="M49" s="139">
        <f>+D49*Parámetros!$B$97</f>
        <v>1.2891794868072088E-5</v>
      </c>
      <c r="N49" s="139">
        <f>E49*Parámetros!$B$98</f>
        <v>6.3604388338113168E-5</v>
      </c>
      <c r="O49" s="139">
        <f>+F49*Parámetros!$B$99</f>
        <v>7.7210342262334615E-4</v>
      </c>
      <c r="P49" s="139">
        <f>+G49*Parámetros!$B$100</f>
        <v>2.3498624308627924E-3</v>
      </c>
      <c r="Q49" s="139">
        <f>+H49*Parámetros!$B$101</f>
        <v>2.8812538841848029E-3</v>
      </c>
      <c r="R49" s="139">
        <f>I49*Parámetros!$B$102</f>
        <v>4.082211323066548E-3</v>
      </c>
      <c r="S49" s="139">
        <f>+J49*Parámetros!$B$103</f>
        <v>3.5337002360864545E-3</v>
      </c>
      <c r="T49" s="139">
        <f>+K49*Parámetros!$B$104</f>
        <v>2.8493851267844144E-3</v>
      </c>
      <c r="U49" s="139">
        <f>L49*Parámetros!$B$105</f>
        <v>3.3638276489286897E-3</v>
      </c>
      <c r="V49" s="139">
        <f t="shared" si="1"/>
        <v>1.9908840255743233E-2</v>
      </c>
      <c r="W49" s="139">
        <f t="shared" si="5"/>
        <v>9.0726219639322717E-2</v>
      </c>
      <c r="X49" s="59">
        <f t="shared" si="3"/>
        <v>0.3973010948466385</v>
      </c>
      <c r="Y49" s="60">
        <f>+M49*Parámetros!$C$97</f>
        <v>6.4458974340360442E-7</v>
      </c>
      <c r="Z49" s="60">
        <f>N49*Parámetros!$C$98</f>
        <v>3.1802194169056584E-6</v>
      </c>
      <c r="AA49" s="60">
        <f>+O49*Parámetros!$C$99</f>
        <v>3.8605171131167309E-5</v>
      </c>
      <c r="AB49" s="60">
        <f>+P49*Parámetros!$C$100</f>
        <v>1.1749312154313963E-4</v>
      </c>
      <c r="AC49" s="60">
        <f>+Q49*Parámetros!$C$101</f>
        <v>1.8151899470364259E-4</v>
      </c>
      <c r="AD49" s="60">
        <f>+R49*Parámetros!$C$102</f>
        <v>4.9802978141411883E-4</v>
      </c>
      <c r="AE49" s="60">
        <f>+S49*Parámetros!$C$103</f>
        <v>9.6823386468768862E-4</v>
      </c>
      <c r="AF49" s="60">
        <f>+T49*Parámetros!$C$104</f>
        <v>1.2309343747708671E-3</v>
      </c>
      <c r="AG49" s="60">
        <f>+U49*Parámetros!$C$105</f>
        <v>2.3849538030904409E-3</v>
      </c>
      <c r="AH49" s="60">
        <f t="shared" si="2"/>
        <v>5.4235939205013739E-3</v>
      </c>
      <c r="AI49" s="140">
        <f t="shared" si="6"/>
        <v>2.4715762794066055E-2</v>
      </c>
      <c r="AJ49" s="59">
        <f t="shared" si="4"/>
        <v>0.1082333162021915</v>
      </c>
    </row>
    <row r="50" spans="1:36" x14ac:dyDescent="0.25">
      <c r="A50" s="11">
        <v>43952</v>
      </c>
      <c r="B50" s="138">
        <f t="shared" si="0"/>
        <v>42</v>
      </c>
      <c r="C50" s="56">
        <f>+'Modelo predictivo'!O49</f>
        <v>0.29927625996060669</v>
      </c>
      <c r="D50" s="59">
        <f>+$C50*'Estructura Poblacion'!C$19</f>
        <v>1.2208510399159416E-2</v>
      </c>
      <c r="E50" s="59">
        <f>+$C50*'Estructura Poblacion'!D$19</f>
        <v>2.0077753444586958E-2</v>
      </c>
      <c r="F50" s="59">
        <f>+$C50*'Estructura Poblacion'!E$19</f>
        <v>6.0931731906397661E-2</v>
      </c>
      <c r="G50" s="59">
        <f>+$C50*'Estructura Poblacion'!F$19</f>
        <v>6.9541131145245252E-2</v>
      </c>
      <c r="H50" s="59">
        <f>+$C50*'Estructura Poblacion'!G$19</f>
        <v>5.5684553178044743E-2</v>
      </c>
      <c r="I50" s="59">
        <f>+$C50*'Estructura Poblacion'!H$19</f>
        <v>3.7900470574605653E-2</v>
      </c>
      <c r="J50" s="59">
        <f>+$C50*'Estructura Poblacion'!I$19</f>
        <v>2.0159089290017734E-2</v>
      </c>
      <c r="K50" s="59">
        <f>+$C50*'Estructura Poblacion'!J$19</f>
        <v>1.1104376297436637E-2</v>
      </c>
      <c r="L50" s="59">
        <f>+$C50*'Estructura Poblacion'!K$19</f>
        <v>1.1668643725112645E-2</v>
      </c>
      <c r="M50" s="139">
        <f>+D50*Parámetros!$B$97</f>
        <v>1.2208510399159417E-5</v>
      </c>
      <c r="N50" s="139">
        <f>E50*Parámetros!$B$98</f>
        <v>6.0233260333760873E-5</v>
      </c>
      <c r="O50" s="139">
        <f>+F50*Parámetros!$B$99</f>
        <v>7.3118078287677198E-4</v>
      </c>
      <c r="P50" s="139">
        <f>+G50*Parámetros!$B$100</f>
        <v>2.2253161966478479E-3</v>
      </c>
      <c r="Q50" s="139">
        <f>+H50*Parámetros!$B$101</f>
        <v>2.7285431057241924E-3</v>
      </c>
      <c r="R50" s="139">
        <f>I50*Parámetros!$B$102</f>
        <v>3.8658479986097764E-3</v>
      </c>
      <c r="S50" s="139">
        <f>+J50*Parámetros!$B$103</f>
        <v>3.3464088221429439E-3</v>
      </c>
      <c r="T50" s="139">
        <f>+K50*Parámetros!$B$104</f>
        <v>2.6983634402771026E-3</v>
      </c>
      <c r="U50" s="139">
        <f>L50*Parámetros!$B$105</f>
        <v>3.1855397369557523E-3</v>
      </c>
      <c r="V50" s="139">
        <f t="shared" si="1"/>
        <v>1.8853641853967307E-2</v>
      </c>
      <c r="W50" s="139">
        <f t="shared" si="5"/>
        <v>8.8387646468274392E-2</v>
      </c>
      <c r="X50" s="59">
        <f t="shared" si="3"/>
        <v>0.32776709023233142</v>
      </c>
      <c r="Y50" s="60">
        <f>+M50*Parámetros!$C$97</f>
        <v>6.1042551995797091E-7</v>
      </c>
      <c r="Z50" s="60">
        <f>N50*Parámetros!$C$98</f>
        <v>3.011663016688044E-6</v>
      </c>
      <c r="AA50" s="60">
        <f>+O50*Parámetros!$C$99</f>
        <v>3.6559039143838602E-5</v>
      </c>
      <c r="AB50" s="60">
        <f>+P50*Parámetros!$C$100</f>
        <v>1.112658098323924E-4</v>
      </c>
      <c r="AC50" s="60">
        <f>+Q50*Parámetros!$C$101</f>
        <v>1.7189821566062412E-4</v>
      </c>
      <c r="AD50" s="60">
        <f>+R50*Parámetros!$C$102</f>
        <v>4.7163345583039269E-4</v>
      </c>
      <c r="AE50" s="60">
        <f>+S50*Parámetros!$C$103</f>
        <v>9.1691601726716669E-4</v>
      </c>
      <c r="AF50" s="60">
        <f>+T50*Parámetros!$C$104</f>
        <v>1.1656930061997083E-3</v>
      </c>
      <c r="AG50" s="60">
        <f>+U50*Parámetros!$C$105</f>
        <v>2.2585476735016282E-3</v>
      </c>
      <c r="AH50" s="60">
        <f t="shared" si="2"/>
        <v>5.1361353059723967E-3</v>
      </c>
      <c r="AI50" s="140">
        <f t="shared" si="6"/>
        <v>2.4078685441984406E-2</v>
      </c>
      <c r="AJ50" s="59">
        <f t="shared" si="4"/>
        <v>8.9290766066179486E-2</v>
      </c>
    </row>
    <row r="51" spans="1:36" x14ac:dyDescent="0.25">
      <c r="A51" s="12">
        <v>43953</v>
      </c>
      <c r="B51" s="138">
        <f t="shared" si="0"/>
        <v>43</v>
      </c>
      <c r="C51" s="56">
        <f>+'Modelo predictivo'!O50</f>
        <v>0.28341417107731104</v>
      </c>
      <c r="D51" s="59">
        <f>+$C51*'Estructura Poblacion'!C$19</f>
        <v>1.1561441109033978E-2</v>
      </c>
      <c r="E51" s="59">
        <f>+$C51*'Estructura Poblacion'!D$19</f>
        <v>1.9013602516755747E-2</v>
      </c>
      <c r="F51" s="59">
        <f>+$C51*'Estructura Poblacion'!E$19</f>
        <v>5.7702259086068908E-2</v>
      </c>
      <c r="G51" s="59">
        <f>+$C51*'Estructura Poblacion'!F$19</f>
        <v>6.5855347303199127E-2</v>
      </c>
      <c r="H51" s="59">
        <f>+$C51*'Estructura Poblacion'!G$19</f>
        <v>5.2733188669369671E-2</v>
      </c>
      <c r="I51" s="59">
        <f>+$C51*'Estructura Poblacion'!H$19</f>
        <v>3.5891689012539023E-2</v>
      </c>
      <c r="J51" s="59">
        <f>+$C51*'Estructura Poblacion'!I$19</f>
        <v>1.9090627440866568E-2</v>
      </c>
      <c r="K51" s="59">
        <f>+$C51*'Estructura Poblacion'!J$19</f>
        <v>1.0515827764229605E-2</v>
      </c>
      <c r="L51" s="59">
        <f>+$C51*'Estructura Poblacion'!K$19</f>
        <v>1.1050188175248415E-2</v>
      </c>
      <c r="M51" s="139">
        <f>+D51*Parámetros!$B$97</f>
        <v>1.1561441109033979E-5</v>
      </c>
      <c r="N51" s="139">
        <f>E51*Parámetros!$B$98</f>
        <v>5.704080755026724E-5</v>
      </c>
      <c r="O51" s="139">
        <f>+F51*Parámetros!$B$99</f>
        <v>6.9242710903282695E-4</v>
      </c>
      <c r="P51" s="139">
        <f>+G51*Parámetros!$B$100</f>
        <v>2.107371113702372E-3</v>
      </c>
      <c r="Q51" s="139">
        <f>+H51*Parámetros!$B$101</f>
        <v>2.583926244799114E-3</v>
      </c>
      <c r="R51" s="139">
        <f>I51*Parámetros!$B$102</f>
        <v>3.66095227927898E-3</v>
      </c>
      <c r="S51" s="139">
        <f>+J51*Parámetros!$B$103</f>
        <v>3.1690441551838503E-3</v>
      </c>
      <c r="T51" s="139">
        <f>+K51*Parámetros!$B$104</f>
        <v>2.5553461467077939E-3</v>
      </c>
      <c r="U51" s="139">
        <f>L51*Parámetros!$B$105</f>
        <v>3.0167013718428175E-3</v>
      </c>
      <c r="V51" s="139">
        <f t="shared" si="1"/>
        <v>1.7854370669207056E-2</v>
      </c>
      <c r="W51" s="139">
        <f t="shared" si="5"/>
        <v>8.6109351331825124E-2</v>
      </c>
      <c r="X51" s="59">
        <f t="shared" si="3"/>
        <v>0.25951210956971332</v>
      </c>
      <c r="Y51" s="60">
        <f>+M51*Parámetros!$C$97</f>
        <v>5.7807205545169893E-7</v>
      </c>
      <c r="Z51" s="60">
        <f>N51*Parámetros!$C$98</f>
        <v>2.8520403775133623E-6</v>
      </c>
      <c r="AA51" s="60">
        <f>+O51*Parámetros!$C$99</f>
        <v>3.4621355451641346E-5</v>
      </c>
      <c r="AB51" s="60">
        <f>+P51*Parámetros!$C$100</f>
        <v>1.053685556851186E-4</v>
      </c>
      <c r="AC51" s="60">
        <f>+Q51*Parámetros!$C$101</f>
        <v>1.6278735342234419E-4</v>
      </c>
      <c r="AD51" s="60">
        <f>+R51*Parámetros!$C$102</f>
        <v>4.4663617807203556E-4</v>
      </c>
      <c r="AE51" s="60">
        <f>+S51*Parámetros!$C$103</f>
        <v>8.683180985203751E-4</v>
      </c>
      <c r="AF51" s="60">
        <f>+T51*Parámetros!$C$104</f>
        <v>1.103909535377767E-3</v>
      </c>
      <c r="AG51" s="60">
        <f>+U51*Parámetros!$C$105</f>
        <v>2.1388412726365577E-3</v>
      </c>
      <c r="AH51" s="60">
        <f t="shared" si="2"/>
        <v>4.8639124615988041E-3</v>
      </c>
      <c r="AI51" s="140">
        <f t="shared" si="6"/>
        <v>2.3458029115828519E-2</v>
      </c>
      <c r="AJ51" s="59">
        <f t="shared" si="4"/>
        <v>7.0696649411949766E-2</v>
      </c>
    </row>
    <row r="52" spans="1:36" x14ac:dyDescent="0.25">
      <c r="A52" s="12">
        <v>43954</v>
      </c>
      <c r="B52" s="138">
        <f t="shared" si="0"/>
        <v>44</v>
      </c>
      <c r="C52" s="56">
        <f>+'Modelo predictivo'!O51</f>
        <v>0.26839279779233038</v>
      </c>
      <c r="D52" s="59">
        <f>+$C52*'Estructura Poblacion'!C$19</f>
        <v>1.0948667506532126E-2</v>
      </c>
      <c r="E52" s="59">
        <f>+$C52*'Estructura Poblacion'!D$19</f>
        <v>1.800585325774454E-2</v>
      </c>
      <c r="F52" s="59">
        <f>+$C52*'Estructura Poblacion'!E$19</f>
        <v>5.4643953392236586E-2</v>
      </c>
      <c r="G52" s="59">
        <f>+$C52*'Estructura Poblacion'!F$19</f>
        <v>6.2364915787749081E-2</v>
      </c>
      <c r="H52" s="59">
        <f>+$C52*'Estructura Poblacion'!G$19</f>
        <v>4.9938251110323503E-2</v>
      </c>
      <c r="I52" s="59">
        <f>+$C52*'Estructura Poblacion'!H$19</f>
        <v>3.3989376025025365E-2</v>
      </c>
      <c r="J52" s="59">
        <f>+$C52*'Estructura Poblacion'!I$19</f>
        <v>1.8078795746129164E-2</v>
      </c>
      <c r="K52" s="59">
        <f>+$C52*'Estructura Poblacion'!J$19</f>
        <v>9.9584732267108487E-3</v>
      </c>
      <c r="L52" s="59">
        <f>+$C52*'Estructura Poblacion'!K$19</f>
        <v>1.0464511739879183E-2</v>
      </c>
      <c r="M52" s="139">
        <f>+D52*Parámetros!$B$97</f>
        <v>1.0948667506532127E-5</v>
      </c>
      <c r="N52" s="139">
        <f>E52*Parámetros!$B$98</f>
        <v>5.401755977323362E-5</v>
      </c>
      <c r="O52" s="139">
        <f>+F52*Parámetros!$B$99</f>
        <v>6.5572744070683902E-4</v>
      </c>
      <c r="P52" s="139">
        <f>+G52*Parámetros!$B$100</f>
        <v>1.9956773052079708E-3</v>
      </c>
      <c r="Q52" s="139">
        <f>+H52*Parámetros!$B$101</f>
        <v>2.4469743044058519E-3</v>
      </c>
      <c r="R52" s="139">
        <f>I52*Parámetros!$B$102</f>
        <v>3.466916354552587E-3</v>
      </c>
      <c r="S52" s="139">
        <f>+J52*Parámetros!$B$103</f>
        <v>3.0010800938574415E-3</v>
      </c>
      <c r="T52" s="139">
        <f>+K52*Parámetros!$B$104</f>
        <v>2.4199089940907361E-3</v>
      </c>
      <c r="U52" s="139">
        <f>L52*Parámetros!$B$105</f>
        <v>2.8568117049870174E-3</v>
      </c>
      <c r="V52" s="139">
        <f t="shared" si="1"/>
        <v>1.6908062425088209E-2</v>
      </c>
      <c r="W52" s="139">
        <f t="shared" si="5"/>
        <v>8.3889780637905406E-2</v>
      </c>
      <c r="X52" s="59">
        <f t="shared" si="3"/>
        <v>0.19253039135689609</v>
      </c>
      <c r="Y52" s="60">
        <f>+M52*Parámetros!$C$97</f>
        <v>5.4743337532660636E-7</v>
      </c>
      <c r="Z52" s="60">
        <f>N52*Parámetros!$C$98</f>
        <v>2.700877988661681E-6</v>
      </c>
      <c r="AA52" s="60">
        <f>+O52*Parámetros!$C$99</f>
        <v>3.2786372035341953E-5</v>
      </c>
      <c r="AB52" s="60">
        <f>+P52*Parámetros!$C$100</f>
        <v>9.9783865260398544E-5</v>
      </c>
      <c r="AC52" s="60">
        <f>+Q52*Parámetros!$C$101</f>
        <v>1.5415938117756866E-4</v>
      </c>
      <c r="AD52" s="60">
        <f>+R52*Parámetros!$C$102</f>
        <v>4.2296379525541561E-4</v>
      </c>
      <c r="AE52" s="60">
        <f>+S52*Parámetros!$C$103</f>
        <v>8.2229594571693902E-4</v>
      </c>
      <c r="AF52" s="60">
        <f>+T52*Parámetros!$C$104</f>
        <v>1.0454006854471981E-3</v>
      </c>
      <c r="AG52" s="60">
        <f>+U52*Parámetros!$C$105</f>
        <v>2.0254794988357953E-3</v>
      </c>
      <c r="AH52" s="60">
        <f t="shared" si="2"/>
        <v>4.6061178550926458E-3</v>
      </c>
      <c r="AI52" s="140">
        <f t="shared" si="6"/>
        <v>2.2853370583888505E-2</v>
      </c>
      <c r="AJ52" s="59">
        <f t="shared" si="4"/>
        <v>5.2449396683153904E-2</v>
      </c>
    </row>
    <row r="53" spans="1:36" x14ac:dyDescent="0.25">
      <c r="A53" s="12">
        <v>43955</v>
      </c>
      <c r="B53" s="138">
        <f t="shared" si="0"/>
        <v>45</v>
      </c>
      <c r="C53" s="56">
        <f>+'Modelo predictivo'!O52</f>
        <v>0.25416758097708225</v>
      </c>
      <c r="D53" s="59">
        <f>+$C53*'Estructura Poblacion'!C$19</f>
        <v>1.0368371871181316E-2</v>
      </c>
      <c r="E53" s="59">
        <f>+$C53*'Estructura Poblacion'!D$19</f>
        <v>1.7051516298475074E-2</v>
      </c>
      <c r="F53" s="59">
        <f>+$C53*'Estructura Poblacion'!E$19</f>
        <v>5.1747742722498963E-2</v>
      </c>
      <c r="G53" s="59">
        <f>+$C53*'Estructura Poblacion'!F$19</f>
        <v>5.9059482646313367E-2</v>
      </c>
      <c r="H53" s="59">
        <f>+$C53*'Estructura Poblacion'!G$19</f>
        <v>4.7291449648950767E-2</v>
      </c>
      <c r="I53" s="59">
        <f>+$C53*'Estructura Poblacion'!H$19</f>
        <v>3.2187888625407821E-2</v>
      </c>
      <c r="J53" s="59">
        <f>+$C53*'Estructura Poblacion'!I$19</f>
        <v>1.7120592726664153E-2</v>
      </c>
      <c r="K53" s="59">
        <f>+$C53*'Estructura Poblacion'!J$19</f>
        <v>9.4306593585145194E-3</v>
      </c>
      <c r="L53" s="59">
        <f>+$C53*'Estructura Poblacion'!K$19</f>
        <v>9.9098770790762812E-3</v>
      </c>
      <c r="M53" s="139">
        <f>+D53*Parámetros!$B$97</f>
        <v>1.0368371871181316E-5</v>
      </c>
      <c r="N53" s="139">
        <f>E53*Parámetros!$B$98</f>
        <v>5.1154548895425225E-5</v>
      </c>
      <c r="O53" s="139">
        <f>+F53*Parámetros!$B$99</f>
        <v>6.2097291266998756E-4</v>
      </c>
      <c r="P53" s="139">
        <f>+G53*Parámetros!$B$100</f>
        <v>1.8899034446820278E-3</v>
      </c>
      <c r="Q53" s="139">
        <f>+H53*Parámetros!$B$101</f>
        <v>2.3172810327985877E-3</v>
      </c>
      <c r="R53" s="139">
        <f>I53*Parámetros!$B$102</f>
        <v>3.2831646397915976E-3</v>
      </c>
      <c r="S53" s="139">
        <f>+J53*Parámetros!$B$103</f>
        <v>2.8420183926262496E-3</v>
      </c>
      <c r="T53" s="139">
        <f>+K53*Parámetros!$B$104</f>
        <v>2.2916502241190281E-3</v>
      </c>
      <c r="U53" s="139">
        <f>L53*Parámetros!$B$105</f>
        <v>2.705396442587825E-3</v>
      </c>
      <c r="V53" s="139">
        <f t="shared" si="1"/>
        <v>1.6011910010041909E-2</v>
      </c>
      <c r="W53" s="139">
        <f t="shared" si="5"/>
        <v>1.8360884601664459E-2</v>
      </c>
      <c r="X53" s="59">
        <f t="shared" si="3"/>
        <v>0.19018141676527353</v>
      </c>
      <c r="Y53" s="60">
        <f>+M53*Parámetros!$C$97</f>
        <v>5.1841859355906576E-7</v>
      </c>
      <c r="Z53" s="60">
        <f>N53*Parámetros!$C$98</f>
        <v>2.5577274447712613E-6</v>
      </c>
      <c r="AA53" s="60">
        <f>+O53*Parámetros!$C$99</f>
        <v>3.1048645633499379E-5</v>
      </c>
      <c r="AB53" s="60">
        <f>+P53*Parámetros!$C$100</f>
        <v>9.4495172234101393E-5</v>
      </c>
      <c r="AC53" s="60">
        <f>+Q53*Parámetros!$C$101</f>
        <v>1.4598870506631103E-4</v>
      </c>
      <c r="AD53" s="60">
        <f>+R53*Parámetros!$C$102</f>
        <v>4.0054608605457492E-4</v>
      </c>
      <c r="AE53" s="60">
        <f>+S53*Parámetros!$C$103</f>
        <v>7.7871303957959242E-4</v>
      </c>
      <c r="AF53" s="60">
        <f>+T53*Parámetros!$C$104</f>
        <v>9.8999289681942024E-4</v>
      </c>
      <c r="AG53" s="60">
        <f>+U53*Parámetros!$C$105</f>
        <v>1.9181260777947678E-3</v>
      </c>
      <c r="AH53" s="60">
        <f t="shared" si="2"/>
        <v>4.3619867692205978E-3</v>
      </c>
      <c r="AI53" s="140">
        <f t="shared" si="6"/>
        <v>5.0018976907450739E-3</v>
      </c>
      <c r="AJ53" s="59">
        <f t="shared" si="4"/>
        <v>5.1809485761629429E-2</v>
      </c>
    </row>
    <row r="54" spans="1:36" x14ac:dyDescent="0.25">
      <c r="A54" s="12">
        <v>43956</v>
      </c>
      <c r="B54" s="138">
        <f t="shared" si="0"/>
        <v>46</v>
      </c>
      <c r="C54" s="56">
        <f>+'Modelo predictivo'!O53</f>
        <v>0.2406963228713721</v>
      </c>
      <c r="D54" s="59">
        <f>+$C54*'Estructura Poblacion'!C$19</f>
        <v>9.8188328108663719E-3</v>
      </c>
      <c r="E54" s="59">
        <f>+$C54*'Estructura Poblacion'!D$19</f>
        <v>1.6147760688623346E-2</v>
      </c>
      <c r="F54" s="59">
        <f>+$C54*'Estructura Poblacion'!E$19</f>
        <v>4.9005035741841486E-2</v>
      </c>
      <c r="G54" s="59">
        <f>+$C54*'Estructura Poblacion'!F$19</f>
        <v>5.5929242624121335E-2</v>
      </c>
      <c r="H54" s="59">
        <f>+$C54*'Estructura Poblacion'!G$19</f>
        <v>4.4784932799063232E-2</v>
      </c>
      <c r="I54" s="59">
        <f>+$C54*'Estructura Poblacion'!H$19</f>
        <v>3.0481882871708579E-2</v>
      </c>
      <c r="J54" s="59">
        <f>+$C54*'Estructura Poblacion'!I$19</f>
        <v>1.6213175963845639E-2</v>
      </c>
      <c r="K54" s="59">
        <f>+$C54*'Estructura Poblacion'!J$19</f>
        <v>8.930820449723726E-3</v>
      </c>
      <c r="L54" s="59">
        <f>+$C54*'Estructura Poblacion'!K$19</f>
        <v>9.3846389215783942E-3</v>
      </c>
      <c r="M54" s="139">
        <f>+D54*Parámetros!$B$97</f>
        <v>9.8188328108663725E-6</v>
      </c>
      <c r="N54" s="139">
        <f>E54*Parámetros!$B$98</f>
        <v>4.8443282065870041E-5</v>
      </c>
      <c r="O54" s="139">
        <f>+F54*Parámetros!$B$99</f>
        <v>5.8806042890209782E-4</v>
      </c>
      <c r="P54" s="139">
        <f>+G54*Parámetros!$B$100</f>
        <v>1.7897357639718827E-3</v>
      </c>
      <c r="Q54" s="139">
        <f>+H54*Parámetros!$B$101</f>
        <v>2.1944617071540983E-3</v>
      </c>
      <c r="R54" s="139">
        <f>I54*Parámetros!$B$102</f>
        <v>3.109152052914275E-3</v>
      </c>
      <c r="S54" s="139">
        <f>+J54*Parámetros!$B$103</f>
        <v>2.6913872099983763E-3</v>
      </c>
      <c r="T54" s="139">
        <f>+K54*Parámetros!$B$104</f>
        <v>2.1701893692828655E-3</v>
      </c>
      <c r="U54" s="139">
        <f>L54*Parámetros!$B$105</f>
        <v>2.5620064255909018E-3</v>
      </c>
      <c r="V54" s="139">
        <f t="shared" si="1"/>
        <v>1.5163255072691234E-2</v>
      </c>
      <c r="W54" s="139">
        <f t="shared" si="5"/>
        <v>1.7237706943146764E-2</v>
      </c>
      <c r="X54" s="59">
        <f t="shared" si="3"/>
        <v>0.18810696489481799</v>
      </c>
      <c r="Y54" s="60">
        <f>+M54*Parámetros!$C$97</f>
        <v>4.9094164054331869E-7</v>
      </c>
      <c r="Z54" s="60">
        <f>N54*Parámetros!$C$98</f>
        <v>2.4221641032935022E-6</v>
      </c>
      <c r="AA54" s="60">
        <f>+O54*Parámetros!$C$99</f>
        <v>2.9403021445104891E-5</v>
      </c>
      <c r="AB54" s="60">
        <f>+P54*Parámetros!$C$100</f>
        <v>8.9486788198594138E-5</v>
      </c>
      <c r="AC54" s="60">
        <f>+Q54*Parámetros!$C$101</f>
        <v>1.3825108755070818E-4</v>
      </c>
      <c r="AD54" s="60">
        <f>+R54*Parámetros!$C$102</f>
        <v>3.7931655045554154E-4</v>
      </c>
      <c r="AE54" s="60">
        <f>+S54*Parámetros!$C$103</f>
        <v>7.3744009553955512E-4</v>
      </c>
      <c r="AF54" s="60">
        <f>+T54*Parámetros!$C$104</f>
        <v>9.3752180753019785E-4</v>
      </c>
      <c r="AG54" s="60">
        <f>+U54*Parámetros!$C$105</f>
        <v>1.8164625557439494E-3</v>
      </c>
      <c r="AH54" s="60">
        <f t="shared" si="2"/>
        <v>4.1307950122074881E-3</v>
      </c>
      <c r="AI54" s="140">
        <f t="shared" si="6"/>
        <v>4.6959200726554295E-3</v>
      </c>
      <c r="AJ54" s="59">
        <f t="shared" si="4"/>
        <v>5.1244360701181491E-2</v>
      </c>
    </row>
    <row r="55" spans="1:36" x14ac:dyDescent="0.25">
      <c r="A55" s="12">
        <v>43957</v>
      </c>
      <c r="B55" s="138">
        <f t="shared" si="0"/>
        <v>47</v>
      </c>
      <c r="C55" s="56">
        <f>+'Modelo predictivo'!O54</f>
        <v>0.22793906251899898</v>
      </c>
      <c r="D55" s="59">
        <f>+$C55*'Estructura Poblacion'!C$19</f>
        <v>9.2984201804183955E-3</v>
      </c>
      <c r="E55" s="59">
        <f>+$C55*'Estructura Poblacion'!D$19</f>
        <v>1.5291905539881955E-2</v>
      </c>
      <c r="F55" s="59">
        <f>+$C55*'Estructura Poblacion'!E$19</f>
        <v>4.640769652170678E-2</v>
      </c>
      <c r="G55" s="59">
        <f>+$C55*'Estructura Poblacion'!F$19</f>
        <v>5.2964910219889902E-2</v>
      </c>
      <c r="H55" s="59">
        <f>+$C55*'Estructura Poblacion'!G$19</f>
        <v>4.2411265263284113E-2</v>
      </c>
      <c r="I55" s="59">
        <f>+$C55*'Estructura Poblacion'!H$19</f>
        <v>2.8866298091741922E-2</v>
      </c>
      <c r="J55" s="59">
        <f>+$C55*'Estructura Poblacion'!I$19</f>
        <v>1.5353853708972017E-2</v>
      </c>
      <c r="K55" s="59">
        <f>+$C55*'Estructura Poblacion'!J$19</f>
        <v>8.4574737850207967E-3</v>
      </c>
      <c r="L55" s="59">
        <f>+$C55*'Estructura Poblacion'!K$19</f>
        <v>8.8872392080831062E-3</v>
      </c>
      <c r="M55" s="139">
        <f>+D55*Parámetros!$B$97</f>
        <v>9.2984201804183959E-6</v>
      </c>
      <c r="N55" s="139">
        <f>E55*Parámetros!$B$98</f>
        <v>4.5875716619645864E-5</v>
      </c>
      <c r="O55" s="139">
        <f>+F55*Parámetros!$B$99</f>
        <v>5.5689235826048141E-4</v>
      </c>
      <c r="P55" s="139">
        <f>+G55*Parámetros!$B$100</f>
        <v>1.6948771270364768E-3</v>
      </c>
      <c r="Q55" s="139">
        <f>+H55*Parámetros!$B$101</f>
        <v>2.0781519979009215E-3</v>
      </c>
      <c r="R55" s="139">
        <f>I55*Parámetros!$B$102</f>
        <v>2.9443624053576757E-3</v>
      </c>
      <c r="S55" s="139">
        <f>+J55*Parámetros!$B$103</f>
        <v>2.548739715689355E-3</v>
      </c>
      <c r="T55" s="139">
        <f>+K55*Parámetros!$B$104</f>
        <v>2.0551661297600536E-3</v>
      </c>
      <c r="U55" s="139">
        <f>L55*Parámetros!$B$105</f>
        <v>2.4262163038066883E-3</v>
      </c>
      <c r="V55" s="139">
        <f t="shared" si="1"/>
        <v>1.4359580174611716E-2</v>
      </c>
      <c r="W55" s="139">
        <f t="shared" si="5"/>
        <v>1.6183236779861183E-2</v>
      </c>
      <c r="X55" s="59">
        <f t="shared" si="3"/>
        <v>0.18628330828956852</v>
      </c>
      <c r="Y55" s="60">
        <f>+M55*Parámetros!$C$97</f>
        <v>4.6492100902091983E-7</v>
      </c>
      <c r="Z55" s="60">
        <f>N55*Parámetros!$C$98</f>
        <v>2.2937858309822935E-6</v>
      </c>
      <c r="AA55" s="60">
        <f>+O55*Parámetros!$C$99</f>
        <v>2.7844617913024072E-5</v>
      </c>
      <c r="AB55" s="60">
        <f>+P55*Parámetros!$C$100</f>
        <v>8.4743856351823842E-5</v>
      </c>
      <c r="AC55" s="60">
        <f>+Q55*Parámetros!$C$101</f>
        <v>1.3092357586775807E-4</v>
      </c>
      <c r="AD55" s="60">
        <f>+R55*Parámetros!$C$102</f>
        <v>3.5921221345363641E-4</v>
      </c>
      <c r="AE55" s="60">
        <f>+S55*Parámetros!$C$103</f>
        <v>6.9835468209888333E-4</v>
      </c>
      <c r="AF55" s="60">
        <f>+T55*Parámetros!$C$104</f>
        <v>8.8783176805634319E-4</v>
      </c>
      <c r="AG55" s="60">
        <f>+U55*Parámetros!$C$105</f>
        <v>1.720187359398942E-3</v>
      </c>
      <c r="AH55" s="60">
        <f t="shared" si="2"/>
        <v>3.9118567799804145E-3</v>
      </c>
      <c r="AI55" s="140">
        <f t="shared" si="6"/>
        <v>4.4086598458676863E-3</v>
      </c>
      <c r="AJ55" s="59">
        <f t="shared" si="4"/>
        <v>5.0747557635294219E-2</v>
      </c>
    </row>
    <row r="56" spans="1:36" x14ac:dyDescent="0.25">
      <c r="A56" s="12">
        <v>43958</v>
      </c>
      <c r="B56" s="138">
        <f t="shared" si="0"/>
        <v>48</v>
      </c>
      <c r="C56" s="56">
        <f>+'Modelo predictivo'!O55</f>
        <v>0.2158579567912966</v>
      </c>
      <c r="D56" s="59">
        <f>+$C56*'Estructura Poblacion'!C$19</f>
        <v>8.8055902281548495E-3</v>
      </c>
      <c r="E56" s="59">
        <f>+$C56*'Estructura Poblacion'!D$19</f>
        <v>1.4481412044104094E-2</v>
      </c>
      <c r="F56" s="59">
        <f>+$C56*'Estructura Poblacion'!E$19</f>
        <v>4.3948020316751192E-2</v>
      </c>
      <c r="G56" s="59">
        <f>+$C56*'Estructura Poblacion'!F$19</f>
        <v>5.0157692039937002E-2</v>
      </c>
      <c r="H56" s="59">
        <f>+$C56*'Estructura Poblacion'!G$19</f>
        <v>4.0163405795806226E-2</v>
      </c>
      <c r="I56" s="59">
        <f>+$C56*'Estructura Poblacion'!H$19</f>
        <v>2.7336341815885779E-2</v>
      </c>
      <c r="J56" s="59">
        <f>+$C56*'Estructura Poblacion'!I$19</f>
        <v>1.4540076869075146E-2</v>
      </c>
      <c r="K56" s="59">
        <f>+$C56*'Estructura Poblacion'!J$19</f>
        <v>8.0092152291728232E-3</v>
      </c>
      <c r="L56" s="59">
        <f>+$C56*'Estructura Poblacion'!K$19</f>
        <v>8.4162024524094946E-3</v>
      </c>
      <c r="M56" s="139">
        <f>+D56*Parámetros!$B$97</f>
        <v>8.8055902281548501E-6</v>
      </c>
      <c r="N56" s="139">
        <f>E56*Parámetros!$B$98</f>
        <v>4.3444236132312284E-5</v>
      </c>
      <c r="O56" s="139">
        <f>+F56*Parámetros!$B$99</f>
        <v>5.2737624380101429E-4</v>
      </c>
      <c r="P56" s="139">
        <f>+G56*Parámetros!$B$100</f>
        <v>1.605046145277984E-3</v>
      </c>
      <c r="Q56" s="139">
        <f>+H56*Parámetros!$B$101</f>
        <v>1.9680068839945052E-3</v>
      </c>
      <c r="R56" s="139">
        <f>I56*Parámetros!$B$102</f>
        <v>2.7883068652203493E-3</v>
      </c>
      <c r="S56" s="139">
        <f>+J56*Parámetros!$B$103</f>
        <v>2.4136527602664744E-3</v>
      </c>
      <c r="T56" s="139">
        <f>+K56*Parámetros!$B$104</f>
        <v>1.9462393006889961E-3</v>
      </c>
      <c r="U56" s="139">
        <f>L56*Parámetros!$B$105</f>
        <v>2.2976232695077923E-3</v>
      </c>
      <c r="V56" s="139">
        <f t="shared" si="1"/>
        <v>1.3598501295117586E-2</v>
      </c>
      <c r="W56" s="139">
        <f t="shared" si="5"/>
        <v>1.519327108634558E-2</v>
      </c>
      <c r="X56" s="59">
        <f t="shared" si="3"/>
        <v>0.18468853849834052</v>
      </c>
      <c r="Y56" s="60">
        <f>+M56*Parámetros!$C$97</f>
        <v>4.4027951140774255E-7</v>
      </c>
      <c r="Z56" s="60">
        <f>N56*Parámetros!$C$98</f>
        <v>2.1722118066156142E-6</v>
      </c>
      <c r="AA56" s="60">
        <f>+O56*Parámetros!$C$99</f>
        <v>2.6368812190050717E-5</v>
      </c>
      <c r="AB56" s="60">
        <f>+P56*Parámetros!$C$100</f>
        <v>8.025230726389921E-5</v>
      </c>
      <c r="AC56" s="60">
        <f>+Q56*Parámetros!$C$101</f>
        <v>1.2398443369165382E-4</v>
      </c>
      <c r="AD56" s="60">
        <f>+R56*Parámetros!$C$102</f>
        <v>3.4017343755688258E-4</v>
      </c>
      <c r="AE56" s="60">
        <f>+S56*Parámetros!$C$103</f>
        <v>6.6134085631301405E-4</v>
      </c>
      <c r="AF56" s="60">
        <f>+T56*Parámetros!$C$104</f>
        <v>8.4077537789764632E-4</v>
      </c>
      <c r="AG56" s="60">
        <f>+U56*Parámetros!$C$105</f>
        <v>1.6290148980810247E-3</v>
      </c>
      <c r="AH56" s="60">
        <f t="shared" si="2"/>
        <v>3.7045226143121945E-3</v>
      </c>
      <c r="AI56" s="140">
        <f t="shared" si="6"/>
        <v>4.1389720163464627E-3</v>
      </c>
      <c r="AJ56" s="59">
        <f t="shared" si="4"/>
        <v>5.0313108233259948E-2</v>
      </c>
    </row>
    <row r="57" spans="1:36" x14ac:dyDescent="0.25">
      <c r="A57" s="12">
        <v>43959</v>
      </c>
      <c r="B57" s="138">
        <f t="shared" ref="B57:B120" si="7">+B56+1</f>
        <v>49</v>
      </c>
      <c r="C57" s="56">
        <f>+'Modelo predictivo'!O56</f>
        <v>0.29505792632699013</v>
      </c>
      <c r="D57" s="59">
        <f>+$C57*'Estructura Poblacion'!C$19</f>
        <v>1.203643002753251E-2</v>
      </c>
      <c r="E57" s="59">
        <f>+$C57*'Estructura Poblacion'!D$19</f>
        <v>1.9794755178523655E-2</v>
      </c>
      <c r="F57" s="59">
        <f>+$C57*'Estructura Poblacion'!E$19</f>
        <v>6.007289207029072E-2</v>
      </c>
      <c r="G57" s="59">
        <f>+$C57*'Estructura Poblacion'!F$19</f>
        <v>6.8560940827214881E-2</v>
      </c>
      <c r="H57" s="59">
        <f>+$C57*'Estructura Poblacion'!G$19</f>
        <v>5.489967293537272E-2</v>
      </c>
      <c r="I57" s="59">
        <f>+$C57*'Estructura Poblacion'!H$19</f>
        <v>3.7366259041168963E-2</v>
      </c>
      <c r="J57" s="59">
        <f>+$C57*'Estructura Poblacion'!I$19</f>
        <v>1.9874944585769039E-2</v>
      </c>
      <c r="K57" s="59">
        <f>+$C57*'Estructura Poblacion'!J$19</f>
        <v>1.0947858824176388E-2</v>
      </c>
      <c r="L57" s="59">
        <f>+$C57*'Estructura Poblacion'!K$19</f>
        <v>1.1504172836941259E-2</v>
      </c>
      <c r="M57" s="139">
        <f>+D57*Parámetros!$B$97</f>
        <v>1.203643002753251E-5</v>
      </c>
      <c r="N57" s="139">
        <f>E57*Parámetros!$B$98</f>
        <v>5.9384265535570968E-5</v>
      </c>
      <c r="O57" s="139">
        <f>+F57*Parámetros!$B$99</f>
        <v>7.2087470484348863E-4</v>
      </c>
      <c r="P57" s="139">
        <f>+G57*Parámetros!$B$100</f>
        <v>2.193950106470876E-3</v>
      </c>
      <c r="Q57" s="139">
        <f>+H57*Parámetros!$B$101</f>
        <v>2.6900839738332634E-3</v>
      </c>
      <c r="R57" s="139">
        <f>I57*Parámetros!$B$102</f>
        <v>3.8113584221992338E-3</v>
      </c>
      <c r="S57" s="139">
        <f>+J57*Parámetros!$B$103</f>
        <v>3.2992408012376606E-3</v>
      </c>
      <c r="T57" s="139">
        <f>+K57*Parámetros!$B$104</f>
        <v>2.6603296942748623E-3</v>
      </c>
      <c r="U57" s="139">
        <f>L57*Parámetros!$B$105</f>
        <v>3.140639184484964E-3</v>
      </c>
      <c r="V57" s="139">
        <f t="shared" si="1"/>
        <v>1.8587897582907451E-2</v>
      </c>
      <c r="W57" s="139">
        <f t="shared" si="5"/>
        <v>1.4263863962573091E-2</v>
      </c>
      <c r="X57" s="59">
        <f t="shared" si="3"/>
        <v>0.18901257211867487</v>
      </c>
      <c r="Y57" s="60">
        <f>+M57*Parámetros!$C$97</f>
        <v>6.0182150137662554E-7</v>
      </c>
      <c r="Z57" s="60">
        <f>N57*Parámetros!$C$98</f>
        <v>2.9692132767785484E-6</v>
      </c>
      <c r="AA57" s="60">
        <f>+O57*Parámetros!$C$99</f>
        <v>3.6043735242174435E-5</v>
      </c>
      <c r="AB57" s="60">
        <f>+P57*Parámetros!$C$100</f>
        <v>1.0969750532354381E-4</v>
      </c>
      <c r="AC57" s="60">
        <f>+Q57*Parámetros!$C$101</f>
        <v>1.694752903514956E-4</v>
      </c>
      <c r="AD57" s="60">
        <f>+R57*Parámetros!$C$102</f>
        <v>4.6498572750830653E-4</v>
      </c>
      <c r="AE57" s="60">
        <f>+S57*Parámetros!$C$103</f>
        <v>9.0399197953911902E-4</v>
      </c>
      <c r="AF57" s="60">
        <f>+T57*Parámetros!$C$104</f>
        <v>1.1492624279267406E-3</v>
      </c>
      <c r="AG57" s="60">
        <f>+U57*Parámetros!$C$105</f>
        <v>2.2267131817998395E-3</v>
      </c>
      <c r="AH57" s="60">
        <f t="shared" si="2"/>
        <v>5.0637408824693742E-3</v>
      </c>
      <c r="AI57" s="140">
        <f t="shared" si="6"/>
        <v>3.8857816365246642E-3</v>
      </c>
      <c r="AJ57" s="59">
        <f t="shared" si="4"/>
        <v>5.1491067479204657E-2</v>
      </c>
    </row>
    <row r="58" spans="1:36" x14ac:dyDescent="0.25">
      <c r="A58" s="12">
        <v>43960</v>
      </c>
      <c r="B58" s="138">
        <f t="shared" si="7"/>
        <v>50</v>
      </c>
      <c r="C58" s="56">
        <f>+'Modelo predictivo'!O57</f>
        <v>0.2818302761297673</v>
      </c>
      <c r="D58" s="59">
        <f>+$C58*'Estructura Poblacion'!C$19</f>
        <v>1.1496828573643402E-2</v>
      </c>
      <c r="E58" s="59">
        <f>+$C58*'Estructura Poblacion'!D$19</f>
        <v>1.890734266091855E-2</v>
      </c>
      <c r="F58" s="59">
        <f>+$C58*'Estructura Poblacion'!E$19</f>
        <v>5.7379782915308361E-2</v>
      </c>
      <c r="G58" s="59">
        <f>+$C58*'Estructura Poblacion'!F$19</f>
        <v>6.5487306596322042E-2</v>
      </c>
      <c r="H58" s="59">
        <f>+$C58*'Estructura Poblacion'!G$19</f>
        <v>5.243848275969764E-2</v>
      </c>
      <c r="I58" s="59">
        <f>+$C58*'Estructura Poblacion'!H$19</f>
        <v>3.5691103894760053E-2</v>
      </c>
      <c r="J58" s="59">
        <f>+$C58*'Estructura Poblacion'!I$19</f>
        <v>1.8983937121768938E-2</v>
      </c>
      <c r="K58" s="59">
        <f>+$C58*'Estructura Poblacion'!J$19</f>
        <v>1.0457058767599371E-2</v>
      </c>
      <c r="L58" s="59">
        <f>+$C58*'Estructura Poblacion'!K$19</f>
        <v>1.0988432839748947E-2</v>
      </c>
      <c r="M58" s="139">
        <f>+D58*Parámetros!$B$97</f>
        <v>1.1496828573643402E-5</v>
      </c>
      <c r="N58" s="139">
        <f>E58*Parámetros!$B$98</f>
        <v>5.6722027982755649E-5</v>
      </c>
      <c r="O58" s="139">
        <f>+F58*Parámetros!$B$99</f>
        <v>6.8855739498370038E-4</v>
      </c>
      <c r="P58" s="139">
        <f>+G58*Parámetros!$B$100</f>
        <v>2.0955938110823052E-3</v>
      </c>
      <c r="Q58" s="139">
        <f>+H58*Parámetros!$B$101</f>
        <v>2.5694856552251843E-3</v>
      </c>
      <c r="R58" s="139">
        <f>I58*Parámetros!$B$102</f>
        <v>3.6404925972655252E-3</v>
      </c>
      <c r="S58" s="139">
        <f>+J58*Parámetros!$B$103</f>
        <v>3.1513335622136438E-3</v>
      </c>
      <c r="T58" s="139">
        <f>+K58*Parámetros!$B$104</f>
        <v>2.541065280526647E-3</v>
      </c>
      <c r="U58" s="139">
        <f>L58*Parámetros!$B$105</f>
        <v>2.9998421652514626E-3</v>
      </c>
      <c r="V58" s="139">
        <f t="shared" si="1"/>
        <v>1.7754589323104867E-2</v>
      </c>
      <c r="W58" s="139">
        <f t="shared" si="5"/>
        <v>1.3391310880802233E-2</v>
      </c>
      <c r="X58" s="59">
        <f t="shared" si="3"/>
        <v>0.1933758505609775</v>
      </c>
      <c r="Y58" s="60">
        <f>+M58*Parámetros!$C$97</f>
        <v>5.7484142868217018E-7</v>
      </c>
      <c r="Z58" s="60">
        <f>N58*Parámetros!$C$98</f>
        <v>2.8361013991377825E-6</v>
      </c>
      <c r="AA58" s="60">
        <f>+O58*Parámetros!$C$99</f>
        <v>3.4427869749185021E-5</v>
      </c>
      <c r="AB58" s="60">
        <f>+P58*Parámetros!$C$100</f>
        <v>1.0477969055411527E-4</v>
      </c>
      <c r="AC58" s="60">
        <f>+Q58*Parámetros!$C$101</f>
        <v>1.6187759627918661E-4</v>
      </c>
      <c r="AD58" s="60">
        <f>+R58*Parámetros!$C$102</f>
        <v>4.4414009686639407E-4</v>
      </c>
      <c r="AE58" s="60">
        <f>+S58*Parámetros!$C$103</f>
        <v>8.6346539604653845E-4</v>
      </c>
      <c r="AF58" s="60">
        <f>+T58*Parámetros!$C$104</f>
        <v>1.0977402011875116E-3</v>
      </c>
      <c r="AG58" s="60">
        <f>+U58*Parámetros!$C$105</f>
        <v>2.1268880951632869E-3</v>
      </c>
      <c r="AH58" s="60">
        <f t="shared" si="2"/>
        <v>4.8367298886740386E-3</v>
      </c>
      <c r="AI58" s="140">
        <f t="shared" si="6"/>
        <v>3.6480795138085012E-3</v>
      </c>
      <c r="AJ58" s="59">
        <f t="shared" si="4"/>
        <v>5.2679717854070197E-2</v>
      </c>
    </row>
    <row r="59" spans="1:36" x14ac:dyDescent="0.25">
      <c r="A59" s="12">
        <v>43961</v>
      </c>
      <c r="B59" s="138">
        <f t="shared" si="7"/>
        <v>51</v>
      </c>
      <c r="C59" s="56">
        <f>+'Modelo predictivo'!O58</f>
        <v>0.26919563114643097</v>
      </c>
      <c r="D59" s="59">
        <f>+$C59*'Estructura Poblacion'!C$19</f>
        <v>1.0981417846815111E-2</v>
      </c>
      <c r="E59" s="59">
        <f>+$C59*'Estructura Poblacion'!D$19</f>
        <v>1.8059713494245906E-2</v>
      </c>
      <c r="F59" s="59">
        <f>+$C59*'Estructura Poblacion'!E$19</f>
        <v>5.4807407809583319E-2</v>
      </c>
      <c r="G59" s="59">
        <f>+$C59*'Estructura Poblacion'!F$19</f>
        <v>6.2551465631604505E-2</v>
      </c>
      <c r="H59" s="59">
        <f>+$C59*'Estructura Poblacion'!G$19</f>
        <v>5.0087629536147878E-2</v>
      </c>
      <c r="I59" s="59">
        <f>+$C59*'Estructura Poblacion'!H$19</f>
        <v>3.4091047176346909E-2</v>
      </c>
      <c r="J59" s="59">
        <f>+$C59*'Estructura Poblacion'!I$19</f>
        <v>1.8132874172772321E-2</v>
      </c>
      <c r="K59" s="59">
        <f>+$C59*'Estructura Poblacion'!J$19</f>
        <v>9.9882616358190068E-3</v>
      </c>
      <c r="L59" s="59">
        <f>+$C59*'Estructura Poblacion'!K$19</f>
        <v>1.0495813843096023E-2</v>
      </c>
      <c r="M59" s="139">
        <f>+D59*Parámetros!$B$97</f>
        <v>1.0981417846815112E-5</v>
      </c>
      <c r="N59" s="139">
        <f>E59*Parámetros!$B$98</f>
        <v>5.4179140482737718E-5</v>
      </c>
      <c r="O59" s="139">
        <f>+F59*Parámetros!$B$99</f>
        <v>6.5768889371499981E-4</v>
      </c>
      <c r="P59" s="139">
        <f>+G59*Parámetros!$B$100</f>
        <v>2.0016469002113444E-3</v>
      </c>
      <c r="Q59" s="139">
        <f>+H59*Parámetros!$B$101</f>
        <v>2.454293847271246E-3</v>
      </c>
      <c r="R59" s="139">
        <f>I59*Parámetros!$B$102</f>
        <v>3.4772868119873845E-3</v>
      </c>
      <c r="S59" s="139">
        <f>+J59*Parámetros!$B$103</f>
        <v>3.0100571126802055E-3</v>
      </c>
      <c r="T59" s="139">
        <f>+K59*Parámetros!$B$104</f>
        <v>2.4271475775040187E-3</v>
      </c>
      <c r="U59" s="139">
        <f>L59*Parámetros!$B$105</f>
        <v>2.8653571791652146E-3</v>
      </c>
      <c r="V59" s="139">
        <f t="shared" si="1"/>
        <v>1.6958638880863963E-2</v>
      </c>
      <c r="W59" s="139">
        <f t="shared" si="5"/>
        <v>1.2572133929833165E-2</v>
      </c>
      <c r="X59" s="59">
        <f t="shared" si="3"/>
        <v>0.1977623555120083</v>
      </c>
      <c r="Y59" s="60">
        <f>+M59*Parámetros!$C$97</f>
        <v>5.4907089234075557E-7</v>
      </c>
      <c r="Z59" s="60">
        <f>N59*Parámetros!$C$98</f>
        <v>2.7089570241368862E-6</v>
      </c>
      <c r="AA59" s="60">
        <f>+O59*Parámetros!$C$99</f>
        <v>3.2884444685749993E-5</v>
      </c>
      <c r="AB59" s="60">
        <f>+P59*Parámetros!$C$100</f>
        <v>1.0008234501056723E-4</v>
      </c>
      <c r="AC59" s="60">
        <f>+Q59*Parámetros!$C$101</f>
        <v>1.5462051237808851E-4</v>
      </c>
      <c r="AD59" s="60">
        <f>+R59*Parámetros!$C$102</f>
        <v>4.242289910624609E-4</v>
      </c>
      <c r="AE59" s="60">
        <f>+S59*Parámetros!$C$103</f>
        <v>8.2475564887437636E-4</v>
      </c>
      <c r="AF59" s="60">
        <f>+T59*Parámetros!$C$104</f>
        <v>1.048527753481736E-3</v>
      </c>
      <c r="AG59" s="60">
        <f>+U59*Parámetros!$C$105</f>
        <v>2.031538240028137E-3</v>
      </c>
      <c r="AH59" s="60">
        <f t="shared" si="2"/>
        <v>4.6198959634375942E-3</v>
      </c>
      <c r="AI59" s="140">
        <f t="shared" si="6"/>
        <v>3.4249181907972815E-3</v>
      </c>
      <c r="AJ59" s="59">
        <f t="shared" si="4"/>
        <v>5.387469562671051E-2</v>
      </c>
    </row>
    <row r="60" spans="1:36" x14ac:dyDescent="0.25">
      <c r="A60" s="12">
        <v>43962</v>
      </c>
      <c r="B60" s="138">
        <f t="shared" si="7"/>
        <v>52</v>
      </c>
      <c r="C60" s="56">
        <f>+'Modelo predictivo'!O59</f>
        <v>0.2571274065412581</v>
      </c>
      <c r="D60" s="59">
        <f>+$C60*'Estructura Poblacion'!C$19</f>
        <v>1.0489113359947231E-2</v>
      </c>
      <c r="E60" s="59">
        <f>+$C60*'Estructura Poblacion'!D$19</f>
        <v>1.7250084163244334E-2</v>
      </c>
      <c r="F60" s="59">
        <f>+$C60*'Estructura Poblacion'!E$19</f>
        <v>5.2350354161808596E-2</v>
      </c>
      <c r="G60" s="59">
        <f>+$C60*'Estructura Poblacion'!F$19</f>
        <v>5.9747240565209088E-2</v>
      </c>
      <c r="H60" s="59">
        <f>+$C60*'Estructura Poblacion'!G$19</f>
        <v>4.7842166782504157E-2</v>
      </c>
      <c r="I60" s="59">
        <f>+$C60*'Estructura Poblacion'!H$19</f>
        <v>3.2562722171228589E-2</v>
      </c>
      <c r="J60" s="59">
        <f>+$C60*'Estructura Poblacion'!I$19</f>
        <v>1.731996499842053E-2</v>
      </c>
      <c r="K60" s="59">
        <f>+$C60*'Estructura Poblacion'!J$19</f>
        <v>9.5404810224303509E-3</v>
      </c>
      <c r="L60" s="59">
        <f>+$C60*'Estructura Poblacion'!K$19</f>
        <v>1.0025279316465222E-2</v>
      </c>
      <c r="M60" s="139">
        <f>+D60*Parámetros!$B$97</f>
        <v>1.0489113359947232E-5</v>
      </c>
      <c r="N60" s="139">
        <f>E60*Parámetros!$B$98</f>
        <v>5.1750252489733003E-5</v>
      </c>
      <c r="O60" s="139">
        <f>+F60*Parámetros!$B$99</f>
        <v>6.2820424994170312E-4</v>
      </c>
      <c r="P60" s="139">
        <f>+G60*Parámetros!$B$100</f>
        <v>1.9119116980866907E-3</v>
      </c>
      <c r="Q60" s="139">
        <f>+H60*Parámetros!$B$101</f>
        <v>2.3442661723427037E-3</v>
      </c>
      <c r="R60" s="139">
        <f>I60*Parámetros!$B$102</f>
        <v>3.3213976614653159E-3</v>
      </c>
      <c r="S60" s="139">
        <f>+J60*Parámetros!$B$103</f>
        <v>2.8751141897378082E-3</v>
      </c>
      <c r="T60" s="139">
        <f>+K60*Parámetros!$B$104</f>
        <v>2.3183368884505751E-3</v>
      </c>
      <c r="U60" s="139">
        <f>L60*Parámetros!$B$105</f>
        <v>2.7369012533950059E-3</v>
      </c>
      <c r="V60" s="139">
        <f t="shared" si="1"/>
        <v>1.6198371479269485E-2</v>
      </c>
      <c r="W60" s="139">
        <f t="shared" si="5"/>
        <v>1.1803067968663648E-2</v>
      </c>
      <c r="X60" s="59">
        <f t="shared" si="3"/>
        <v>0.20215765902261412</v>
      </c>
      <c r="Y60" s="60">
        <f>+M60*Parámetros!$C$97</f>
        <v>5.2445566799736163E-7</v>
      </c>
      <c r="Z60" s="60">
        <f>N60*Parámetros!$C$98</f>
        <v>2.5875126244866503E-6</v>
      </c>
      <c r="AA60" s="60">
        <f>+O60*Parámetros!$C$99</f>
        <v>3.141021249708516E-5</v>
      </c>
      <c r="AB60" s="60">
        <f>+P60*Parámetros!$C$100</f>
        <v>9.5595584904334543E-5</v>
      </c>
      <c r="AC60" s="60">
        <f>+Q60*Parámetros!$C$101</f>
        <v>1.4768876885759035E-4</v>
      </c>
      <c r="AD60" s="60">
        <f>+R60*Parámetros!$C$102</f>
        <v>4.0521051469876856E-4</v>
      </c>
      <c r="AE60" s="60">
        <f>+S60*Parámetros!$C$103</f>
        <v>7.8778128798815945E-4</v>
      </c>
      <c r="AF60" s="60">
        <f>+T60*Parámetros!$C$104</f>
        <v>1.0015215358106485E-3</v>
      </c>
      <c r="AG60" s="60">
        <f>+U60*Parámetros!$C$105</f>
        <v>1.940462988657059E-3</v>
      </c>
      <c r="AH60" s="60">
        <f t="shared" si="2"/>
        <v>4.4127828617061297E-3</v>
      </c>
      <c r="AI60" s="140">
        <f t="shared" si="6"/>
        <v>3.2154081732431311E-3</v>
      </c>
      <c r="AJ60" s="59">
        <f t="shared" si="4"/>
        <v>5.5072070315173506E-2</v>
      </c>
    </row>
    <row r="61" spans="1:36" x14ac:dyDescent="0.25">
      <c r="A61" s="12">
        <v>43963</v>
      </c>
      <c r="B61" s="138">
        <f t="shared" si="7"/>
        <v>53</v>
      </c>
      <c r="C61" s="56">
        <f>+'Modelo predictivo'!O60</f>
        <v>0.24560020957142115</v>
      </c>
      <c r="D61" s="59">
        <f>+$C61*'Estructura Poblacion'!C$19</f>
        <v>1.0018879255518309E-2</v>
      </c>
      <c r="E61" s="59">
        <f>+$C61*'Estructura Poblacion'!D$19</f>
        <v>1.6476751127413022E-2</v>
      </c>
      <c r="F61" s="59">
        <f>+$C61*'Estructura Poblacion'!E$19</f>
        <v>5.0003452087147557E-2</v>
      </c>
      <c r="G61" s="59">
        <f>+$C61*'Estructura Poblacion'!F$19</f>
        <v>5.7068731029163627E-2</v>
      </c>
      <c r="H61" s="59">
        <f>+$C61*'Estructura Poblacion'!G$19</f>
        <v>4.5697369822180034E-2</v>
      </c>
      <c r="I61" s="59">
        <f>+$C61*'Estructura Poblacion'!H$19</f>
        <v>3.1102913131846394E-2</v>
      </c>
      <c r="J61" s="59">
        <f>+$C61*'Estructura Poblacion'!I$19</f>
        <v>1.654349915709669E-2</v>
      </c>
      <c r="K61" s="59">
        <f>+$C61*'Estructura Poblacion'!J$19</f>
        <v>9.1127747525625389E-3</v>
      </c>
      <c r="L61" s="59">
        <f>+$C61*'Estructura Poblacion'!K$19</f>
        <v>9.5758392084929755E-3</v>
      </c>
      <c r="M61" s="139">
        <f>+D61*Parámetros!$B$97</f>
        <v>1.0018879255518309E-5</v>
      </c>
      <c r="N61" s="139">
        <f>E61*Parámetros!$B$98</f>
        <v>4.9430253382239065E-5</v>
      </c>
      <c r="O61" s="139">
        <f>+F61*Parámetros!$B$99</f>
        <v>6.0004142504577066E-4</v>
      </c>
      <c r="P61" s="139">
        <f>+G61*Parámetros!$B$100</f>
        <v>1.8261993929332362E-3</v>
      </c>
      <c r="Q61" s="139">
        <f>+H61*Parámetros!$B$101</f>
        <v>2.2391711212868216E-3</v>
      </c>
      <c r="R61" s="139">
        <f>I61*Parámetros!$B$102</f>
        <v>3.172497139448332E-3</v>
      </c>
      <c r="S61" s="139">
        <f>+J61*Parámetros!$B$103</f>
        <v>2.7462208600780506E-3</v>
      </c>
      <c r="T61" s="139">
        <f>+K61*Parámetros!$B$104</f>
        <v>2.2144042648726968E-3</v>
      </c>
      <c r="U61" s="139">
        <f>L61*Parámetros!$B$105</f>
        <v>2.6142041039185827E-3</v>
      </c>
      <c r="V61" s="139">
        <f t="shared" si="1"/>
        <v>1.5472187440221248E-2</v>
      </c>
      <c r="W61" s="139">
        <f t="shared" si="5"/>
        <v>1.9908840255743233E-2</v>
      </c>
      <c r="X61" s="59">
        <f t="shared" si="3"/>
        <v>0.19772100620709213</v>
      </c>
      <c r="Y61" s="60">
        <f>+M61*Parámetros!$C$97</f>
        <v>5.0094396277591549E-7</v>
      </c>
      <c r="Z61" s="60">
        <f>N61*Parámetros!$C$98</f>
        <v>2.4715126691119533E-6</v>
      </c>
      <c r="AA61" s="60">
        <f>+O61*Parámetros!$C$99</f>
        <v>3.0002071252288536E-5</v>
      </c>
      <c r="AB61" s="60">
        <f>+P61*Parámetros!$C$100</f>
        <v>9.1309969646661822E-5</v>
      </c>
      <c r="AC61" s="60">
        <f>+Q61*Parámetros!$C$101</f>
        <v>1.4106778064106975E-4</v>
      </c>
      <c r="AD61" s="60">
        <f>+R61*Parámetros!$C$102</f>
        <v>3.8704465101269651E-4</v>
      </c>
      <c r="AE61" s="60">
        <f>+S61*Parámetros!$C$103</f>
        <v>7.5246451566138588E-4</v>
      </c>
      <c r="AF61" s="60">
        <f>+T61*Parámetros!$C$104</f>
        <v>9.5662264242500497E-4</v>
      </c>
      <c r="AG61" s="60">
        <f>+U61*Parámetros!$C$105</f>
        <v>1.853470709678275E-3</v>
      </c>
      <c r="AH61" s="60">
        <f t="shared" si="2"/>
        <v>4.2149547969492704E-3</v>
      </c>
      <c r="AI61" s="140">
        <f t="shared" si="6"/>
        <v>5.4235939205013739E-3</v>
      </c>
      <c r="AJ61" s="59">
        <f t="shared" si="4"/>
        <v>5.3863431191621403E-2</v>
      </c>
    </row>
    <row r="62" spans="1:36" x14ac:dyDescent="0.25">
      <c r="A62" s="12">
        <v>43964</v>
      </c>
      <c r="B62" s="138">
        <f t="shared" si="7"/>
        <v>54</v>
      </c>
      <c r="C62" s="56">
        <f>+'Modelo predictivo'!O61</f>
        <v>0.23458978510461748</v>
      </c>
      <c r="D62" s="59">
        <f>+$C62*'Estructura Poblacion'!C$19</f>
        <v>9.5697260830621116E-3</v>
      </c>
      <c r="E62" s="59">
        <f>+$C62*'Estructura Poblacion'!D$19</f>
        <v>1.5738087165915276E-2</v>
      </c>
      <c r="F62" s="59">
        <f>+$C62*'Estructura Poblacion'!E$19</f>
        <v>4.7761763314789769E-2</v>
      </c>
      <c r="G62" s="59">
        <f>+$C62*'Estructura Poblacion'!F$19</f>
        <v>5.4510300995616712E-2</v>
      </c>
      <c r="H62" s="59">
        <f>+$C62*'Estructura Poblacion'!G$19</f>
        <v>4.3648725647011326E-2</v>
      </c>
      <c r="I62" s="59">
        <f>+$C62*'Estructura Poblacion'!H$19</f>
        <v>2.9708548378113708E-2</v>
      </c>
      <c r="J62" s="59">
        <f>+$C62*'Estructura Poblacion'!I$19</f>
        <v>1.5801842836022283E-2</v>
      </c>
      <c r="K62" s="59">
        <f>+$C62*'Estructura Poblacion'!J$19</f>
        <v>8.7042428613594604E-3</v>
      </c>
      <c r="L62" s="59">
        <f>+$C62*'Estructura Poblacion'!K$19</f>
        <v>9.1465478227268394E-3</v>
      </c>
      <c r="M62" s="139">
        <f>+D62*Parámetros!$B$97</f>
        <v>9.5697260830621111E-6</v>
      </c>
      <c r="N62" s="139">
        <f>E62*Parámetros!$B$98</f>
        <v>4.7214261497745826E-5</v>
      </c>
      <c r="O62" s="139">
        <f>+F62*Parámetros!$B$99</f>
        <v>5.7314115977747727E-4</v>
      </c>
      <c r="P62" s="139">
        <f>+G62*Parámetros!$B$100</f>
        <v>1.7443296318597349E-3</v>
      </c>
      <c r="Q62" s="139">
        <f>+H62*Parámetros!$B$101</f>
        <v>2.1387875567035548E-3</v>
      </c>
      <c r="R62" s="139">
        <f>I62*Parámetros!$B$102</f>
        <v>3.030271934567598E-3</v>
      </c>
      <c r="S62" s="139">
        <f>+J62*Parámetros!$B$103</f>
        <v>2.6231059107796992E-3</v>
      </c>
      <c r="T62" s="139">
        <f>+K62*Parámetros!$B$104</f>
        <v>2.1151310153103486E-3</v>
      </c>
      <c r="U62" s="139">
        <f>L62*Parámetros!$B$105</f>
        <v>2.4970075556044274E-3</v>
      </c>
      <c r="V62" s="139">
        <f t="shared" si="1"/>
        <v>1.4778558752183648E-2</v>
      </c>
      <c r="W62" s="139">
        <f t="shared" si="5"/>
        <v>1.8853641853967307E-2</v>
      </c>
      <c r="X62" s="59">
        <f t="shared" si="3"/>
        <v>0.19364592310530845</v>
      </c>
      <c r="Y62" s="60">
        <f>+M62*Parámetros!$C$97</f>
        <v>4.7848630415310558E-7</v>
      </c>
      <c r="Z62" s="60">
        <f>N62*Parámetros!$C$98</f>
        <v>2.3607130748872915E-6</v>
      </c>
      <c r="AA62" s="60">
        <f>+O62*Parámetros!$C$99</f>
        <v>2.8657057988873865E-5</v>
      </c>
      <c r="AB62" s="60">
        <f>+P62*Parámetros!$C$100</f>
        <v>8.7216481592986749E-5</v>
      </c>
      <c r="AC62" s="60">
        <f>+Q62*Parámetros!$C$101</f>
        <v>1.3474361607232395E-4</v>
      </c>
      <c r="AD62" s="60">
        <f>+R62*Parámetros!$C$102</f>
        <v>3.6969317601724693E-4</v>
      </c>
      <c r="AE62" s="60">
        <f>+S62*Parámetros!$C$103</f>
        <v>7.1873101955363759E-4</v>
      </c>
      <c r="AF62" s="60">
        <f>+T62*Parámetros!$C$104</f>
        <v>9.1373659861407059E-4</v>
      </c>
      <c r="AG62" s="60">
        <f>+U62*Parámetros!$C$105</f>
        <v>1.7703783569235389E-3</v>
      </c>
      <c r="AH62" s="60">
        <f t="shared" si="2"/>
        <v>4.0259955061417189E-3</v>
      </c>
      <c r="AI62" s="140">
        <f t="shared" si="6"/>
        <v>5.1361353059723967E-3</v>
      </c>
      <c r="AJ62" s="59">
        <f t="shared" si="4"/>
        <v>5.2753291391790719E-2</v>
      </c>
    </row>
    <row r="63" spans="1:36" x14ac:dyDescent="0.25">
      <c r="A63" s="12">
        <v>43965</v>
      </c>
      <c r="B63" s="138">
        <f t="shared" si="7"/>
        <v>55</v>
      </c>
      <c r="C63" s="56">
        <f>+'Modelo predictivo'!O62</f>
        <v>0.2240729657933116</v>
      </c>
      <c r="D63" s="59">
        <f>+$C63*'Estructura Poblacion'!C$19</f>
        <v>9.1407087666032037E-3</v>
      </c>
      <c r="E63" s="59">
        <f>+$C63*'Estructura Poblacion'!D$19</f>
        <v>1.5032538034883417E-2</v>
      </c>
      <c r="F63" s="59">
        <f>+$C63*'Estructura Poblacion'!E$19</f>
        <v>4.5620571043579E-2</v>
      </c>
      <c r="G63" s="59">
        <f>+$C63*'Estructura Poblacion'!F$19</f>
        <v>5.2066567199108307E-2</v>
      </c>
      <c r="H63" s="59">
        <f>+$C63*'Estructura Poblacion'!G$19</f>
        <v>4.1691923646473811E-2</v>
      </c>
      <c r="I63" s="59">
        <f>+$C63*'Estructura Poblacion'!H$19</f>
        <v>2.8376693987461211E-2</v>
      </c>
      <c r="J63" s="59">
        <f>+$C63*'Estructura Poblacion'!I$19</f>
        <v>1.5093435495020679E-2</v>
      </c>
      <c r="K63" s="59">
        <f>+$C63*'Estructura Poblacion'!J$19</f>
        <v>8.3140257452398551E-3</v>
      </c>
      <c r="L63" s="59">
        <f>+$C63*'Estructura Poblacion'!K$19</f>
        <v>8.7365018749421194E-3</v>
      </c>
      <c r="M63" s="139">
        <f>+D63*Parámetros!$B$97</f>
        <v>9.1407087666032037E-6</v>
      </c>
      <c r="N63" s="139">
        <f>E63*Parámetros!$B$98</f>
        <v>4.5097614104650255E-5</v>
      </c>
      <c r="O63" s="139">
        <f>+F63*Parámetros!$B$99</f>
        <v>5.47446852522948E-4</v>
      </c>
      <c r="P63" s="139">
        <f>+G63*Parámetros!$B$100</f>
        <v>1.666130150371466E-3</v>
      </c>
      <c r="Q63" s="139">
        <f>+H63*Parámetros!$B$101</f>
        <v>2.0429042586772167E-3</v>
      </c>
      <c r="R63" s="139">
        <f>I63*Parámetros!$B$102</f>
        <v>2.8944227867210436E-3</v>
      </c>
      <c r="S63" s="139">
        <f>+J63*Parámetros!$B$103</f>
        <v>2.5055102921734329E-3</v>
      </c>
      <c r="T63" s="139">
        <f>+K63*Parámetros!$B$104</f>
        <v>2.0203082560932848E-3</v>
      </c>
      <c r="U63" s="139">
        <f>L63*Parámetros!$B$105</f>
        <v>2.385065011859199E-3</v>
      </c>
      <c r="V63" s="139">
        <f t="shared" si="1"/>
        <v>1.4116025931289845E-2</v>
      </c>
      <c r="W63" s="139">
        <f t="shared" si="5"/>
        <v>1.7854370669207056E-2</v>
      </c>
      <c r="X63" s="59">
        <f t="shared" si="3"/>
        <v>0.18990757836739125</v>
      </c>
      <c r="Y63" s="60">
        <f>+M63*Parámetros!$C$97</f>
        <v>4.570354383301602E-7</v>
      </c>
      <c r="Z63" s="60">
        <f>N63*Parámetros!$C$98</f>
        <v>2.2548807052325127E-6</v>
      </c>
      <c r="AA63" s="60">
        <f>+O63*Parámetros!$C$99</f>
        <v>2.7372342626147402E-5</v>
      </c>
      <c r="AB63" s="60">
        <f>+P63*Parámetros!$C$100</f>
        <v>8.3306507518573301E-5</v>
      </c>
      <c r="AC63" s="60">
        <f>+Q63*Parámetros!$C$101</f>
        <v>1.2870296829666465E-4</v>
      </c>
      <c r="AD63" s="60">
        <f>+R63*Parámetros!$C$102</f>
        <v>3.5311957997996731E-4</v>
      </c>
      <c r="AE63" s="60">
        <f>+S63*Parámetros!$C$103</f>
        <v>6.8650982005552064E-4</v>
      </c>
      <c r="AF63" s="60">
        <f>+T63*Parámetros!$C$104</f>
        <v>8.7277316663229897E-4</v>
      </c>
      <c r="AG63" s="60">
        <f>+U63*Parámetros!$C$105</f>
        <v>1.6910110934081719E-3</v>
      </c>
      <c r="AH63" s="60">
        <f t="shared" si="2"/>
        <v>3.845507394660907E-3</v>
      </c>
      <c r="AI63" s="140">
        <f t="shared" si="6"/>
        <v>4.8639124615988041E-3</v>
      </c>
      <c r="AJ63" s="59">
        <f t="shared" si="4"/>
        <v>5.1734886324852819E-2</v>
      </c>
    </row>
    <row r="64" spans="1:36" x14ac:dyDescent="0.25">
      <c r="A64" s="12">
        <v>43966</v>
      </c>
      <c r="B64" s="138">
        <f t="shared" si="7"/>
        <v>56</v>
      </c>
      <c r="C64" s="56">
        <f>+'Modelo predictivo'!O63</f>
        <v>0.21402762341313064</v>
      </c>
      <c r="D64" s="59">
        <f>+$C64*'Estructura Poblacion'!C$19</f>
        <v>8.730924619582324E-3</v>
      </c>
      <c r="E64" s="59">
        <f>+$C64*'Estructura Poblacion'!D$19</f>
        <v>1.4358619202824097E-2</v>
      </c>
      <c r="F64" s="59">
        <f>+$C64*'Estructura Poblacion'!E$19</f>
        <v>4.3575370034659257E-2</v>
      </c>
      <c r="G64" s="59">
        <f>+$C64*'Estructura Poblacion'!F$19</f>
        <v>4.9732387829348058E-2</v>
      </c>
      <c r="H64" s="59">
        <f>+$C64*'Estructura Poblacion'!G$19</f>
        <v>3.9822846553507991E-2</v>
      </c>
      <c r="I64" s="59">
        <f>+$C64*'Estructura Poblacion'!H$19</f>
        <v>2.710454763231095E-2</v>
      </c>
      <c r="J64" s="59">
        <f>+$C64*'Estructura Poblacion'!I$19</f>
        <v>1.4416786588697397E-2</v>
      </c>
      <c r="K64" s="59">
        <f>+$C64*'Estructura Poblacion'!J$19</f>
        <v>7.9413023563522766E-3</v>
      </c>
      <c r="L64" s="59">
        <f>+$C64*'Estructura Poblacion'!K$19</f>
        <v>8.3448385958482963E-3</v>
      </c>
      <c r="M64" s="139">
        <f>+D64*Parámetros!$B$97</f>
        <v>8.7309246195823243E-6</v>
      </c>
      <c r="N64" s="139">
        <f>E64*Parámetros!$B$98</f>
        <v>4.3075857608472292E-5</v>
      </c>
      <c r="O64" s="139">
        <f>+F64*Parámetros!$B$99</f>
        <v>5.2290444041591113E-4</v>
      </c>
      <c r="P64" s="139">
        <f>+G64*Parámetros!$B$100</f>
        <v>1.591436410539138E-3</v>
      </c>
      <c r="Q64" s="139">
        <f>+H64*Parámetros!$B$101</f>
        <v>1.9513194811218916E-3</v>
      </c>
      <c r="R64" s="139">
        <f>I64*Parámetros!$B$102</f>
        <v>2.7646638584957169E-3</v>
      </c>
      <c r="S64" s="139">
        <f>+J64*Parámetros!$B$103</f>
        <v>2.393186573723768E-3</v>
      </c>
      <c r="T64" s="139">
        <f>+K64*Parámetros!$B$104</f>
        <v>1.9297364725936032E-3</v>
      </c>
      <c r="U64" s="139">
        <f>L64*Parámetros!$B$105</f>
        <v>2.2781409366665851E-3</v>
      </c>
      <c r="V64" s="139">
        <f t="shared" si="1"/>
        <v>1.3483194955784667E-2</v>
      </c>
      <c r="W64" s="139">
        <f t="shared" si="5"/>
        <v>1.6908062425088209E-2</v>
      </c>
      <c r="X64" s="59">
        <f t="shared" si="3"/>
        <v>0.18648271089808771</v>
      </c>
      <c r="Y64" s="60">
        <f>+M64*Parámetros!$C$97</f>
        <v>4.3654623097911626E-7</v>
      </c>
      <c r="Z64" s="60">
        <f>N64*Parámetros!$C$98</f>
        <v>2.1537928804236148E-6</v>
      </c>
      <c r="AA64" s="60">
        <f>+O64*Parámetros!$C$99</f>
        <v>2.6145222020795559E-5</v>
      </c>
      <c r="AB64" s="60">
        <f>+P64*Parámetros!$C$100</f>
        <v>7.95718205269569E-5</v>
      </c>
      <c r="AC64" s="60">
        <f>+Q64*Parámetros!$C$101</f>
        <v>1.2293312731067918E-4</v>
      </c>
      <c r="AD64" s="60">
        <f>+R64*Parámetros!$C$102</f>
        <v>3.3728899073647744E-4</v>
      </c>
      <c r="AE64" s="60">
        <f>+S64*Parámetros!$C$103</f>
        <v>6.5573312120031251E-4</v>
      </c>
      <c r="AF64" s="60">
        <f>+T64*Parámetros!$C$104</f>
        <v>8.3364615616043653E-4</v>
      </c>
      <c r="AG64" s="60">
        <f>+U64*Parámetros!$C$105</f>
        <v>1.6152019240966088E-3</v>
      </c>
      <c r="AH64" s="60">
        <f t="shared" si="2"/>
        <v>3.6731107011636695E-3</v>
      </c>
      <c r="AI64" s="140">
        <f t="shared" si="6"/>
        <v>4.6061178550926458E-3</v>
      </c>
      <c r="AJ64" s="59">
        <f t="shared" si="4"/>
        <v>5.0801879170923839E-2</v>
      </c>
    </row>
    <row r="65" spans="1:36" x14ac:dyDescent="0.25">
      <c r="A65" s="12">
        <v>43967</v>
      </c>
      <c r="B65" s="138">
        <f t="shared" si="7"/>
        <v>57</v>
      </c>
      <c r="C65" s="56">
        <f>+'Modelo predictivo'!O64</f>
        <v>0.33083196659572423</v>
      </c>
      <c r="D65" s="59">
        <f>+$C65*'Estructura Poblacion'!C$19</f>
        <v>1.3495776461152994E-2</v>
      </c>
      <c r="E65" s="59">
        <f>+$C65*'Estructura Poblacion'!D$19</f>
        <v>2.219475296093016E-2</v>
      </c>
      <c r="F65" s="59">
        <f>+$C65*'Estructura Poblacion'!E$19</f>
        <v>6.7356377339553644E-2</v>
      </c>
      <c r="G65" s="59">
        <f>+$C65*'Estructura Poblacion'!F$19</f>
        <v>7.6873552145769797E-2</v>
      </c>
      <c r="H65" s="59">
        <f>+$C65*'Estructura Poblacion'!G$19</f>
        <v>6.1555935774262951E-2</v>
      </c>
      <c r="I65" s="59">
        <f>+$C65*'Estructura Poblacion'!H$19</f>
        <v>4.1896698444275592E-2</v>
      </c>
      <c r="J65" s="59">
        <f>+$C65*'Estructura Poblacion'!I$19</f>
        <v>2.2284664862736642E-2</v>
      </c>
      <c r="K65" s="59">
        <f>+$C65*'Estructura Poblacion'!J$19</f>
        <v>1.2275222394129997E-2</v>
      </c>
      <c r="L65" s="59">
        <f>+$C65*'Estructura Poblacion'!K$19</f>
        <v>1.2898986212912468E-2</v>
      </c>
      <c r="M65" s="139">
        <f>+D65*Parámetros!$B$97</f>
        <v>1.3495776461152993E-5</v>
      </c>
      <c r="N65" s="139">
        <f>E65*Parámetros!$B$98</f>
        <v>6.6584258882790488E-5</v>
      </c>
      <c r="O65" s="139">
        <f>+F65*Parámetros!$B$99</f>
        <v>8.0827652807464372E-4</v>
      </c>
      <c r="P65" s="139">
        <f>+G65*Parámetros!$B$100</f>
        <v>2.4599536686646336E-3</v>
      </c>
      <c r="Q65" s="139">
        <f>+H65*Parámetros!$B$101</f>
        <v>3.0162408529388848E-3</v>
      </c>
      <c r="R65" s="139">
        <f>I65*Parámetros!$B$102</f>
        <v>4.2734632413161102E-3</v>
      </c>
      <c r="S65" s="139">
        <f>+J65*Parámetros!$B$103</f>
        <v>3.6992543672142828E-3</v>
      </c>
      <c r="T65" s="139">
        <f>+K65*Parámetros!$B$104</f>
        <v>2.9828790417735893E-3</v>
      </c>
      <c r="U65" s="139">
        <f>L65*Parámetros!$B$105</f>
        <v>3.5214232361251039E-3</v>
      </c>
      <c r="V65" s="139">
        <f t="shared" si="1"/>
        <v>2.0841570971451191E-2</v>
      </c>
      <c r="W65" s="139">
        <f t="shared" si="5"/>
        <v>1.6011910010041909E-2</v>
      </c>
      <c r="X65" s="59">
        <f t="shared" si="3"/>
        <v>0.19131237185949701</v>
      </c>
      <c r="Y65" s="60">
        <f>+M65*Parámetros!$C$97</f>
        <v>6.7478882305764969E-7</v>
      </c>
      <c r="Z65" s="60">
        <f>N65*Parámetros!$C$98</f>
        <v>3.3292129441395247E-6</v>
      </c>
      <c r="AA65" s="60">
        <f>+O65*Parámetros!$C$99</f>
        <v>4.041382640373219E-5</v>
      </c>
      <c r="AB65" s="60">
        <f>+P65*Parámetros!$C$100</f>
        <v>1.2299768343323168E-4</v>
      </c>
      <c r="AC65" s="60">
        <f>+Q65*Parámetros!$C$101</f>
        <v>1.9002317373514974E-4</v>
      </c>
      <c r="AD65" s="60">
        <f>+R65*Parámetros!$C$102</f>
        <v>5.2136251544056549E-4</v>
      </c>
      <c r="AE65" s="60">
        <f>+S65*Parámetros!$C$103</f>
        <v>1.0135956966167135E-3</v>
      </c>
      <c r="AF65" s="60">
        <f>+T65*Parámetros!$C$104</f>
        <v>1.2886037460461905E-3</v>
      </c>
      <c r="AG65" s="60">
        <f>+U65*Parámetros!$C$105</f>
        <v>2.4966890744126985E-3</v>
      </c>
      <c r="AH65" s="60">
        <f t="shared" si="2"/>
        <v>5.6776897178554787E-3</v>
      </c>
      <c r="AI65" s="140">
        <f t="shared" si="6"/>
        <v>4.3619867692205978E-3</v>
      </c>
      <c r="AJ65" s="59">
        <f t="shared" si="4"/>
        <v>5.211758211955872E-2</v>
      </c>
    </row>
    <row r="66" spans="1:36" x14ac:dyDescent="0.25">
      <c r="A66" s="12">
        <v>43968</v>
      </c>
      <c r="B66" s="138">
        <f t="shared" si="7"/>
        <v>58</v>
      </c>
      <c r="C66" s="56">
        <f>+'Modelo predictivo'!O65</f>
        <v>0.32144117914140224</v>
      </c>
      <c r="D66" s="59">
        <f>+$C66*'Estructura Poblacion'!C$19</f>
        <v>1.3112693866137014E-2</v>
      </c>
      <c r="E66" s="59">
        <f>+$C66*'Estructura Poblacion'!D$19</f>
        <v>2.1564746707900883E-2</v>
      </c>
      <c r="F66" s="59">
        <f>+$C66*'Estructura Poblacion'!E$19</f>
        <v>6.5444441713146034E-2</v>
      </c>
      <c r="G66" s="59">
        <f>+$C66*'Estructura Poblacion'!F$19</f>
        <v>7.4691468000491826E-2</v>
      </c>
      <c r="H66" s="59">
        <f>+$C66*'Estructura Poblacion'!G$19</f>
        <v>5.9808647822145601E-2</v>
      </c>
      <c r="I66" s="59">
        <f>+$C66*'Estructura Poblacion'!H$19</f>
        <v>4.0707445198355736E-2</v>
      </c>
      <c r="J66" s="59">
        <f>+$C66*'Estructura Poblacion'!I$19</f>
        <v>2.1652106427195599E-2</v>
      </c>
      <c r="K66" s="59">
        <f>+$C66*'Estructura Poblacion'!J$19</f>
        <v>1.1926785676711233E-2</v>
      </c>
      <c r="L66" s="59">
        <f>+$C66*'Estructura Poblacion'!K$19</f>
        <v>1.2532843729318333E-2</v>
      </c>
      <c r="M66" s="139">
        <f>+D66*Parámetros!$B$97</f>
        <v>1.3112693866137015E-5</v>
      </c>
      <c r="N66" s="139">
        <f>E66*Parámetros!$B$98</f>
        <v>6.4694240123702647E-5</v>
      </c>
      <c r="O66" s="139">
        <f>+F66*Parámetros!$B$99</f>
        <v>7.8533330055775244E-4</v>
      </c>
      <c r="P66" s="139">
        <f>+G66*Parámetros!$B$100</f>
        <v>2.3901269760157385E-3</v>
      </c>
      <c r="Q66" s="139">
        <f>+H66*Parámetros!$B$101</f>
        <v>2.9306237432851347E-3</v>
      </c>
      <c r="R66" s="139">
        <f>I66*Parámetros!$B$102</f>
        <v>4.1521594102322847E-3</v>
      </c>
      <c r="S66" s="139">
        <f>+J66*Parámetros!$B$103</f>
        <v>3.5942496669144697E-3</v>
      </c>
      <c r="T66" s="139">
        <f>+K66*Parámetros!$B$104</f>
        <v>2.8982089194408297E-3</v>
      </c>
      <c r="U66" s="139">
        <f>L66*Parámetros!$B$105</f>
        <v>3.4214663381039053E-3</v>
      </c>
      <c r="V66" s="139">
        <f t="shared" si="1"/>
        <v>2.0249975288539952E-2</v>
      </c>
      <c r="W66" s="139">
        <f t="shared" si="5"/>
        <v>1.5163255072691234E-2</v>
      </c>
      <c r="X66" s="59">
        <f t="shared" si="3"/>
        <v>0.19639909207534573</v>
      </c>
      <c r="Y66" s="60">
        <f>+M66*Parámetros!$C$97</f>
        <v>6.5563469330685079E-7</v>
      </c>
      <c r="Z66" s="60">
        <f>N66*Parámetros!$C$98</f>
        <v>3.2347120061851325E-6</v>
      </c>
      <c r="AA66" s="60">
        <f>+O66*Parámetros!$C$99</f>
        <v>3.9266665027887624E-5</v>
      </c>
      <c r="AB66" s="60">
        <f>+P66*Parámetros!$C$100</f>
        <v>1.1950634880078694E-4</v>
      </c>
      <c r="AC66" s="60">
        <f>+Q66*Parámetros!$C$101</f>
        <v>1.8462929582696349E-4</v>
      </c>
      <c r="AD66" s="60">
        <f>+R66*Parámetros!$C$102</f>
        <v>5.0656344804833869E-4</v>
      </c>
      <c r="AE66" s="60">
        <f>+S66*Parámetros!$C$103</f>
        <v>9.8482440873456467E-4</v>
      </c>
      <c r="AF66" s="60">
        <f>+T66*Parámetros!$C$104</f>
        <v>1.2520262531984384E-3</v>
      </c>
      <c r="AG66" s="60">
        <f>+U66*Parámetros!$C$105</f>
        <v>2.4258196337156685E-3</v>
      </c>
      <c r="AH66" s="60">
        <f t="shared" si="2"/>
        <v>5.5165264000521406E-3</v>
      </c>
      <c r="AI66" s="140">
        <f t="shared" si="6"/>
        <v>4.1307950122074881E-3</v>
      </c>
      <c r="AJ66" s="59">
        <f t="shared" si="4"/>
        <v>5.3503313507403366E-2</v>
      </c>
    </row>
    <row r="67" spans="1:36" x14ac:dyDescent="0.25">
      <c r="A67" s="12">
        <v>43969</v>
      </c>
      <c r="B67" s="138">
        <f t="shared" si="7"/>
        <v>59</v>
      </c>
      <c r="C67" s="56">
        <f>+'Modelo predictivo'!O66</f>
        <v>0.3123169515747577</v>
      </c>
      <c r="D67" s="59">
        <f>+$C67*'Estructura Poblacion'!C$19</f>
        <v>1.2740485167905023E-2</v>
      </c>
      <c r="E67" s="59">
        <f>+$C67*'Estructura Poblacion'!D$19</f>
        <v>2.0952623342420755E-2</v>
      </c>
      <c r="F67" s="59">
        <f>+$C67*'Estructura Poblacion'!E$19</f>
        <v>6.3586776865232841E-2</v>
      </c>
      <c r="G67" s="59">
        <f>+$C67*'Estructura Poblacion'!F$19</f>
        <v>7.2571322868049279E-2</v>
      </c>
      <c r="H67" s="59">
        <f>+$C67*'Estructura Poblacion'!G$19</f>
        <v>5.8110957082458205E-2</v>
      </c>
      <c r="I67" s="59">
        <f>+$C67*'Estructura Poblacion'!H$19</f>
        <v>3.9551949207958313E-2</v>
      </c>
      <c r="J67" s="59">
        <f>+$C67*'Estructura Poblacion'!I$19</f>
        <v>2.1037503323552698E-2</v>
      </c>
      <c r="K67" s="59">
        <f>+$C67*'Estructura Poblacion'!J$19</f>
        <v>1.1588239424038861E-2</v>
      </c>
      <c r="L67" s="59">
        <f>+$C67*'Estructura Poblacion'!K$19</f>
        <v>1.2177094293141736E-2</v>
      </c>
      <c r="M67" s="139">
        <f>+D67*Parámetros!$B$97</f>
        <v>1.2740485167905022E-5</v>
      </c>
      <c r="N67" s="139">
        <f>E67*Parámetros!$B$98</f>
        <v>6.2857870027262268E-5</v>
      </c>
      <c r="O67" s="139">
        <f>+F67*Parámetros!$B$99</f>
        <v>7.6304132238279407E-4</v>
      </c>
      <c r="P67" s="139">
        <f>+G67*Parámetros!$B$100</f>
        <v>2.3222823317775769E-3</v>
      </c>
      <c r="Q67" s="139">
        <f>+H67*Parámetros!$B$101</f>
        <v>2.847436897040452E-3</v>
      </c>
      <c r="R67" s="139">
        <f>I67*Parámetros!$B$102</f>
        <v>4.0342988192117474E-3</v>
      </c>
      <c r="S67" s="139">
        <f>+J67*Parámetros!$B$103</f>
        <v>3.492225551709748E-3</v>
      </c>
      <c r="T67" s="139">
        <f>+K67*Parámetros!$B$104</f>
        <v>2.8159421800414432E-3</v>
      </c>
      <c r="U67" s="139">
        <f>L67*Parámetros!$B$105</f>
        <v>3.3243467420276942E-3</v>
      </c>
      <c r="V67" s="139">
        <f t="shared" si="1"/>
        <v>1.9675172199386623E-2</v>
      </c>
      <c r="W67" s="139">
        <f t="shared" si="5"/>
        <v>1.4359580174611716E-2</v>
      </c>
      <c r="X67" s="59">
        <f t="shared" si="3"/>
        <v>0.20171468410012064</v>
      </c>
      <c r="Y67" s="60">
        <f>+M67*Parámetros!$C$97</f>
        <v>6.370242583952511E-7</v>
      </c>
      <c r="Z67" s="60">
        <f>N67*Parámetros!$C$98</f>
        <v>3.1428935013631138E-6</v>
      </c>
      <c r="AA67" s="60">
        <f>+O67*Parámetros!$C$99</f>
        <v>3.8152066119139708E-5</v>
      </c>
      <c r="AB67" s="60">
        <f>+P67*Parámetros!$C$100</f>
        <v>1.1611411658887886E-4</v>
      </c>
      <c r="AC67" s="60">
        <f>+Q67*Parámetros!$C$101</f>
        <v>1.7938852451354848E-4</v>
      </c>
      <c r="AD67" s="60">
        <f>+R67*Parámetros!$C$102</f>
        <v>4.9218445594383315E-4</v>
      </c>
      <c r="AE67" s="60">
        <f>+S67*Parámetros!$C$103</f>
        <v>9.5686980116847103E-4</v>
      </c>
      <c r="AF67" s="60">
        <f>+T67*Parámetros!$C$104</f>
        <v>1.2164870217779035E-3</v>
      </c>
      <c r="AG67" s="60">
        <f>+U67*Parámetros!$C$105</f>
        <v>2.356961840097635E-3</v>
      </c>
      <c r="AH67" s="60">
        <f t="shared" si="2"/>
        <v>5.3599377439691679E-3</v>
      </c>
      <c r="AI67" s="140">
        <f t="shared" si="6"/>
        <v>3.9118567799804145E-3</v>
      </c>
      <c r="AJ67" s="59">
        <f t="shared" si="4"/>
        <v>5.495139447139212E-2</v>
      </c>
    </row>
    <row r="68" spans="1:36" x14ac:dyDescent="0.25">
      <c r="A68" s="12">
        <v>43970</v>
      </c>
      <c r="B68" s="138">
        <f t="shared" si="7"/>
        <v>60</v>
      </c>
      <c r="C68" s="56">
        <f>+'Modelo predictivo'!O67</f>
        <v>0.30345171806402504</v>
      </c>
      <c r="D68" s="59">
        <f>+$C68*'Estructura Poblacion'!C$19</f>
        <v>1.2378841730096081E-2</v>
      </c>
      <c r="E68" s="59">
        <f>+$C68*'Estructura Poblacion'!D$19</f>
        <v>2.0357875290301253E-2</v>
      </c>
      <c r="F68" s="59">
        <f>+$C68*'Estructura Poblacion'!E$19</f>
        <v>6.1781842415588636E-2</v>
      </c>
      <c r="G68" s="59">
        <f>+$C68*'Estructura Poblacion'!F$19</f>
        <v>7.0511358718924208E-2</v>
      </c>
      <c r="H68" s="59">
        <f>+$C68*'Estructura Poblacion'!G$19</f>
        <v>5.6461455825896276E-2</v>
      </c>
      <c r="I68" s="59">
        <f>+$C68*'Estructura Poblacion'!H$19</f>
        <v>3.8429252332988148E-2</v>
      </c>
      <c r="J68" s="59">
        <f>+$C68*'Estructura Poblacion'!I$19</f>
        <v>2.0440345921414485E-2</v>
      </c>
      <c r="K68" s="59">
        <f>+$C68*'Estructura Poblacion'!J$19</f>
        <v>1.125930291273396E-2</v>
      </c>
      <c r="L68" s="59">
        <f>+$C68*'Estructura Poblacion'!K$19</f>
        <v>1.1831442916082006E-2</v>
      </c>
      <c r="M68" s="139">
        <f>+D68*Parámetros!$B$97</f>
        <v>1.2378841730096081E-5</v>
      </c>
      <c r="N68" s="139">
        <f>E68*Parámetros!$B$98</f>
        <v>6.1073625870903758E-5</v>
      </c>
      <c r="O68" s="139">
        <f>+F68*Parámetros!$B$99</f>
        <v>7.4138210898706369E-4</v>
      </c>
      <c r="P68" s="139">
        <f>+G68*Parámetros!$B$100</f>
        <v>2.2563634790055747E-3</v>
      </c>
      <c r="Q68" s="139">
        <f>+H68*Parámetros!$B$101</f>
        <v>2.7666113354689178E-3</v>
      </c>
      <c r="R68" s="139">
        <f>I68*Parámetros!$B$102</f>
        <v>3.9197837379647904E-3</v>
      </c>
      <c r="S68" s="139">
        <f>+J68*Parámetros!$B$103</f>
        <v>3.3930974229548047E-3</v>
      </c>
      <c r="T68" s="139">
        <f>+K68*Parámetros!$B$104</f>
        <v>2.7360106077943523E-3</v>
      </c>
      <c r="U68" s="139">
        <f>L68*Parámetros!$B$105</f>
        <v>3.2299839160903881E-3</v>
      </c>
      <c r="V68" s="139">
        <f t="shared" si="1"/>
        <v>1.911668507586689E-2</v>
      </c>
      <c r="W68" s="139">
        <f t="shared" si="5"/>
        <v>1.3598501295117586E-2</v>
      </c>
      <c r="X68" s="59">
        <f t="shared" si="3"/>
        <v>0.20723286788086995</v>
      </c>
      <c r="Y68" s="60">
        <f>+M68*Parámetros!$C$97</f>
        <v>6.1894208650480411E-7</v>
      </c>
      <c r="Z68" s="60">
        <f>N68*Parámetros!$C$98</f>
        <v>3.053681293545188E-6</v>
      </c>
      <c r="AA68" s="60">
        <f>+O68*Parámetros!$C$99</f>
        <v>3.7069105449353188E-5</v>
      </c>
      <c r="AB68" s="60">
        <f>+P68*Parámetros!$C$100</f>
        <v>1.1281817395027874E-4</v>
      </c>
      <c r="AC68" s="60">
        <f>+Q68*Parámetros!$C$101</f>
        <v>1.7429651413454182E-4</v>
      </c>
      <c r="AD68" s="60">
        <f>+R68*Parámetros!$C$102</f>
        <v>4.7821361603170445E-4</v>
      </c>
      <c r="AE68" s="60">
        <f>+S68*Parámetros!$C$103</f>
        <v>9.2970869388961657E-4</v>
      </c>
      <c r="AF68" s="60">
        <f>+T68*Parámetros!$C$104</f>
        <v>1.1819565825671602E-3</v>
      </c>
      <c r="AG68" s="60">
        <f>+U68*Parámetros!$C$105</f>
        <v>2.2900585965080849E-3</v>
      </c>
      <c r="AH68" s="60">
        <f t="shared" si="2"/>
        <v>5.2077939059107896E-3</v>
      </c>
      <c r="AI68" s="140">
        <f t="shared" si="6"/>
        <v>3.7045226143121945E-3</v>
      </c>
      <c r="AJ68" s="59">
        <f t="shared" si="4"/>
        <v>5.645466576299072E-2</v>
      </c>
    </row>
    <row r="69" spans="1:36" x14ac:dyDescent="0.25">
      <c r="A69" s="12">
        <v>43971</v>
      </c>
      <c r="B69" s="138">
        <f t="shared" si="7"/>
        <v>61</v>
      </c>
      <c r="C69" s="56">
        <f>+'Modelo predictivo'!O68</f>
        <v>0.29483812674880028</v>
      </c>
      <c r="D69" s="59">
        <f>+$C69*'Estructura Poblacion'!C$19</f>
        <v>1.2027463644978762E-2</v>
      </c>
      <c r="E69" s="59">
        <f>+$C69*'Estructura Poblacion'!D$19</f>
        <v>1.9780009332198586E-2</v>
      </c>
      <c r="F69" s="59">
        <f>+$C69*'Estructura Poblacion'!E$19</f>
        <v>6.0028141547903258E-2</v>
      </c>
      <c r="G69" s="59">
        <f>+$C69*'Estructura Poblacion'!F$19</f>
        <v>6.8509867242913261E-2</v>
      </c>
      <c r="H69" s="59">
        <f>+$C69*'Estructura Poblacion'!G$19</f>
        <v>5.4858776135533555E-2</v>
      </c>
      <c r="I69" s="59">
        <f>+$C69*'Estructura Poblacion'!H$19</f>
        <v>3.7338423530772678E-2</v>
      </c>
      <c r="J69" s="59">
        <f>+$C69*'Estructura Poblacion'!I$19</f>
        <v>1.9860139003384319E-2</v>
      </c>
      <c r="K69" s="59">
        <f>+$C69*'Estructura Poblacion'!J$19</f>
        <v>1.0939703358632416E-2</v>
      </c>
      <c r="L69" s="59">
        <f>+$C69*'Estructura Poblacion'!K$19</f>
        <v>1.149560295248345E-2</v>
      </c>
      <c r="M69" s="139">
        <f>+D69*Parámetros!$B$97</f>
        <v>1.2027463644978762E-5</v>
      </c>
      <c r="N69" s="139">
        <f>E69*Parámetros!$B$98</f>
        <v>5.9340027996595755E-5</v>
      </c>
      <c r="O69" s="139">
        <f>+F69*Parámetros!$B$99</f>
        <v>7.2033769857483907E-4</v>
      </c>
      <c r="P69" s="139">
        <f>+G69*Parámetros!$B$100</f>
        <v>2.1923157517732242E-3</v>
      </c>
      <c r="Q69" s="139">
        <f>+H69*Parámetros!$B$101</f>
        <v>2.6880800306411444E-3</v>
      </c>
      <c r="R69" s="139">
        <f>I69*Parámetros!$B$102</f>
        <v>3.8085192001388129E-3</v>
      </c>
      <c r="S69" s="139">
        <f>+J69*Parámetros!$B$103</f>
        <v>3.296783074561797E-3</v>
      </c>
      <c r="T69" s="139">
        <f>+K69*Parámetros!$B$104</f>
        <v>2.658347916147677E-3</v>
      </c>
      <c r="U69" s="139">
        <f>L69*Parámetros!$B$105</f>
        <v>3.1382996060279823E-3</v>
      </c>
      <c r="V69" s="139">
        <f t="shared" si="1"/>
        <v>1.8574050769507053E-2</v>
      </c>
      <c r="W69" s="139">
        <f t="shared" si="5"/>
        <v>1.8587897582907451E-2</v>
      </c>
      <c r="X69" s="59">
        <f t="shared" si="3"/>
        <v>0.20721902106746953</v>
      </c>
      <c r="Y69" s="60">
        <f>+M69*Parámetros!$C$97</f>
        <v>6.0137318224893811E-7</v>
      </c>
      <c r="Z69" s="60">
        <f>N69*Parámetros!$C$98</f>
        <v>2.967001399829788E-6</v>
      </c>
      <c r="AA69" s="60">
        <f>+O69*Parámetros!$C$99</f>
        <v>3.6016884928741954E-5</v>
      </c>
      <c r="AB69" s="60">
        <f>+P69*Parámetros!$C$100</f>
        <v>1.0961578758866121E-4</v>
      </c>
      <c r="AC69" s="60">
        <f>+Q69*Parámetros!$C$101</f>
        <v>1.6934904193039211E-4</v>
      </c>
      <c r="AD69" s="60">
        <f>+R69*Parámetros!$C$102</f>
        <v>4.6463934241693517E-4</v>
      </c>
      <c r="AE69" s="60">
        <f>+S69*Parámetros!$C$103</f>
        <v>9.0331856242993245E-4</v>
      </c>
      <c r="AF69" s="60">
        <f>+T69*Parámetros!$C$104</f>
        <v>1.1484062997757965E-3</v>
      </c>
      <c r="AG69" s="60">
        <f>+U69*Parámetros!$C$105</f>
        <v>2.2250544206738393E-3</v>
      </c>
      <c r="AH69" s="60">
        <f t="shared" si="2"/>
        <v>5.0599687143263773E-3</v>
      </c>
      <c r="AI69" s="140">
        <f t="shared" si="6"/>
        <v>5.0637408824693742E-3</v>
      </c>
      <c r="AJ69" s="59">
        <f t="shared" si="4"/>
        <v>5.6450893594847729E-2</v>
      </c>
    </row>
    <row r="70" spans="1:36" x14ac:dyDescent="0.25">
      <c r="A70" s="12">
        <v>43972</v>
      </c>
      <c r="B70" s="138">
        <f t="shared" si="7"/>
        <v>62</v>
      </c>
      <c r="C70" s="56">
        <f>+'Modelo predictivo'!O69</f>
        <v>0.28646903461776674</v>
      </c>
      <c r="D70" s="59">
        <f>+$C70*'Estructura Poblacion'!C$19</f>
        <v>1.1686059524495918E-2</v>
      </c>
      <c r="E70" s="59">
        <f>+$C70*'Estructura Poblacion'!D$19</f>
        <v>1.9218546259972137E-2</v>
      </c>
      <c r="F70" s="59">
        <f>+$C70*'Estructura Poblacion'!E$19</f>
        <v>5.8324219966902478E-2</v>
      </c>
      <c r="G70" s="59">
        <f>+$C70*'Estructura Poblacion'!F$19</f>
        <v>6.656518865889377E-2</v>
      </c>
      <c r="H70" s="59">
        <f>+$C70*'Estructura Poblacion'!G$19</f>
        <v>5.3301588953750957E-2</v>
      </c>
      <c r="I70" s="59">
        <f>+$C70*'Estructura Poblacion'!H$19</f>
        <v>3.6278558207374988E-2</v>
      </c>
      <c r="J70" s="59">
        <f>+$C70*'Estructura Poblacion'!I$19</f>
        <v>1.9296401420028739E-2</v>
      </c>
      <c r="K70" s="59">
        <f>+$C70*'Estructura Poblacion'!J$19</f>
        <v>1.0629175726727549E-2</v>
      </c>
      <c r="L70" s="59">
        <f>+$C70*'Estructura Poblacion'!K$19</f>
        <v>1.1169295899620225E-2</v>
      </c>
      <c r="M70" s="139">
        <f>+D70*Parámetros!$B$97</f>
        <v>1.1686059524495917E-5</v>
      </c>
      <c r="N70" s="139">
        <f>E70*Parámetros!$B$98</f>
        <v>5.7655638779916409E-5</v>
      </c>
      <c r="O70" s="139">
        <f>+F70*Parámetros!$B$99</f>
        <v>6.9989063960282979E-4</v>
      </c>
      <c r="P70" s="139">
        <f>+G70*Parámetros!$B$100</f>
        <v>2.1300860370846008E-3</v>
      </c>
      <c r="Q70" s="139">
        <f>+H70*Parámetros!$B$101</f>
        <v>2.6117778587337972E-3</v>
      </c>
      <c r="R70" s="139">
        <f>I70*Parámetros!$B$102</f>
        <v>3.7004129371522483E-3</v>
      </c>
      <c r="S70" s="139">
        <f>+J70*Parámetros!$B$103</f>
        <v>3.2032026357247706E-3</v>
      </c>
      <c r="T70" s="139">
        <f>+K70*Parámetros!$B$104</f>
        <v>2.5828897015947945E-3</v>
      </c>
      <c r="U70" s="139">
        <f>L70*Parámetros!$B$105</f>
        <v>3.0492177805963214E-3</v>
      </c>
      <c r="V70" s="139">
        <f t="shared" si="1"/>
        <v>1.8046819288793772E-2</v>
      </c>
      <c r="W70" s="139">
        <f t="shared" si="5"/>
        <v>1.7754589323104867E-2</v>
      </c>
      <c r="X70" s="59">
        <f t="shared" si="3"/>
        <v>0.20751125103315843</v>
      </c>
      <c r="Y70" s="60">
        <f>+M70*Parámetros!$C$97</f>
        <v>5.8430297622479593E-7</v>
      </c>
      <c r="Z70" s="60">
        <f>N70*Parámetros!$C$98</f>
        <v>2.8827819389958207E-6</v>
      </c>
      <c r="AA70" s="60">
        <f>+O70*Parámetros!$C$99</f>
        <v>3.4994531980141488E-5</v>
      </c>
      <c r="AB70" s="60">
        <f>+P70*Parámetros!$C$100</f>
        <v>1.0650430185423004E-4</v>
      </c>
      <c r="AC70" s="60">
        <f>+Q70*Parámetros!$C$101</f>
        <v>1.6454200510022924E-4</v>
      </c>
      <c r="AD70" s="60">
        <f>+R70*Parámetros!$C$102</f>
        <v>4.514503783325743E-4</v>
      </c>
      <c r="AE70" s="60">
        <f>+S70*Parámetros!$C$103</f>
        <v>8.7767752218858718E-4</v>
      </c>
      <c r="AF70" s="60">
        <f>+T70*Parámetros!$C$104</f>
        <v>1.1158083510889511E-3</v>
      </c>
      <c r="AG70" s="60">
        <f>+U70*Parámetros!$C$105</f>
        <v>2.1618954064427918E-3</v>
      </c>
      <c r="AH70" s="60">
        <f t="shared" si="2"/>
        <v>4.9163395819027261E-3</v>
      </c>
      <c r="AI70" s="140">
        <f t="shared" si="6"/>
        <v>4.8367298886740386E-3</v>
      </c>
      <c r="AJ70" s="59">
        <f t="shared" si="4"/>
        <v>5.653050328807642E-2</v>
      </c>
    </row>
    <row r="71" spans="1:36" x14ac:dyDescent="0.25">
      <c r="A71" s="12">
        <v>43973</v>
      </c>
      <c r="B71" s="138">
        <f t="shared" si="7"/>
        <v>63</v>
      </c>
      <c r="C71" s="56">
        <f>+'Modelo predictivo'!O70</f>
        <v>0.27833750168792903</v>
      </c>
      <c r="D71" s="59">
        <f>+$C71*'Estructura Poblacion'!C$19</f>
        <v>1.1354346262815562E-2</v>
      </c>
      <c r="E71" s="59">
        <f>+$C71*'Estructura Poblacion'!D$19</f>
        <v>1.867302048618269E-2</v>
      </c>
      <c r="F71" s="59">
        <f>+$C71*'Estructura Poblacion'!E$19</f>
        <v>5.6668664713257787E-2</v>
      </c>
      <c r="G71" s="59">
        <f>+$C71*'Estructura Poblacion'!F$19</f>
        <v>6.4675710362285282E-2</v>
      </c>
      <c r="H71" s="59">
        <f>+$C71*'Estructura Poblacion'!G$19</f>
        <v>5.1788602999201232E-2</v>
      </c>
      <c r="I71" s="59">
        <f>+$C71*'Estructura Poblacion'!H$19</f>
        <v>3.5248777480449578E-2</v>
      </c>
      <c r="J71" s="59">
        <f>+$C71*'Estructura Poblacion'!I$19</f>
        <v>1.874866569779372E-2</v>
      </c>
      <c r="K71" s="59">
        <f>+$C71*'Estructura Poblacion'!J$19</f>
        <v>1.0327462515195833E-2</v>
      </c>
      <c r="L71" s="59">
        <f>+$C71*'Estructura Poblacion'!K$19</f>
        <v>1.0852251170747354E-2</v>
      </c>
      <c r="M71" s="139">
        <f>+D71*Parámetros!$B$97</f>
        <v>1.1354346262815563E-5</v>
      </c>
      <c r="N71" s="139">
        <f>E71*Parámetros!$B$98</f>
        <v>5.6019061458548069E-5</v>
      </c>
      <c r="O71" s="139">
        <f>+F71*Parámetros!$B$99</f>
        <v>6.8002397655909344E-4</v>
      </c>
      <c r="P71" s="139">
        <f>+G71*Parámetros!$B$100</f>
        <v>2.0696227315931291E-3</v>
      </c>
      <c r="Q71" s="139">
        <f>+H71*Parámetros!$B$101</f>
        <v>2.5376415469608605E-3</v>
      </c>
      <c r="R71" s="139">
        <f>I71*Parámetros!$B$102</f>
        <v>3.5953753030058566E-3</v>
      </c>
      <c r="S71" s="139">
        <f>+J71*Parámetros!$B$103</f>
        <v>3.1122785058337577E-3</v>
      </c>
      <c r="T71" s="139">
        <f>+K71*Parámetros!$B$104</f>
        <v>2.5095733911925872E-3</v>
      </c>
      <c r="U71" s="139">
        <f>L71*Parámetros!$B$105</f>
        <v>2.9626645696140277E-3</v>
      </c>
      <c r="V71" s="139">
        <f t="shared" si="1"/>
        <v>1.7534553432480674E-2</v>
      </c>
      <c r="W71" s="139">
        <f t="shared" si="5"/>
        <v>1.6958638880863963E-2</v>
      </c>
      <c r="X71" s="59">
        <f t="shared" si="3"/>
        <v>0.20808716558477514</v>
      </c>
      <c r="Y71" s="60">
        <f>+M71*Parámetros!$C$97</f>
        <v>5.6771731314077814E-7</v>
      </c>
      <c r="Z71" s="60">
        <f>N71*Parámetros!$C$98</f>
        <v>2.8009530729274036E-6</v>
      </c>
      <c r="AA71" s="60">
        <f>+O71*Parámetros!$C$99</f>
        <v>3.4001198827954672E-5</v>
      </c>
      <c r="AB71" s="60">
        <f>+P71*Parámetros!$C$100</f>
        <v>1.0348113657965646E-4</v>
      </c>
      <c r="AC71" s="60">
        <f>+Q71*Parámetros!$C$101</f>
        <v>1.598714174585342E-4</v>
      </c>
      <c r="AD71" s="60">
        <f>+R71*Parámetros!$C$102</f>
        <v>4.386357869667145E-4</v>
      </c>
      <c r="AE71" s="60">
        <f>+S71*Parámetros!$C$103</f>
        <v>8.5276431059844963E-4</v>
      </c>
      <c r="AF71" s="60">
        <f>+T71*Parámetros!$C$104</f>
        <v>1.0841357049951976E-3</v>
      </c>
      <c r="AG71" s="60">
        <f>+U71*Parámetros!$C$105</f>
        <v>2.1005291798563454E-3</v>
      </c>
      <c r="AH71" s="60">
        <f t="shared" si="2"/>
        <v>4.7767874056689206E-3</v>
      </c>
      <c r="AI71" s="140">
        <f t="shared" si="6"/>
        <v>4.6198959634375942E-3</v>
      </c>
      <c r="AJ71" s="59">
        <f t="shared" si="4"/>
        <v>5.6687394730307747E-2</v>
      </c>
    </row>
    <row r="72" spans="1:36" x14ac:dyDescent="0.25">
      <c r="A72" s="12">
        <v>43974</v>
      </c>
      <c r="B72" s="138">
        <f t="shared" si="7"/>
        <v>64</v>
      </c>
      <c r="C72" s="56">
        <f>+'Modelo predictivo'!O71</f>
        <v>0.27043678471818566</v>
      </c>
      <c r="D72" s="59">
        <f>+$C72*'Estructura Poblacion'!C$19</f>
        <v>1.1032048779885832E-2</v>
      </c>
      <c r="E72" s="59">
        <f>+$C72*'Estructura Poblacion'!D$19</f>
        <v>1.8142979622350553E-2</v>
      </c>
      <c r="F72" s="59">
        <f>+$C72*'Estructura Poblacion'!E$19</f>
        <v>5.5060102883689031E-2</v>
      </c>
      <c r="G72" s="59">
        <f>+$C72*'Estructura Poblacion'!F$19</f>
        <v>6.2839865464308045E-2</v>
      </c>
      <c r="H72" s="59">
        <f>+$C72*'Estructura Poblacion'!G$19</f>
        <v>5.0318563597130835E-2</v>
      </c>
      <c r="I72" s="59">
        <f>+$C72*'Estructura Poblacion'!H$19</f>
        <v>3.4248227383126585E-2</v>
      </c>
      <c r="J72" s="59">
        <f>+$C72*'Estructura Poblacion'!I$19</f>
        <v>1.8216477615554321E-2</v>
      </c>
      <c r="K72" s="59">
        <f>+$C72*'Estructura Poblacion'!J$19</f>
        <v>1.0034313522144659E-2</v>
      </c>
      <c r="L72" s="59">
        <f>+$C72*'Estructura Poblacion'!K$19</f>
        <v>1.0544205849995811E-2</v>
      </c>
      <c r="M72" s="139">
        <f>+D72*Parámetros!$B$97</f>
        <v>1.1032048779885832E-5</v>
      </c>
      <c r="N72" s="139">
        <f>E72*Parámetros!$B$98</f>
        <v>5.4428938867051663E-5</v>
      </c>
      <c r="O72" s="139">
        <f>+F72*Parámetros!$B$99</f>
        <v>6.6072123460426838E-4</v>
      </c>
      <c r="P72" s="139">
        <f>+G72*Parámetros!$B$100</f>
        <v>2.0108756948578575E-3</v>
      </c>
      <c r="Q72" s="139">
        <f>+H72*Parámetros!$B$101</f>
        <v>2.4656096162594108E-3</v>
      </c>
      <c r="R72" s="139">
        <f>I72*Parámetros!$B$102</f>
        <v>3.4933191930789113E-3</v>
      </c>
      <c r="S72" s="139">
        <f>+J72*Parámetros!$B$103</f>
        <v>3.0239352841820175E-3</v>
      </c>
      <c r="T72" s="139">
        <f>+K72*Parámetros!$B$104</f>
        <v>2.438338185881152E-3</v>
      </c>
      <c r="U72" s="139">
        <f>L72*Parámetros!$B$105</f>
        <v>2.8785681970488566E-3</v>
      </c>
      <c r="V72" s="139">
        <f t="shared" si="1"/>
        <v>1.7036828393559411E-2</v>
      </c>
      <c r="W72" s="139">
        <f t="shared" si="5"/>
        <v>1.6198371479269485E-2</v>
      </c>
      <c r="X72" s="59">
        <f t="shared" si="3"/>
        <v>0.20892562249906507</v>
      </c>
      <c r="Y72" s="60">
        <f>+M72*Parámetros!$C$97</f>
        <v>5.5160243899429163E-7</v>
      </c>
      <c r="Z72" s="60">
        <f>N72*Parámetros!$C$98</f>
        <v>2.7214469433525834E-6</v>
      </c>
      <c r="AA72" s="60">
        <f>+O72*Parámetros!$C$99</f>
        <v>3.3036061730213423E-5</v>
      </c>
      <c r="AB72" s="60">
        <f>+P72*Parámetros!$C$100</f>
        <v>1.0054378474289288E-4</v>
      </c>
      <c r="AC72" s="60">
        <f>+Q72*Parámetros!$C$101</f>
        <v>1.5533340582434289E-4</v>
      </c>
      <c r="AD72" s="60">
        <f>+R72*Parámetros!$C$102</f>
        <v>4.2618494155562716E-4</v>
      </c>
      <c r="AE72" s="60">
        <f>+S72*Parámetros!$C$103</f>
        <v>8.2855826786587289E-4</v>
      </c>
      <c r="AF72" s="60">
        <f>+T72*Parámetros!$C$104</f>
        <v>1.0533620963006577E-3</v>
      </c>
      <c r="AG72" s="60">
        <f>+U72*Parámetros!$C$105</f>
        <v>2.0409048517076394E-3</v>
      </c>
      <c r="AH72" s="60">
        <f t="shared" si="2"/>
        <v>4.6411964591095926E-3</v>
      </c>
      <c r="AI72" s="140">
        <f t="shared" si="6"/>
        <v>4.4127828617061297E-3</v>
      </c>
      <c r="AJ72" s="59">
        <f t="shared" si="4"/>
        <v>5.6915808327711211E-2</v>
      </c>
    </row>
    <row r="73" spans="1:36" x14ac:dyDescent="0.25">
      <c r="A73" s="12">
        <v>43975</v>
      </c>
      <c r="B73" s="138">
        <f t="shared" si="7"/>
        <v>65</v>
      </c>
      <c r="C73" s="56">
        <f>+'Modelo predictivo'!O72</f>
        <v>0.70062811346724629</v>
      </c>
      <c r="D73" s="59">
        <f>+$C73*'Estructura Poblacion'!C$19</f>
        <v>2.8581036164827177E-2</v>
      </c>
      <c r="E73" s="59">
        <f>+$C73*'Estructura Poblacion'!D$19</f>
        <v>4.7003522833361691E-2</v>
      </c>
      <c r="F73" s="59">
        <f>+$C73*'Estructura Poblacion'!E$19</f>
        <v>0.14264574270438524</v>
      </c>
      <c r="G73" s="59">
        <f>+$C73*'Estructura Poblacion'!F$19</f>
        <v>0.16280099039290594</v>
      </c>
      <c r="H73" s="59">
        <f>+$C73*'Estructura Poblacion'!G$19</f>
        <v>0.13036170475912598</v>
      </c>
      <c r="I73" s="59">
        <f>+$C73*'Estructura Poblacion'!H$19</f>
        <v>8.8727836954732478E-2</v>
      </c>
      <c r="J73" s="59">
        <f>+$C73*'Estructura Poblacion'!I$19</f>
        <v>4.719393613226127E-2</v>
      </c>
      <c r="K73" s="59">
        <f>+$C73*'Estructura Poblacion'!J$19</f>
        <v>2.5996175632265361E-2</v>
      </c>
      <c r="L73" s="59">
        <f>+$C73*'Estructura Poblacion'!K$19</f>
        <v>2.7317167893381209E-2</v>
      </c>
      <c r="M73" s="139">
        <f>+D73*Parámetros!$B$97</f>
        <v>2.8581036164827178E-5</v>
      </c>
      <c r="N73" s="139">
        <f>E73*Parámetros!$B$98</f>
        <v>1.4101056850008507E-4</v>
      </c>
      <c r="O73" s="139">
        <f>+F73*Parámetros!$B$99</f>
        <v>1.7117489124526229E-3</v>
      </c>
      <c r="P73" s="139">
        <f>+G73*Parámetros!$B$100</f>
        <v>5.2096316925729904E-3</v>
      </c>
      <c r="Q73" s="139">
        <f>+H73*Parámetros!$B$101</f>
        <v>6.3877235331971736E-3</v>
      </c>
      <c r="R73" s="139">
        <f>I73*Parámetros!$B$102</f>
        <v>9.0502393693827118E-3</v>
      </c>
      <c r="S73" s="139">
        <f>+J73*Parámetros!$B$103</f>
        <v>7.8341933979553715E-3</v>
      </c>
      <c r="T73" s="139">
        <f>+K73*Parámetros!$B$104</f>
        <v>6.3170706786404825E-3</v>
      </c>
      <c r="U73" s="139">
        <f>L73*Parámetros!$B$105</f>
        <v>7.4575868348930709E-3</v>
      </c>
      <c r="V73" s="139">
        <f t="shared" si="1"/>
        <v>4.413778602375934E-2</v>
      </c>
      <c r="W73" s="139">
        <f t="shared" si="5"/>
        <v>1.5472187440221248E-2</v>
      </c>
      <c r="X73" s="59">
        <f t="shared" si="3"/>
        <v>0.23759122108260314</v>
      </c>
      <c r="Y73" s="60">
        <f>+M73*Parámetros!$C$97</f>
        <v>1.429051808241359E-6</v>
      </c>
      <c r="Z73" s="60">
        <f>N73*Parámetros!$C$98</f>
        <v>7.0505284250042536E-6</v>
      </c>
      <c r="AA73" s="60">
        <f>+O73*Parámetros!$C$99</f>
        <v>8.5587445622631154E-5</v>
      </c>
      <c r="AB73" s="60">
        <f>+P73*Parámetros!$C$100</f>
        <v>2.6048158462864954E-4</v>
      </c>
      <c r="AC73" s="60">
        <f>+Q73*Parámetros!$C$101</f>
        <v>4.0242658259142194E-4</v>
      </c>
      <c r="AD73" s="60">
        <f>+R73*Parámetros!$C$102</f>
        <v>1.1041292030646908E-3</v>
      </c>
      <c r="AE73" s="60">
        <f>+S73*Parámetros!$C$103</f>
        <v>2.1465689910397721E-3</v>
      </c>
      <c r="AF73" s="60">
        <f>+T73*Parámetros!$C$104</f>
        <v>2.7289745331726886E-3</v>
      </c>
      <c r="AG73" s="60">
        <f>+U73*Parámetros!$C$105</f>
        <v>5.287429065939187E-3</v>
      </c>
      <c r="AH73" s="60">
        <f t="shared" si="2"/>
        <v>1.2024076986292286E-2</v>
      </c>
      <c r="AI73" s="140">
        <f t="shared" si="6"/>
        <v>4.2149547969492704E-3</v>
      </c>
      <c r="AJ73" s="59">
        <f t="shared" si="4"/>
        <v>6.4724930517054219E-2</v>
      </c>
    </row>
    <row r="74" spans="1:36" x14ac:dyDescent="0.25">
      <c r="A74" s="12">
        <v>43976</v>
      </c>
      <c r="B74" s="138">
        <f t="shared" si="7"/>
        <v>66</v>
      </c>
      <c r="C74" s="56">
        <f>+'Modelo predictivo'!O73</f>
        <v>0.7309950131457299</v>
      </c>
      <c r="D74" s="59">
        <f>+$C74*'Estructura Poblacion'!C$19</f>
        <v>2.9819806692645848E-2</v>
      </c>
      <c r="E74" s="59">
        <f>+$C74*'Estructura Poblacion'!D$19</f>
        <v>4.904076803517407E-2</v>
      </c>
      <c r="F74" s="59">
        <f>+$C74*'Estructura Poblacion'!E$19</f>
        <v>0.14882835067429701</v>
      </c>
      <c r="G74" s="59">
        <f>+$C74*'Estructura Poblacion'!F$19</f>
        <v>0.16985717504749195</v>
      </c>
      <c r="H74" s="59">
        <f>+$C74*'Estructura Poblacion'!G$19</f>
        <v>0.13601189311760603</v>
      </c>
      <c r="I74" s="59">
        <f>+$C74*'Estructura Poblacion'!H$19</f>
        <v>9.2573513814827771E-2</v>
      </c>
      <c r="J74" s="59">
        <f>+$C74*'Estructura Poblacion'!I$19</f>
        <v>4.9239434302280304E-2</v>
      </c>
      <c r="K74" s="59">
        <f>+$C74*'Estructura Poblacion'!J$19</f>
        <v>2.7122912116678707E-2</v>
      </c>
      <c r="L74" s="59">
        <f>+$C74*'Estructura Poblacion'!K$19</f>
        <v>2.8501159344728216E-2</v>
      </c>
      <c r="M74" s="139">
        <f>+D74*Parámetros!$B$97</f>
        <v>2.981980669264585E-5</v>
      </c>
      <c r="N74" s="139">
        <f>E74*Parámetros!$B$98</f>
        <v>1.4712230410552222E-4</v>
      </c>
      <c r="O74" s="139">
        <f>+F74*Parámetros!$B$99</f>
        <v>1.7859402080915641E-3</v>
      </c>
      <c r="P74" s="139">
        <f>+G74*Parámetros!$B$100</f>
        <v>5.4354296015197423E-3</v>
      </c>
      <c r="Q74" s="139">
        <f>+H74*Parámetros!$B$101</f>
        <v>6.6645827627626955E-3</v>
      </c>
      <c r="R74" s="139">
        <f>I74*Parámetros!$B$102</f>
        <v>9.442498409112432E-3</v>
      </c>
      <c r="S74" s="139">
        <f>+J74*Parámetros!$B$103</f>
        <v>8.1737460941785304E-3</v>
      </c>
      <c r="T74" s="139">
        <f>+K74*Parámetros!$B$104</f>
        <v>6.5908676443529254E-3</v>
      </c>
      <c r="U74" s="139">
        <f>L74*Parámetros!$B$105</f>
        <v>7.7808165011108033E-3</v>
      </c>
      <c r="V74" s="139">
        <f t="shared" ref="V74:V137" si="8">+SUM(M74:U74)</f>
        <v>4.6050823331926859E-2</v>
      </c>
      <c r="W74" s="139">
        <f t="shared" si="5"/>
        <v>1.4778558752183648E-2</v>
      </c>
      <c r="X74" s="59">
        <f t="shared" si="3"/>
        <v>0.26886348566234636</v>
      </c>
      <c r="Y74" s="60">
        <f>+M74*Parámetros!$C$97</f>
        <v>1.4909903346322926E-6</v>
      </c>
      <c r="Z74" s="60">
        <f>N74*Parámetros!$C$98</f>
        <v>7.3561152052761113E-6</v>
      </c>
      <c r="AA74" s="60">
        <f>+O74*Parámetros!$C$99</f>
        <v>8.9297010404578209E-5</v>
      </c>
      <c r="AB74" s="60">
        <f>+P74*Parámetros!$C$100</f>
        <v>2.7177148007598713E-4</v>
      </c>
      <c r="AC74" s="60">
        <f>+Q74*Parámetros!$C$101</f>
        <v>4.1986871405404983E-4</v>
      </c>
      <c r="AD74" s="60">
        <f>+R74*Parámetros!$C$102</f>
        <v>1.1519848059117167E-3</v>
      </c>
      <c r="AE74" s="60">
        <f>+S74*Parámetros!$C$103</f>
        <v>2.2396064298049177E-3</v>
      </c>
      <c r="AF74" s="60">
        <f>+T74*Parámetros!$C$104</f>
        <v>2.8472548223604636E-3</v>
      </c>
      <c r="AG74" s="60">
        <f>+U74*Parámetros!$C$105</f>
        <v>5.5165988992875595E-3</v>
      </c>
      <c r="AH74" s="60">
        <f t="shared" ref="AH74:AH137" si="9">+SUM(Y74:AG74)</f>
        <v>1.254522926743918E-2</v>
      </c>
      <c r="AI74" s="140">
        <f t="shared" si="6"/>
        <v>4.0259955061417189E-3</v>
      </c>
      <c r="AJ74" s="59">
        <f t="shared" si="4"/>
        <v>7.3244164278351676E-2</v>
      </c>
    </row>
    <row r="75" spans="1:36" x14ac:dyDescent="0.25">
      <c r="A75" s="13">
        <v>43977</v>
      </c>
      <c r="B75" s="138">
        <f t="shared" si="7"/>
        <v>67</v>
      </c>
      <c r="C75" s="56">
        <f>+'Modelo predictivo'!O74</f>
        <v>0.76267804414965212</v>
      </c>
      <c r="D75" s="59">
        <f>+$C75*'Estructura Poblacion'!C$19</f>
        <v>3.1112266754593925E-2</v>
      </c>
      <c r="E75" s="59">
        <f>+$C75*'Estructura Poblacion'!D$19</f>
        <v>5.1166309449510401E-2</v>
      </c>
      <c r="F75" s="59">
        <f>+$C75*'Estructura Poblacion'!E$19</f>
        <v>0.15527891895982418</v>
      </c>
      <c r="G75" s="59">
        <f>+$C75*'Estructura Poblacion'!F$19</f>
        <v>0.17721918169116171</v>
      </c>
      <c r="H75" s="59">
        <f>+$C75*'Estructura Poblacion'!G$19</f>
        <v>0.14190696620162471</v>
      </c>
      <c r="I75" s="59">
        <f>+$C75*'Estructura Poblacion'!H$19</f>
        <v>9.658586609574886E-2</v>
      </c>
      <c r="J75" s="59">
        <f>+$C75*'Estructura Poblacion'!I$19</f>
        <v>5.137358637658964E-2</v>
      </c>
      <c r="K75" s="59">
        <f>+$C75*'Estructura Poblacion'!J$19</f>
        <v>2.8298482469493243E-2</v>
      </c>
      <c r="L75" s="59">
        <f>+$C75*'Estructura Poblacion'!K$19</f>
        <v>2.9736466151105471E-2</v>
      </c>
      <c r="M75" s="139">
        <f>+D75*Parámetros!$B$97</f>
        <v>3.1112266754593928E-5</v>
      </c>
      <c r="N75" s="139">
        <f>E75*Parámetros!$B$98</f>
        <v>1.534989283485312E-4</v>
      </c>
      <c r="O75" s="139">
        <f>+F75*Parámetros!$B$99</f>
        <v>1.8633470275178901E-3</v>
      </c>
      <c r="P75" s="139">
        <f>+G75*Parámetros!$B$100</f>
        <v>5.6710138141171746E-3</v>
      </c>
      <c r="Q75" s="139">
        <f>+H75*Parámetros!$B$101</f>
        <v>6.9534413438796109E-3</v>
      </c>
      <c r="R75" s="139">
        <f>I75*Parámetros!$B$102</f>
        <v>9.8517583417663829E-3</v>
      </c>
      <c r="S75" s="139">
        <f>+J75*Parámetros!$B$103</f>
        <v>8.52801533851388E-3</v>
      </c>
      <c r="T75" s="139">
        <f>+K75*Parámetros!$B$104</f>
        <v>6.8765312400868575E-3</v>
      </c>
      <c r="U75" s="139">
        <f>L75*Parámetros!$B$105</f>
        <v>8.1180552592517944E-3</v>
      </c>
      <c r="V75" s="139">
        <f t="shared" si="8"/>
        <v>4.8046773560236712E-2</v>
      </c>
      <c r="W75" s="139">
        <f t="shared" si="5"/>
        <v>1.4116025931289845E-2</v>
      </c>
      <c r="X75" s="59">
        <f t="shared" ref="X75:X138" si="10">+X74+V75-W75</f>
        <v>0.30279423329129324</v>
      </c>
      <c r="Y75" s="60">
        <f>+M75*Parámetros!$C$97</f>
        <v>1.5556133377296964E-6</v>
      </c>
      <c r="Z75" s="60">
        <f>N75*Parámetros!$C$98</f>
        <v>7.67494641742656E-6</v>
      </c>
      <c r="AA75" s="60">
        <f>+O75*Parámetros!$C$99</f>
        <v>9.316735137589451E-5</v>
      </c>
      <c r="AB75" s="60">
        <f>+P75*Parámetros!$C$100</f>
        <v>2.8355069070585875E-4</v>
      </c>
      <c r="AC75" s="60">
        <f>+Q75*Parámetros!$C$101</f>
        <v>4.3806680466441548E-4</v>
      </c>
      <c r="AD75" s="60">
        <f>+R75*Parámetros!$C$102</f>
        <v>1.2019145176954988E-3</v>
      </c>
      <c r="AE75" s="60">
        <f>+S75*Parámetros!$C$103</f>
        <v>2.3366762027528035E-3</v>
      </c>
      <c r="AF75" s="60">
        <f>+T75*Parámetros!$C$104</f>
        <v>2.9706614957175225E-3</v>
      </c>
      <c r="AG75" s="60">
        <f>+U75*Parámetros!$C$105</f>
        <v>5.7557011788095221E-3</v>
      </c>
      <c r="AH75" s="60">
        <f t="shared" si="9"/>
        <v>1.3088968801476673E-2</v>
      </c>
      <c r="AI75" s="140">
        <f t="shared" si="6"/>
        <v>3.845507394660907E-3</v>
      </c>
      <c r="AJ75" s="59">
        <f t="shared" ref="AJ75:AJ138" si="11">+AJ74+AH75-AI75</f>
        <v>8.2487625685167432E-2</v>
      </c>
    </row>
    <row r="76" spans="1:36" x14ac:dyDescent="0.25">
      <c r="A76" s="14">
        <v>43978</v>
      </c>
      <c r="B76" s="138">
        <f t="shared" si="7"/>
        <v>68</v>
      </c>
      <c r="C76" s="56">
        <f>+'Modelo predictivo'!O75</f>
        <v>0.79573424463160336</v>
      </c>
      <c r="D76" s="59">
        <f>+$C76*'Estructura Poblacion'!C$19</f>
        <v>3.2460743133554688E-2</v>
      </c>
      <c r="E76" s="59">
        <f>+$C76*'Estructura Poblacion'!D$19</f>
        <v>5.3383973634363605E-2</v>
      </c>
      <c r="F76" s="59">
        <f>+$C76*'Estructura Poblacion'!E$19</f>
        <v>0.1620090603545192</v>
      </c>
      <c r="G76" s="59">
        <f>+$C76*'Estructura Poblacion'!F$19</f>
        <v>0.18490026395669618</v>
      </c>
      <c r="H76" s="59">
        <f>+$C76*'Estructura Poblacion'!G$19</f>
        <v>0.14805753676089195</v>
      </c>
      <c r="I76" s="59">
        <f>+$C76*'Estructura Poblacion'!H$19</f>
        <v>0.10077211713296567</v>
      </c>
      <c r="J76" s="59">
        <f>+$C76*'Estructura Poblacion'!I$19</f>
        <v>5.3600234414733716E-2</v>
      </c>
      <c r="K76" s="59">
        <f>+$C76*'Estructura Poblacion'!J$19</f>
        <v>2.9525003040030341E-2</v>
      </c>
      <c r="L76" s="59">
        <f>+$C76*'Estructura Poblacion'!K$19</f>
        <v>3.1025312203848038E-2</v>
      </c>
      <c r="M76" s="139">
        <f>+D76*Parámetros!$B$97</f>
        <v>3.246074313355469E-5</v>
      </c>
      <c r="N76" s="139">
        <f>E76*Parámetros!$B$98</f>
        <v>1.6015192090309082E-4</v>
      </c>
      <c r="O76" s="139">
        <f>+F76*Parámetros!$B$99</f>
        <v>1.9441087242542305E-3</v>
      </c>
      <c r="P76" s="139">
        <f>+G76*Parámetros!$B$100</f>
        <v>5.9168084466142776E-3</v>
      </c>
      <c r="Q76" s="139">
        <f>+H76*Parámetros!$B$101</f>
        <v>7.2548193012837055E-3</v>
      </c>
      <c r="R76" s="139">
        <f>I76*Parámetros!$B$102</f>
        <v>1.0278755947562498E-2</v>
      </c>
      <c r="S76" s="139">
        <f>+J76*Parámetros!$B$103</f>
        <v>8.8976389128457966E-3</v>
      </c>
      <c r="T76" s="139">
        <f>+K76*Parámetros!$B$104</f>
        <v>7.1745757387273726E-3</v>
      </c>
      <c r="U76" s="139">
        <f>L76*Parámetros!$B$105</f>
        <v>8.4699102316505154E-3</v>
      </c>
      <c r="V76" s="139">
        <f t="shared" si="8"/>
        <v>5.0129229966975046E-2</v>
      </c>
      <c r="W76" s="139">
        <f t="shared" si="5"/>
        <v>1.3483194955784667E-2</v>
      </c>
      <c r="X76" s="59">
        <f t="shared" si="10"/>
        <v>0.33944026830248364</v>
      </c>
      <c r="Y76" s="60">
        <f>+M76*Parámetros!$C$97</f>
        <v>1.6230371566777346E-6</v>
      </c>
      <c r="Z76" s="60">
        <f>N76*Parámetros!$C$98</f>
        <v>8.0075960451545422E-6</v>
      </c>
      <c r="AA76" s="60">
        <f>+O76*Parámetros!$C$99</f>
        <v>9.720543621271153E-5</v>
      </c>
      <c r="AB76" s="60">
        <f>+P76*Parámetros!$C$100</f>
        <v>2.9584042233071393E-4</v>
      </c>
      <c r="AC76" s="60">
        <f>+Q76*Parámetros!$C$101</f>
        <v>4.5705361598087342E-4</v>
      </c>
      <c r="AD76" s="60">
        <f>+R76*Parámetros!$C$102</f>
        <v>1.2540082256026247E-3</v>
      </c>
      <c r="AE76" s="60">
        <f>+S76*Parámetros!$C$103</f>
        <v>2.4379530621197487E-3</v>
      </c>
      <c r="AF76" s="60">
        <f>+T76*Parámetros!$C$104</f>
        <v>3.0994167191302248E-3</v>
      </c>
      <c r="AG76" s="60">
        <f>+U76*Parámetros!$C$105</f>
        <v>6.0051663542402154E-3</v>
      </c>
      <c r="AH76" s="60">
        <f t="shared" si="9"/>
        <v>1.3656274468818945E-2</v>
      </c>
      <c r="AI76" s="140">
        <f t="shared" si="6"/>
        <v>3.6731107011636695E-3</v>
      </c>
      <c r="AJ76" s="59">
        <f t="shared" si="11"/>
        <v>9.2470789452822708E-2</v>
      </c>
    </row>
    <row r="77" spans="1:36" x14ac:dyDescent="0.25">
      <c r="A77" s="15">
        <v>43979</v>
      </c>
      <c r="B77" s="138">
        <f t="shared" si="7"/>
        <v>69</v>
      </c>
      <c r="C77" s="56">
        <f>+'Modelo predictivo'!O76</f>
        <v>0.83022312493994832</v>
      </c>
      <c r="D77" s="59">
        <f>+$C77*'Estructura Poblacion'!C$19</f>
        <v>3.3867663461799966E-2</v>
      </c>
      <c r="E77" s="59">
        <f>+$C77*'Estructura Poblacion'!D$19</f>
        <v>5.569775300163439E-2</v>
      </c>
      <c r="F77" s="59">
        <f>+$C77*'Estructura Poblacion'!E$19</f>
        <v>0.16903089098343885</v>
      </c>
      <c r="G77" s="59">
        <f>+$C77*'Estructura Poblacion'!F$19</f>
        <v>0.19291424992701997</v>
      </c>
      <c r="H77" s="59">
        <f>+$C77*'Estructura Poblacion'!G$19</f>
        <v>0.15447467753187744</v>
      </c>
      <c r="I77" s="59">
        <f>+$C77*'Estructura Poblacion'!H$19</f>
        <v>0.10513980334185369</v>
      </c>
      <c r="J77" s="59">
        <f>+$C77*'Estructura Poblacion'!I$19</f>
        <v>5.5923387002046111E-2</v>
      </c>
      <c r="K77" s="59">
        <f>+$C77*'Estructura Poblacion'!J$19</f>
        <v>3.0804681906210791E-2</v>
      </c>
      <c r="L77" s="59">
        <f>+$C77*'Estructura Poblacion'!K$19</f>
        <v>3.2370017784067139E-2</v>
      </c>
      <c r="M77" s="139">
        <f>+D77*Parámetros!$B$97</f>
        <v>3.3867663461799964E-5</v>
      </c>
      <c r="N77" s="139">
        <f>E77*Parámetros!$B$98</f>
        <v>1.6709325900490319E-4</v>
      </c>
      <c r="O77" s="139">
        <f>+F77*Parámetros!$B$99</f>
        <v>2.0283706918012663E-3</v>
      </c>
      <c r="P77" s="139">
        <f>+G77*Parámetros!$B$100</f>
        <v>6.1732559976646392E-3</v>
      </c>
      <c r="Q77" s="139">
        <f>+H77*Parámetros!$B$101</f>
        <v>7.5692591990619944E-3</v>
      </c>
      <c r="R77" s="139">
        <f>I77*Parámetros!$B$102</f>
        <v>1.0724259940869075E-2</v>
      </c>
      <c r="S77" s="139">
        <f>+J77*Parámetros!$B$103</f>
        <v>9.2832822423396556E-3</v>
      </c>
      <c r="T77" s="139">
        <f>+K77*Parámetros!$B$104</f>
        <v>7.4855377032092222E-3</v>
      </c>
      <c r="U77" s="139">
        <f>L77*Parámetros!$B$105</f>
        <v>8.8370148550503298E-3</v>
      </c>
      <c r="V77" s="139">
        <f t="shared" si="8"/>
        <v>5.2301941552462886E-2</v>
      </c>
      <c r="W77" s="139">
        <f t="shared" si="5"/>
        <v>2.0841570971451191E-2</v>
      </c>
      <c r="X77" s="59">
        <f t="shared" si="10"/>
        <v>0.37090063888349534</v>
      </c>
      <c r="Y77" s="60">
        <f>+M77*Parámetros!$C$97</f>
        <v>1.6933831730899983E-6</v>
      </c>
      <c r="Z77" s="60">
        <f>N77*Parámetros!$C$98</f>
        <v>8.3546629502451596E-6</v>
      </c>
      <c r="AA77" s="60">
        <f>+O77*Parámetros!$C$99</f>
        <v>1.0141853459006332E-4</v>
      </c>
      <c r="AB77" s="60">
        <f>+P77*Parámetros!$C$100</f>
        <v>3.0866279988323199E-4</v>
      </c>
      <c r="AC77" s="60">
        <f>+Q77*Parámetros!$C$101</f>
        <v>4.7686332954090564E-4</v>
      </c>
      <c r="AD77" s="60">
        <f>+R77*Parámetros!$C$102</f>
        <v>1.3083597127860271E-3</v>
      </c>
      <c r="AE77" s="60">
        <f>+S77*Parámetros!$C$103</f>
        <v>2.5436193344010659E-3</v>
      </c>
      <c r="AF77" s="60">
        <f>+T77*Parámetros!$C$104</f>
        <v>3.233752287786384E-3</v>
      </c>
      <c r="AG77" s="60">
        <f>+U77*Parámetros!$C$105</f>
        <v>6.2654435322306839E-3</v>
      </c>
      <c r="AH77" s="60">
        <f t="shared" si="9"/>
        <v>1.4248167577341698E-2</v>
      </c>
      <c r="AI77" s="140">
        <f t="shared" si="6"/>
        <v>5.6776897178554787E-3</v>
      </c>
      <c r="AJ77" s="59">
        <f t="shared" si="11"/>
        <v>0.10104126731230892</v>
      </c>
    </row>
    <row r="78" spans="1:36" x14ac:dyDescent="0.25">
      <c r="A78" s="12">
        <v>43980</v>
      </c>
      <c r="B78" s="138">
        <f t="shared" si="7"/>
        <v>70</v>
      </c>
      <c r="C78" s="56">
        <f>+'Modelo predictivo'!O77</f>
        <v>0.86620677402243018</v>
      </c>
      <c r="D78" s="59">
        <f>+$C78*'Estructura Poblacion'!C$19</f>
        <v>3.5335560561559926E-2</v>
      </c>
      <c r="E78" s="59">
        <f>+$C78*'Estructura Poblacion'!D$19</f>
        <v>5.8111812955503453E-2</v>
      </c>
      <c r="F78" s="59">
        <f>+$C78*'Estructura Poblacion'!E$19</f>
        <v>0.17635705196659296</v>
      </c>
      <c r="G78" s="59">
        <f>+$C78*'Estructura Poblacion'!F$19</f>
        <v>0.20127556685960504</v>
      </c>
      <c r="H78" s="59">
        <f>+$C78*'Estructura Poblacion'!G$19</f>
        <v>0.16116994103569598</v>
      </c>
      <c r="I78" s="59">
        <f>+$C78*'Estructura Poblacion'!H$19</f>
        <v>0.10969678769269078</v>
      </c>
      <c r="J78" s="59">
        <f>+$C78*'Estructura Poblacion'!I$19</f>
        <v>5.8347226416939561E-2</v>
      </c>
      <c r="K78" s="59">
        <f>+$C78*'Estructura Poblacion'!J$19</f>
        <v>3.2139822822564751E-2</v>
      </c>
      <c r="L78" s="59">
        <f>+$C78*'Estructura Poblacion'!K$19</f>
        <v>3.3773003711277755E-2</v>
      </c>
      <c r="M78" s="139">
        <f>+D78*Parámetros!$B$97</f>
        <v>3.5335560561559925E-5</v>
      </c>
      <c r="N78" s="139">
        <f>E78*Parámetros!$B$98</f>
        <v>1.7433543886651037E-4</v>
      </c>
      <c r="O78" s="139">
        <f>+F78*Parámetros!$B$99</f>
        <v>2.1162846235991154E-3</v>
      </c>
      <c r="P78" s="139">
        <f>+G78*Parámetros!$B$100</f>
        <v>6.4408181395073615E-3</v>
      </c>
      <c r="Q78" s="139">
        <f>+H78*Parámetros!$B$101</f>
        <v>7.8973271107491035E-3</v>
      </c>
      <c r="R78" s="139">
        <f>I78*Parámetros!$B$102</f>
        <v>1.1189072344654459E-2</v>
      </c>
      <c r="S78" s="139">
        <f>+J78*Parámetros!$B$103</f>
        <v>9.6856395852119685E-3</v>
      </c>
      <c r="T78" s="139">
        <f>+K78*Parámetros!$B$104</f>
        <v>7.8099769458832343E-3</v>
      </c>
      <c r="U78" s="139">
        <f>L78*Parámetros!$B$105</f>
        <v>9.2200300131788284E-3</v>
      </c>
      <c r="V78" s="139">
        <f t="shared" si="8"/>
        <v>5.4568819762212145E-2</v>
      </c>
      <c r="W78" s="139">
        <f t="shared" si="5"/>
        <v>2.0249975288539952E-2</v>
      </c>
      <c r="X78" s="59">
        <f t="shared" si="10"/>
        <v>0.40521948335716756</v>
      </c>
      <c r="Y78" s="60">
        <f>+M78*Parámetros!$C$97</f>
        <v>1.7667780280779964E-6</v>
      </c>
      <c r="Z78" s="60">
        <f>N78*Parámetros!$C$98</f>
        <v>8.7167719433255195E-6</v>
      </c>
      <c r="AA78" s="60">
        <f>+O78*Parámetros!$C$99</f>
        <v>1.0581423117995578E-4</v>
      </c>
      <c r="AB78" s="60">
        <f>+P78*Parámetros!$C$100</f>
        <v>3.2204090697536807E-4</v>
      </c>
      <c r="AC78" s="60">
        <f>+Q78*Parámetros!$C$101</f>
        <v>4.975316079771935E-4</v>
      </c>
      <c r="AD78" s="60">
        <f>+R78*Parámetros!$C$102</f>
        <v>1.3650668260478439E-3</v>
      </c>
      <c r="AE78" s="60">
        <f>+S78*Parámetros!$C$103</f>
        <v>2.6538652463480796E-3</v>
      </c>
      <c r="AF78" s="60">
        <f>+T78*Parámetros!$C$104</f>
        <v>3.3739100406215573E-3</v>
      </c>
      <c r="AG78" s="60">
        <f>+U78*Parámetros!$C$105</f>
        <v>6.5370012793437892E-3</v>
      </c>
      <c r="AH78" s="60">
        <f t="shared" si="9"/>
        <v>1.486571368846519E-2</v>
      </c>
      <c r="AI78" s="140">
        <f t="shared" si="6"/>
        <v>5.5165264000521406E-3</v>
      </c>
      <c r="AJ78" s="59">
        <f t="shared" si="11"/>
        <v>0.11039045460072197</v>
      </c>
    </row>
    <row r="79" spans="1:36" x14ac:dyDescent="0.25">
      <c r="A79" s="12">
        <v>43981</v>
      </c>
      <c r="B79" s="138">
        <f t="shared" si="7"/>
        <v>71</v>
      </c>
      <c r="C79" s="56">
        <f>+'Modelo predictivo'!O78</f>
        <v>0.90374997118487954</v>
      </c>
      <c r="D79" s="59">
        <f>+$C79*'Estructura Poblacion'!C$19</f>
        <v>3.6867077004046164E-2</v>
      </c>
      <c r="E79" s="59">
        <f>+$C79*'Estructura Poblacion'!D$19</f>
        <v>6.0630499390065269E-2</v>
      </c>
      <c r="F79" s="59">
        <f>+$C79*'Estructura Poblacion'!E$19</f>
        <v>0.18400073217267579</v>
      </c>
      <c r="G79" s="59">
        <f>+$C79*'Estructura Poblacion'!F$19</f>
        <v>0.20999926715520933</v>
      </c>
      <c r="H79" s="59">
        <f>+$C79*'Estructura Poblacion'!G$19</f>
        <v>0.16815538037238581</v>
      </c>
      <c r="I79" s="59">
        <f>+$C79*'Estructura Poblacion'!H$19</f>
        <v>0.11445127386382686</v>
      </c>
      <c r="J79" s="59">
        <f>+$C79*'Estructura Poblacion'!I$19</f>
        <v>6.0876116158913009E-2</v>
      </c>
      <c r="K79" s="59">
        <f>+$C79*'Estructura Poblacion'!J$19</f>
        <v>3.3532829366938056E-2</v>
      </c>
      <c r="L79" s="59">
        <f>+$C79*'Estructura Poblacion'!K$19</f>
        <v>3.5236795700819279E-2</v>
      </c>
      <c r="M79" s="139">
        <f>+D79*Parámetros!$B$97</f>
        <v>3.6867077004046163E-5</v>
      </c>
      <c r="N79" s="139">
        <f>E79*Parámetros!$B$98</f>
        <v>1.8189149817019582E-4</v>
      </c>
      <c r="O79" s="139">
        <f>+F79*Parámetros!$B$99</f>
        <v>2.2080087860721093E-3</v>
      </c>
      <c r="P79" s="139">
        <f>+G79*Parámetros!$B$100</f>
        <v>6.7199765489666993E-3</v>
      </c>
      <c r="Q79" s="139">
        <f>+H79*Parámetros!$B$101</f>
        <v>8.2396136382469048E-3</v>
      </c>
      <c r="R79" s="139">
        <f>I79*Parámetros!$B$102</f>
        <v>1.167402993411034E-2</v>
      </c>
      <c r="S79" s="139">
        <f>+J79*Parámetros!$B$103</f>
        <v>1.010543528237956E-2</v>
      </c>
      <c r="T79" s="139">
        <f>+K79*Parámetros!$B$104</f>
        <v>8.1484775361659479E-3</v>
      </c>
      <c r="U79" s="139">
        <f>L79*Parámetros!$B$105</f>
        <v>9.6196452263236643E-3</v>
      </c>
      <c r="V79" s="139">
        <f t="shared" si="8"/>
        <v>5.6933945527439467E-2</v>
      </c>
      <c r="W79" s="139">
        <f t="shared" si="5"/>
        <v>1.9675172199386623E-2</v>
      </c>
      <c r="X79" s="59">
        <f t="shared" si="10"/>
        <v>0.44247825668522039</v>
      </c>
      <c r="Y79" s="60">
        <f>+M79*Parámetros!$C$97</f>
        <v>1.8433538502023082E-6</v>
      </c>
      <c r="Z79" s="60">
        <f>N79*Parámetros!$C$98</f>
        <v>9.094574908509792E-6</v>
      </c>
      <c r="AA79" s="60">
        <f>+O79*Parámetros!$C$99</f>
        <v>1.1040043930360547E-4</v>
      </c>
      <c r="AB79" s="60">
        <f>+P79*Parámetros!$C$100</f>
        <v>3.3599882744833501E-4</v>
      </c>
      <c r="AC79" s="60">
        <f>+Q79*Parámetros!$C$101</f>
        <v>5.1909565920955501E-4</v>
      </c>
      <c r="AD79" s="60">
        <f>+R79*Parámetros!$C$102</f>
        <v>1.4242316519614614E-3</v>
      </c>
      <c r="AE79" s="60">
        <f>+S79*Parámetros!$C$103</f>
        <v>2.7688892673719996E-3</v>
      </c>
      <c r="AF79" s="60">
        <f>+T79*Parámetros!$C$104</f>
        <v>3.5201422956236896E-3</v>
      </c>
      <c r="AG79" s="60">
        <f>+U79*Parámetros!$C$105</f>
        <v>6.8203284654634773E-3</v>
      </c>
      <c r="AH79" s="60">
        <f t="shared" si="9"/>
        <v>1.5510024535140835E-2</v>
      </c>
      <c r="AI79" s="140">
        <f t="shared" si="6"/>
        <v>5.3599377439691679E-3</v>
      </c>
      <c r="AJ79" s="59">
        <f t="shared" si="11"/>
        <v>0.12054054139189363</v>
      </c>
    </row>
    <row r="80" spans="1:36" ht="15.75" thickBot="1" x14ac:dyDescent="0.3">
      <c r="A80" s="16">
        <v>43982</v>
      </c>
      <c r="B80" s="138">
        <f t="shared" si="7"/>
        <v>72</v>
      </c>
      <c r="C80" s="56">
        <f>+'Modelo predictivo'!O79</f>
        <v>0.9429203022737056</v>
      </c>
      <c r="D80" s="59">
        <f>+$C80*'Estructura Poblacion'!C$19</f>
        <v>3.846496984893602E-2</v>
      </c>
      <c r="E80" s="59">
        <f>+$C80*'Estructura Poblacion'!D$19</f>
        <v>6.3258346483743219E-2</v>
      </c>
      <c r="F80" s="59">
        <f>+$C80*'Estructura Poblacion'!E$19</f>
        <v>0.19197569187346644</v>
      </c>
      <c r="G80" s="59">
        <f>+$C80*'Estructura Poblacion'!F$19</f>
        <v>0.21910105535454491</v>
      </c>
      <c r="H80" s="59">
        <f>+$C80*'Estructura Poblacion'!G$19</f>
        <v>0.17544357083829332</v>
      </c>
      <c r="I80" s="59">
        <f>+$C80*'Estructura Poblacion'!H$19</f>
        <v>0.11941182095508303</v>
      </c>
      <c r="J80" s="59">
        <f>+$C80*'Estructura Poblacion'!I$19</f>
        <v>6.3514608774542264E-2</v>
      </c>
      <c r="K80" s="59">
        <f>+$C80*'Estructura Poblacion'!J$19</f>
        <v>3.4986209251339044E-2</v>
      </c>
      <c r="L80" s="59">
        <f>+$C80*'Estructura Poblacion'!K$19</f>
        <v>3.6764028893757392E-2</v>
      </c>
      <c r="M80" s="139">
        <f>+D80*Parámetros!$B$97</f>
        <v>3.8464969848936021E-5</v>
      </c>
      <c r="N80" s="139">
        <f>E80*Parámetros!$B$98</f>
        <v>1.8977503945122966E-4</v>
      </c>
      <c r="O80" s="139">
        <f>+F80*Parámetros!$B$99</f>
        <v>2.3037083024815973E-3</v>
      </c>
      <c r="P80" s="139">
        <f>+G80*Parámetros!$B$100</f>
        <v>7.0112337713454376E-3</v>
      </c>
      <c r="Q80" s="139">
        <f>+H80*Parámetros!$B$101</f>
        <v>8.5967349710763721E-3</v>
      </c>
      <c r="R80" s="139">
        <f>I80*Parámetros!$B$102</f>
        <v>1.2180005737418467E-2</v>
      </c>
      <c r="S80" s="139">
        <f>+J80*Parámetros!$B$103</f>
        <v>1.0543425056574017E-2</v>
      </c>
      <c r="T80" s="139">
        <f>+K80*Parámetros!$B$104</f>
        <v>8.5016488480753882E-3</v>
      </c>
      <c r="U80" s="139">
        <f>L80*Parámetros!$B$105</f>
        <v>1.0036579887995769E-2</v>
      </c>
      <c r="V80" s="139">
        <f t="shared" si="8"/>
        <v>5.9401576584267216E-2</v>
      </c>
      <c r="W80" s="139">
        <f t="shared" si="5"/>
        <v>1.911668507586689E-2</v>
      </c>
      <c r="X80" s="59">
        <f t="shared" si="10"/>
        <v>0.48276314819362071</v>
      </c>
      <c r="Y80" s="60">
        <f>+M80*Parámetros!$C$97</f>
        <v>1.9232484924468012E-6</v>
      </c>
      <c r="Z80" s="60">
        <f>N80*Parámetros!$C$98</f>
        <v>9.4887519725614841E-6</v>
      </c>
      <c r="AA80" s="60">
        <f>+O80*Parámetros!$C$99</f>
        <v>1.1518541512407988E-4</v>
      </c>
      <c r="AB80" s="60">
        <f>+P80*Parámetros!$C$100</f>
        <v>3.5056168856727188E-4</v>
      </c>
      <c r="AC80" s="60">
        <f>+Q80*Parámetros!$C$101</f>
        <v>5.4159430317781147E-4</v>
      </c>
      <c r="AD80" s="60">
        <f>+R80*Parámetros!$C$102</f>
        <v>1.4859606999650531E-3</v>
      </c>
      <c r="AE80" s="60">
        <f>+S80*Parámetros!$C$103</f>
        <v>2.8888984655012807E-3</v>
      </c>
      <c r="AF80" s="60">
        <f>+T80*Parámetros!$C$104</f>
        <v>3.6727123023685675E-3</v>
      </c>
      <c r="AG80" s="60">
        <f>+U80*Parámetros!$C$105</f>
        <v>7.115935140589E-3</v>
      </c>
      <c r="AH80" s="60">
        <f t="shared" si="9"/>
        <v>1.6182260015758072E-2</v>
      </c>
      <c r="AI80" s="140">
        <f t="shared" si="6"/>
        <v>5.2077939059107896E-3</v>
      </c>
      <c r="AJ80" s="59">
        <f t="shared" si="11"/>
        <v>0.13151500750174092</v>
      </c>
    </row>
    <row r="81" spans="1:36" x14ac:dyDescent="0.25">
      <c r="A81" s="17">
        <v>43983</v>
      </c>
      <c r="B81" s="138">
        <f t="shared" si="7"/>
        <v>73</v>
      </c>
      <c r="C81" s="56">
        <f>+'Modelo predictivo'!O80</f>
        <v>0.62520639621652663</v>
      </c>
      <c r="D81" s="59">
        <f>+$C81*'Estructura Poblacion'!C$19</f>
        <v>2.5504324301684162E-2</v>
      </c>
      <c r="E81" s="59">
        <f>+$C81*'Estructura Poblacion'!D$19</f>
        <v>4.1943653923189446E-2</v>
      </c>
      <c r="F81" s="59">
        <f>+$C81*'Estructura Poblacion'!E$19</f>
        <v>0.12729011156930659</v>
      </c>
      <c r="G81" s="59">
        <f>+$C81*'Estructura Poblacion'!F$19</f>
        <v>0.14527567271076741</v>
      </c>
      <c r="H81" s="59">
        <f>+$C81*'Estructura Poblacion'!G$19</f>
        <v>0.11632843454390754</v>
      </c>
      <c r="I81" s="59">
        <f>+$C81*'Estructura Poblacion'!H$19</f>
        <v>7.9176399177063803E-2</v>
      </c>
      <c r="J81" s="59">
        <f>+$C81*'Estructura Poblacion'!I$19</f>
        <v>4.2113569474832913E-2</v>
      </c>
      <c r="K81" s="59">
        <f>+$C81*'Estructura Poblacion'!J$19</f>
        <v>2.3197720688124118E-2</v>
      </c>
      <c r="L81" s="59">
        <f>+$C81*'Estructura Poblacion'!K$19</f>
        <v>2.4376509827650661E-2</v>
      </c>
      <c r="M81" s="139">
        <f>+D81*Parámetros!$B$97</f>
        <v>2.5504324301684162E-5</v>
      </c>
      <c r="N81" s="139">
        <f>E81*Parámetros!$B$98</f>
        <v>1.2583096176956834E-4</v>
      </c>
      <c r="O81" s="139">
        <f>+F81*Parámetros!$B$99</f>
        <v>1.5274813388316791E-3</v>
      </c>
      <c r="P81" s="139">
        <f>+G81*Parámetros!$B$100</f>
        <v>4.6488215267445569E-3</v>
      </c>
      <c r="Q81" s="139">
        <f>+H81*Parámetros!$B$101</f>
        <v>5.7000932926514697E-3</v>
      </c>
      <c r="R81" s="139">
        <f>I81*Parámetros!$B$102</f>
        <v>8.0759927160605066E-3</v>
      </c>
      <c r="S81" s="139">
        <f>+J81*Parámetros!$B$103</f>
        <v>6.9908525328222643E-3</v>
      </c>
      <c r="T81" s="139">
        <f>+K81*Parámetros!$B$104</f>
        <v>5.6370461272141608E-3</v>
      </c>
      <c r="U81" s="139">
        <f>L81*Parámetros!$B$105</f>
        <v>6.6547871829486308E-3</v>
      </c>
      <c r="V81" s="139">
        <f t="shared" si="8"/>
        <v>3.9386410003344523E-2</v>
      </c>
      <c r="W81" s="139">
        <f t="shared" si="5"/>
        <v>1.8574050769507053E-2</v>
      </c>
      <c r="X81" s="59">
        <f t="shared" si="10"/>
        <v>0.50357550742745816</v>
      </c>
      <c r="Y81" s="60">
        <f>+M81*Parámetros!$C$97</f>
        <v>1.2752162150842081E-6</v>
      </c>
      <c r="Z81" s="60">
        <f>N81*Parámetros!$C$98</f>
        <v>6.2915480884784175E-6</v>
      </c>
      <c r="AA81" s="60">
        <f>+O81*Parámetros!$C$99</f>
        <v>7.637406694158396E-5</v>
      </c>
      <c r="AB81" s="60">
        <f>+P81*Parámetros!$C$100</f>
        <v>2.3244107633722786E-4</v>
      </c>
      <c r="AC81" s="60">
        <f>+Q81*Parámetros!$C$101</f>
        <v>3.5910587743704259E-4</v>
      </c>
      <c r="AD81" s="60">
        <f>+R81*Parámetros!$C$102</f>
        <v>9.8527111135938181E-4</v>
      </c>
      <c r="AE81" s="60">
        <f>+S81*Parámetros!$C$103</f>
        <v>1.9154935939933006E-3</v>
      </c>
      <c r="AF81" s="60">
        <f>+T81*Parámetros!$C$104</f>
        <v>2.4352039269565176E-3</v>
      </c>
      <c r="AG81" s="60">
        <f>+U81*Parámetros!$C$105</f>
        <v>4.7182441127105786E-3</v>
      </c>
      <c r="AH81" s="60">
        <f t="shared" si="9"/>
        <v>1.0729700530039195E-2</v>
      </c>
      <c r="AI81" s="140">
        <f t="shared" si="6"/>
        <v>5.0599687143263773E-3</v>
      </c>
      <c r="AJ81" s="59">
        <f t="shared" si="11"/>
        <v>0.13718473931745373</v>
      </c>
    </row>
    <row r="82" spans="1:36" x14ac:dyDescent="0.25">
      <c r="A82" s="18">
        <v>43984</v>
      </c>
      <c r="B82" s="138">
        <f t="shared" si="7"/>
        <v>74</v>
      </c>
      <c r="C82" s="56">
        <f>+'Modelo predictivo'!O81</f>
        <v>0.62614988582208753</v>
      </c>
      <c r="D82" s="59">
        <f>+$C82*'Estructura Poblacion'!C$19</f>
        <v>2.5542812495376856E-2</v>
      </c>
      <c r="E82" s="59">
        <f>+$C82*'Estructura Poblacion'!D$19</f>
        <v>4.2006950462916574E-2</v>
      </c>
      <c r="F82" s="59">
        <f>+$C82*'Estructura Poblacion'!E$19</f>
        <v>0.12748220316958947</v>
      </c>
      <c r="G82" s="59">
        <f>+$C82*'Estructura Poblacion'!F$19</f>
        <v>0.14549490605190554</v>
      </c>
      <c r="H82" s="59">
        <f>+$C82*'Estructura Poblacion'!G$19</f>
        <v>0.11650398404162146</v>
      </c>
      <c r="I82" s="59">
        <f>+$C82*'Estructura Poblacion'!H$19</f>
        <v>7.9295883094824979E-2</v>
      </c>
      <c r="J82" s="59">
        <f>+$C82*'Estructura Poblacion'!I$19</f>
        <v>4.2177122431573309E-2</v>
      </c>
      <c r="K82" s="59">
        <f>+$C82*'Estructura Poblacion'!J$19</f>
        <v>2.3232728020861595E-2</v>
      </c>
      <c r="L82" s="59">
        <f>+$C82*'Estructura Poblacion'!K$19</f>
        <v>2.441329605341774E-2</v>
      </c>
      <c r="M82" s="139">
        <f>+D82*Parámetros!$B$97</f>
        <v>2.5542812495376857E-5</v>
      </c>
      <c r="N82" s="139">
        <f>E82*Parámetros!$B$98</f>
        <v>1.2602085138874972E-4</v>
      </c>
      <c r="O82" s="139">
        <f>+F82*Parámetros!$B$99</f>
        <v>1.5297864380350737E-3</v>
      </c>
      <c r="P82" s="139">
        <f>+G82*Parámetros!$B$100</f>
        <v>4.6558369936609773E-3</v>
      </c>
      <c r="Q82" s="139">
        <f>+H82*Parámetros!$B$101</f>
        <v>5.7086952180394517E-3</v>
      </c>
      <c r="R82" s="139">
        <f>I82*Parámetros!$B$102</f>
        <v>8.0881800756721477E-3</v>
      </c>
      <c r="S82" s="139">
        <f>+J82*Parámetros!$B$103</f>
        <v>7.0014023236411697E-3</v>
      </c>
      <c r="T82" s="139">
        <f>+K82*Parámetros!$B$104</f>
        <v>5.6455529090693674E-3</v>
      </c>
      <c r="U82" s="139">
        <f>L82*Parámetros!$B$105</f>
        <v>6.6648298225830439E-3</v>
      </c>
      <c r="V82" s="139">
        <f t="shared" si="8"/>
        <v>3.9445847444585361E-2</v>
      </c>
      <c r="W82" s="139">
        <f t="shared" si="5"/>
        <v>1.8046819288793772E-2</v>
      </c>
      <c r="X82" s="59">
        <f t="shared" si="10"/>
        <v>0.52497453558324969</v>
      </c>
      <c r="Y82" s="60">
        <f>+M82*Parámetros!$C$97</f>
        <v>1.2771406247688429E-6</v>
      </c>
      <c r="Z82" s="60">
        <f>N82*Parámetros!$C$98</f>
        <v>6.3010425694374866E-6</v>
      </c>
      <c r="AA82" s="60">
        <f>+O82*Parámetros!$C$99</f>
        <v>7.6489321901753685E-5</v>
      </c>
      <c r="AB82" s="60">
        <f>+P82*Parámetros!$C$100</f>
        <v>2.3279184968304887E-4</v>
      </c>
      <c r="AC82" s="60">
        <f>+Q82*Parámetros!$C$101</f>
        <v>3.5964779873648547E-4</v>
      </c>
      <c r="AD82" s="60">
        <f>+R82*Parámetros!$C$102</f>
        <v>9.8675796923200195E-4</v>
      </c>
      <c r="AE82" s="60">
        <f>+S82*Parámetros!$C$103</f>
        <v>1.9183842366776807E-3</v>
      </c>
      <c r="AF82" s="60">
        <f>+T82*Parámetros!$C$104</f>
        <v>2.4388788567179668E-3</v>
      </c>
      <c r="AG82" s="60">
        <f>+U82*Parámetros!$C$105</f>
        <v>4.7253643442113783E-3</v>
      </c>
      <c r="AH82" s="60">
        <f t="shared" si="9"/>
        <v>1.0745892560354523E-2</v>
      </c>
      <c r="AI82" s="140">
        <f t="shared" si="6"/>
        <v>4.9163395819027261E-3</v>
      </c>
      <c r="AJ82" s="59">
        <f t="shared" si="11"/>
        <v>0.14301429229590551</v>
      </c>
    </row>
    <row r="83" spans="1:36" x14ac:dyDescent="0.25">
      <c r="A83" s="18">
        <v>43985</v>
      </c>
      <c r="B83" s="138">
        <f t="shared" si="7"/>
        <v>75</v>
      </c>
      <c r="C83" s="56">
        <f>+'Modelo predictivo'!O82</f>
        <v>0.62709478382021189</v>
      </c>
      <c r="D83" s="59">
        <f>+$C83*'Estructura Poblacion'!C$19</f>
        <v>2.5581358142257649E-2</v>
      </c>
      <c r="E83" s="59">
        <f>+$C83*'Estructura Poblacion'!D$19</f>
        <v>4.2070341488449708E-2</v>
      </c>
      <c r="F83" s="59">
        <f>+$C83*'Estructura Poblacion'!E$19</f>
        <v>0.12767458151429409</v>
      </c>
      <c r="G83" s="59">
        <f>+$C83*'Estructura Poblacion'!F$19</f>
        <v>0.14571446665325458</v>
      </c>
      <c r="H83" s="59">
        <f>+$C83*'Estructura Poblacion'!G$19</f>
        <v>0.11667979559056059</v>
      </c>
      <c r="I83" s="59">
        <f>+$C83*'Estructura Poblacion'!H$19</f>
        <v>7.941554537200872E-2</v>
      </c>
      <c r="J83" s="59">
        <f>+$C83*'Estructura Poblacion'!I$19</f>
        <v>4.2240770256885801E-2</v>
      </c>
      <c r="K83" s="59">
        <f>+$C83*'Estructura Poblacion'!J$19</f>
        <v>2.3267787610737677E-2</v>
      </c>
      <c r="L83" s="59">
        <f>+$C83*'Estructura Poblacion'!K$19</f>
        <v>2.4450137191763081E-2</v>
      </c>
      <c r="M83" s="139">
        <f>+D83*Parámetros!$B$97</f>
        <v>2.5581358142257649E-5</v>
      </c>
      <c r="N83" s="139">
        <f>E83*Parámetros!$B$98</f>
        <v>1.2621102446534914E-4</v>
      </c>
      <c r="O83" s="139">
        <f>+F83*Parámetros!$B$99</f>
        <v>1.5320949781715291E-3</v>
      </c>
      <c r="P83" s="139">
        <f>+G83*Parámetros!$B$100</f>
        <v>4.6628629329041466E-3</v>
      </c>
      <c r="Q83" s="139">
        <f>+H83*Parámetros!$B$101</f>
        <v>5.7173099839374691E-3</v>
      </c>
      <c r="R83" s="139">
        <f>I83*Parámetros!$B$102</f>
        <v>8.1003856279448887E-3</v>
      </c>
      <c r="S83" s="139">
        <f>+J83*Parámetros!$B$103</f>
        <v>7.011967862643043E-3</v>
      </c>
      <c r="T83" s="139">
        <f>+K83*Parámetros!$B$104</f>
        <v>5.6540723894092553E-3</v>
      </c>
      <c r="U83" s="139">
        <f>L83*Parámetros!$B$105</f>
        <v>6.6748874533513218E-3</v>
      </c>
      <c r="V83" s="139">
        <f t="shared" si="8"/>
        <v>3.9505373610969258E-2</v>
      </c>
      <c r="W83" s="139">
        <f t="shared" si="5"/>
        <v>1.7534553432480674E-2</v>
      </c>
      <c r="X83" s="59">
        <f t="shared" si="10"/>
        <v>0.54694535576173831</v>
      </c>
      <c r="Y83" s="60">
        <f>+M83*Parámetros!$C$97</f>
        <v>1.2790679071128825E-6</v>
      </c>
      <c r="Z83" s="60">
        <f>N83*Parámetros!$C$98</f>
        <v>6.3105512232674574E-6</v>
      </c>
      <c r="AA83" s="60">
        <f>+O83*Parámetros!$C$99</f>
        <v>7.6604748908576457E-5</v>
      </c>
      <c r="AB83" s="60">
        <f>+P83*Parámetros!$C$100</f>
        <v>2.3314314664520734E-4</v>
      </c>
      <c r="AC83" s="60">
        <f>+Q83*Parámetros!$C$101</f>
        <v>3.6019052898806058E-4</v>
      </c>
      <c r="AD83" s="60">
        <f>+R83*Parámetros!$C$102</f>
        <v>9.8824704660927637E-4</v>
      </c>
      <c r="AE83" s="60">
        <f>+S83*Parámetros!$C$103</f>
        <v>1.9212791943641939E-3</v>
      </c>
      <c r="AF83" s="60">
        <f>+T83*Parámetros!$C$104</f>
        <v>2.4425592722247982E-3</v>
      </c>
      <c r="AG83" s="60">
        <f>+U83*Parámetros!$C$105</f>
        <v>4.7324952044260869E-3</v>
      </c>
      <c r="AH83" s="60">
        <f t="shared" si="9"/>
        <v>1.0762108761296581E-2</v>
      </c>
      <c r="AI83" s="140">
        <f t="shared" si="6"/>
        <v>4.7767874056689206E-3</v>
      </c>
      <c r="AJ83" s="59">
        <f t="shared" si="11"/>
        <v>0.14899961365153316</v>
      </c>
    </row>
    <row r="84" spans="1:36" x14ac:dyDescent="0.25">
      <c r="A84" s="18">
        <v>43986</v>
      </c>
      <c r="B84" s="138">
        <f t="shared" si="7"/>
        <v>76</v>
      </c>
      <c r="C84" s="56">
        <f>+'Modelo predictivo'!O83</f>
        <v>0.62804109253920615</v>
      </c>
      <c r="D84" s="59">
        <f>+$C84*'Estructura Poblacion'!C$19</f>
        <v>2.5619961337306187E-2</v>
      </c>
      <c r="E84" s="59">
        <f>+$C84*'Estructura Poblacion'!D$19</f>
        <v>4.213382715598956E-2</v>
      </c>
      <c r="F84" s="59">
        <f>+$C84*'Estructura Poblacion'!E$19</f>
        <v>0.12786724707745648</v>
      </c>
      <c r="G84" s="59">
        <f>+$C84*'Estructura Poblacion'!F$19</f>
        <v>0.14593435505582997</v>
      </c>
      <c r="H84" s="59">
        <f>+$C84*'Estructura Poblacion'!G$19</f>
        <v>0.11685586962393905</v>
      </c>
      <c r="I84" s="59">
        <f>+$C84*'Estructura Poblacion'!H$19</f>
        <v>7.9535386303472691E-2</v>
      </c>
      <c r="J84" s="59">
        <f>+$C84*'Estructura Poblacion'!I$19</f>
        <v>4.2304513107603858E-2</v>
      </c>
      <c r="K84" s="59">
        <f>+$C84*'Estructura Poblacion'!J$19</f>
        <v>2.3302899544142087E-2</v>
      </c>
      <c r="L84" s="59">
        <f>+$C84*'Estructura Poblacion'!K$19</f>
        <v>2.4487033333466288E-2</v>
      </c>
      <c r="M84" s="139">
        <f>+D84*Parámetros!$B$97</f>
        <v>2.5619961337306187E-5</v>
      </c>
      <c r="N84" s="139">
        <f>E84*Parámetros!$B$98</f>
        <v>1.2640148146796868E-4</v>
      </c>
      <c r="O84" s="139">
        <f>+F84*Parámetros!$B$99</f>
        <v>1.5344069649294778E-3</v>
      </c>
      <c r="P84" s="139">
        <f>+G84*Parámetros!$B$100</f>
        <v>4.669899361786559E-3</v>
      </c>
      <c r="Q84" s="139">
        <f>+H84*Parámetros!$B$101</f>
        <v>5.725937611573014E-3</v>
      </c>
      <c r="R84" s="139">
        <f>I84*Parámetros!$B$102</f>
        <v>8.1126094029542132E-3</v>
      </c>
      <c r="S84" s="139">
        <f>+J84*Parámetros!$B$103</f>
        <v>7.0225491758622409E-3</v>
      </c>
      <c r="T84" s="139">
        <f>+K84*Parámetros!$B$104</f>
        <v>5.6626045892265268E-3</v>
      </c>
      <c r="U84" s="139">
        <f>L84*Parámetros!$B$105</f>
        <v>6.6849601000362972E-3</v>
      </c>
      <c r="V84" s="139">
        <f t="shared" si="8"/>
        <v>3.9564988649173599E-2</v>
      </c>
      <c r="W84" s="139">
        <f t="shared" si="5"/>
        <v>1.7036828393559411E-2</v>
      </c>
      <c r="X84" s="59">
        <f t="shared" si="10"/>
        <v>0.56947351601735252</v>
      </c>
      <c r="Y84" s="60">
        <f>+M84*Parámetros!$C$97</f>
        <v>1.2809980668653095E-6</v>
      </c>
      <c r="Z84" s="60">
        <f>N84*Parámetros!$C$98</f>
        <v>6.3200740733984343E-6</v>
      </c>
      <c r="AA84" s="60">
        <f>+O84*Parámetros!$C$99</f>
        <v>7.6720348246473892E-5</v>
      </c>
      <c r="AB84" s="60">
        <f>+P84*Parámetros!$C$100</f>
        <v>2.3349496808932796E-4</v>
      </c>
      <c r="AC84" s="60">
        <f>+Q84*Parámetros!$C$101</f>
        <v>3.607340695290999E-4</v>
      </c>
      <c r="AD84" s="60">
        <f>+R84*Parámetros!$C$102</f>
        <v>9.897383471604139E-4</v>
      </c>
      <c r="AE84" s="60">
        <f>+S84*Parámetros!$C$103</f>
        <v>1.9241784741862542E-3</v>
      </c>
      <c r="AF84" s="60">
        <f>+T84*Parámetros!$C$104</f>
        <v>2.4462451825458596E-3</v>
      </c>
      <c r="AG84" s="60">
        <f>+U84*Parámetros!$C$105</f>
        <v>4.7396367109257343E-3</v>
      </c>
      <c r="AH84" s="60">
        <f t="shared" si="9"/>
        <v>1.0778349172823429E-2</v>
      </c>
      <c r="AI84" s="140">
        <f t="shared" si="6"/>
        <v>4.6411964591095926E-3</v>
      </c>
      <c r="AJ84" s="59">
        <f t="shared" si="11"/>
        <v>0.15513676636524698</v>
      </c>
    </row>
    <row r="85" spans="1:36" x14ac:dyDescent="0.25">
      <c r="A85" s="18">
        <v>43987</v>
      </c>
      <c r="B85" s="138">
        <f t="shared" si="7"/>
        <v>77</v>
      </c>
      <c r="C85" s="56">
        <f>+'Modelo predictivo'!O84</f>
        <v>0.62898881384171546</v>
      </c>
      <c r="D85" s="59">
        <f>+$C85*'Estructura Poblacion'!C$19</f>
        <v>2.5658622156506189E-2</v>
      </c>
      <c r="E85" s="59">
        <f>+$C85*'Estructura Poblacion'!D$19</f>
        <v>4.2197407590496692E-2</v>
      </c>
      <c r="F85" s="59">
        <f>+$C85*'Estructura Poblacion'!E$19</f>
        <v>0.12806020023830553</v>
      </c>
      <c r="G85" s="59">
        <f>+$C85*'Estructura Poblacion'!F$19</f>
        <v>0.14615457169244395</v>
      </c>
      <c r="H85" s="59">
        <f>+$C85*'Estructura Poblacion'!G$19</f>
        <v>0.11703220648832813</v>
      </c>
      <c r="I85" s="59">
        <f>+$C85*'Estructura Poblacion'!H$19</f>
        <v>7.9655406125103079E-2</v>
      </c>
      <c r="J85" s="59">
        <f>+$C85*'Estructura Poblacion'!I$19</f>
        <v>4.236835110919427E-2</v>
      </c>
      <c r="K85" s="59">
        <f>+$C85*'Estructura Poblacion'!J$19</f>
        <v>2.3338063890186594E-2</v>
      </c>
      <c r="L85" s="59">
        <f>+$C85*'Estructura Poblacion'!K$19</f>
        <v>2.452398455115103E-2</v>
      </c>
      <c r="M85" s="139">
        <f>+D85*Parámetros!$B$97</f>
        <v>2.5658622156506188E-5</v>
      </c>
      <c r="N85" s="139">
        <f>E85*Parámetros!$B$98</f>
        <v>1.2659222277149008E-4</v>
      </c>
      <c r="O85" s="139">
        <f>+F85*Parámetros!$B$99</f>
        <v>1.5367224028596663E-3</v>
      </c>
      <c r="P85" s="139">
        <f>+G85*Parámetros!$B$100</f>
        <v>4.676946294158206E-3</v>
      </c>
      <c r="Q85" s="139">
        <f>+H85*Parámetros!$B$101</f>
        <v>5.7345781179280785E-3</v>
      </c>
      <c r="R85" s="139">
        <f>I85*Parámetros!$B$102</f>
        <v>8.1248514247605139E-3</v>
      </c>
      <c r="S85" s="139">
        <f>+J85*Parámetros!$B$103</f>
        <v>7.0331462841262491E-3</v>
      </c>
      <c r="T85" s="139">
        <f>+K85*Parámetros!$B$104</f>
        <v>5.6711495253153419E-3</v>
      </c>
      <c r="U85" s="139">
        <f>L85*Parámetros!$B$105</f>
        <v>6.6950477824642314E-3</v>
      </c>
      <c r="V85" s="139">
        <f t="shared" si="8"/>
        <v>3.9624692676540285E-2</v>
      </c>
      <c r="W85" s="139">
        <f t="shared" si="5"/>
        <v>4.413778602375934E-2</v>
      </c>
      <c r="X85" s="59">
        <f t="shared" si="10"/>
        <v>0.56496042267013347</v>
      </c>
      <c r="Y85" s="60">
        <f>+M85*Parámetros!$C$97</f>
        <v>1.2829311078253094E-6</v>
      </c>
      <c r="Z85" s="60">
        <f>N85*Parámetros!$C$98</f>
        <v>6.3296111385745042E-6</v>
      </c>
      <c r="AA85" s="60">
        <f>+O85*Parámetros!$C$99</f>
        <v>7.6836120142983325E-5</v>
      </c>
      <c r="AB85" s="60">
        <f>+P85*Parámetros!$C$100</f>
        <v>2.3384731470791031E-4</v>
      </c>
      <c r="AC85" s="60">
        <f>+Q85*Parámetros!$C$101</f>
        <v>3.6127842142946894E-4</v>
      </c>
      <c r="AD85" s="60">
        <f>+R85*Parámetros!$C$102</f>
        <v>9.9123187382078263E-4</v>
      </c>
      <c r="AE85" s="60">
        <f>+S85*Parámetros!$C$103</f>
        <v>1.9270820818505924E-3</v>
      </c>
      <c r="AF85" s="60">
        <f>+T85*Parámetros!$C$104</f>
        <v>2.4499365949362277E-3</v>
      </c>
      <c r="AG85" s="60">
        <f>+U85*Parámetros!$C$105</f>
        <v>4.7467888777671394E-3</v>
      </c>
      <c r="AH85" s="60">
        <f t="shared" si="9"/>
        <v>1.0794613826901504E-2</v>
      </c>
      <c r="AI85" s="140">
        <f t="shared" si="6"/>
        <v>1.2024076986292286E-2</v>
      </c>
      <c r="AJ85" s="59">
        <f t="shared" si="11"/>
        <v>0.15390730320585619</v>
      </c>
    </row>
    <row r="86" spans="1:36" x14ac:dyDescent="0.25">
      <c r="A86" s="18">
        <v>43988</v>
      </c>
      <c r="B86" s="138">
        <f t="shared" si="7"/>
        <v>78</v>
      </c>
      <c r="C86" s="56">
        <f>+'Modelo predictivo'!O85</f>
        <v>0.62993794959038496</v>
      </c>
      <c r="D86" s="59">
        <f>+$C86*'Estructura Poblacion'!C$19</f>
        <v>2.5697340675841372E-2</v>
      </c>
      <c r="E86" s="59">
        <f>+$C86*'Estructura Poblacion'!D$19</f>
        <v>4.2261082916931668E-2</v>
      </c>
      <c r="F86" s="59">
        <f>+$C86*'Estructura Poblacion'!E$19</f>
        <v>0.12825344137607009</v>
      </c>
      <c r="G86" s="59">
        <f>+$C86*'Estructura Poblacion'!F$19</f>
        <v>0.14637511699590891</v>
      </c>
      <c r="H86" s="59">
        <f>+$C86*'Estructura Poblacion'!G$19</f>
        <v>0.11720880653029915</v>
      </c>
      <c r="I86" s="59">
        <f>+$C86*'Estructura Poblacion'!H$19</f>
        <v>7.9775605072786027E-2</v>
      </c>
      <c r="J86" s="59">
        <f>+$C86*'Estructura Poblacion'!I$19</f>
        <v>4.2432284387123813E-2</v>
      </c>
      <c r="K86" s="59">
        <f>+$C86*'Estructura Poblacion'!J$19</f>
        <v>2.3373280717982968E-2</v>
      </c>
      <c r="L86" s="59">
        <f>+$C86*'Estructura Poblacion'!K$19</f>
        <v>2.4560990917440996E-2</v>
      </c>
      <c r="M86" s="139">
        <f>+D86*Parámetros!$B$97</f>
        <v>2.5697340675841373E-5</v>
      </c>
      <c r="N86" s="139">
        <f>E86*Parámetros!$B$98</f>
        <v>1.26783248750795E-4</v>
      </c>
      <c r="O86" s="139">
        <f>+F86*Parámetros!$B$99</f>
        <v>1.5390412965128411E-3</v>
      </c>
      <c r="P86" s="139">
        <f>+G86*Parámetros!$B$100</f>
        <v>4.6840037438690852E-3</v>
      </c>
      <c r="Q86" s="139">
        <f>+H86*Parámetros!$B$101</f>
        <v>5.7432315199846583E-3</v>
      </c>
      <c r="R86" s="139">
        <f>I86*Parámetros!$B$102</f>
        <v>8.1371117174241746E-3</v>
      </c>
      <c r="S86" s="139">
        <f>+J86*Parámetros!$B$103</f>
        <v>7.0437592082625532E-3</v>
      </c>
      <c r="T86" s="139">
        <f>+K86*Parámetros!$B$104</f>
        <v>5.6797072144698611E-3</v>
      </c>
      <c r="U86" s="139">
        <f>L86*Parámetros!$B$105</f>
        <v>6.7051505204613927E-3</v>
      </c>
      <c r="V86" s="139">
        <f t="shared" si="8"/>
        <v>3.9684485810411202E-2</v>
      </c>
      <c r="W86" s="139">
        <f t="shared" ref="W86:W149" si="12">+V74</f>
        <v>4.6050823331926859E-2</v>
      </c>
      <c r="X86" s="59">
        <f t="shared" si="10"/>
        <v>0.55859408514861775</v>
      </c>
      <c r="Y86" s="60">
        <f>+M86*Parámetros!$C$97</f>
        <v>1.2848670337920687E-6</v>
      </c>
      <c r="Z86" s="60">
        <f>N86*Parámetros!$C$98</f>
        <v>6.33916243753975E-6</v>
      </c>
      <c r="AA86" s="60">
        <f>+O86*Parámetros!$C$99</f>
        <v>7.6952064825642065E-5</v>
      </c>
      <c r="AB86" s="60">
        <f>+P86*Parámetros!$C$100</f>
        <v>2.3420018719345426E-4</v>
      </c>
      <c r="AC86" s="60">
        <f>+Q86*Parámetros!$C$101</f>
        <v>3.6182358575903345E-4</v>
      </c>
      <c r="AD86" s="60">
        <f>+R86*Parámetros!$C$102</f>
        <v>9.9272762952574934E-4</v>
      </c>
      <c r="AE86" s="60">
        <f>+S86*Parámetros!$C$103</f>
        <v>1.9299900230639398E-3</v>
      </c>
      <c r="AF86" s="60">
        <f>+T86*Parámetros!$C$104</f>
        <v>2.45363351665098E-3</v>
      </c>
      <c r="AG86" s="60">
        <f>+U86*Parámetros!$C$105</f>
        <v>4.7539517190071275E-3</v>
      </c>
      <c r="AH86" s="60">
        <f t="shared" si="9"/>
        <v>1.0810902755497259E-2</v>
      </c>
      <c r="AI86" s="140">
        <f t="shared" ref="AI86:AI149" si="13">+AH74</f>
        <v>1.254522926743918E-2</v>
      </c>
      <c r="AJ86" s="59">
        <f t="shared" si="11"/>
        <v>0.15217297669391427</v>
      </c>
    </row>
    <row r="87" spans="1:36" x14ac:dyDescent="0.25">
      <c r="A87" s="18">
        <v>43989</v>
      </c>
      <c r="B87" s="138">
        <f t="shared" si="7"/>
        <v>79</v>
      </c>
      <c r="C87" s="56">
        <f>+'Modelo predictivo'!O86</f>
        <v>0.63088850234635174</v>
      </c>
      <c r="D87" s="59">
        <f>+$C87*'Estructura Poblacion'!C$19</f>
        <v>2.5736116999789345E-2</v>
      </c>
      <c r="E87" s="59">
        <f>+$C87*'Estructura Poblacion'!D$19</f>
        <v>4.2324853307115259E-2</v>
      </c>
      <c r="F87" s="59">
        <f>+$C87*'Estructura Poblacion'!E$19</f>
        <v>0.12844697101218983</v>
      </c>
      <c r="G87" s="59">
        <f>+$C87*'Estructura Poblacion'!F$19</f>
        <v>0.14659599156134173</v>
      </c>
      <c r="H87" s="59">
        <f>+$C87*'Estructura Poblacion'!G$19</f>
        <v>0.11738567022638763</v>
      </c>
      <c r="I87" s="59">
        <f>+$C87*'Estructura Poblacion'!H$19</f>
        <v>7.9895983470865017E-2</v>
      </c>
      <c r="J87" s="59">
        <f>+$C87*'Estructura Poblacion'!I$19</f>
        <v>4.2496313113909327E-2</v>
      </c>
      <c r="K87" s="59">
        <f>+$C87*'Estructura Poblacion'!J$19</f>
        <v>2.3408550122559896E-2</v>
      </c>
      <c r="L87" s="59">
        <f>+$C87*'Estructura Poblacion'!K$19</f>
        <v>2.4598052532193732E-2</v>
      </c>
      <c r="M87" s="139">
        <f>+D87*Parámetros!$B$97</f>
        <v>2.5736116999789345E-5</v>
      </c>
      <c r="N87" s="139">
        <f>E87*Parámetros!$B$98</f>
        <v>1.2697455992134577E-4</v>
      </c>
      <c r="O87" s="139">
        <f>+F87*Parámetros!$B$99</f>
        <v>1.541363652146278E-3</v>
      </c>
      <c r="P87" s="139">
        <f>+G87*Parámetros!$B$100</f>
        <v>4.6910717299629354E-3</v>
      </c>
      <c r="Q87" s="139">
        <f>+H87*Parámetros!$B$101</f>
        <v>5.7518978410929936E-3</v>
      </c>
      <c r="R87" s="139">
        <f>I87*Parámetros!$B$102</f>
        <v>8.1493903140282316E-3</v>
      </c>
      <c r="S87" s="139">
        <f>+J87*Parámetros!$B$103</f>
        <v>7.0543879769089483E-3</v>
      </c>
      <c r="T87" s="139">
        <f>+K87*Parámetros!$B$104</f>
        <v>5.6882776797820547E-3</v>
      </c>
      <c r="U87" s="139">
        <f>L87*Parámetros!$B$105</f>
        <v>6.7152683412888894E-3</v>
      </c>
      <c r="V87" s="139">
        <f t="shared" si="8"/>
        <v>3.9744368212131467E-2</v>
      </c>
      <c r="W87" s="139">
        <f t="shared" si="12"/>
        <v>4.8046773560236712E-2</v>
      </c>
      <c r="X87" s="59">
        <f t="shared" si="10"/>
        <v>0.55029167980051252</v>
      </c>
      <c r="Y87" s="60">
        <f>+M87*Parámetros!$C$97</f>
        <v>1.2868058499894673E-6</v>
      </c>
      <c r="Z87" s="60">
        <f>N87*Parámetros!$C$98</f>
        <v>6.3487279960672894E-6</v>
      </c>
      <c r="AA87" s="60">
        <f>+O87*Parámetros!$C$99</f>
        <v>7.7068182607313901E-5</v>
      </c>
      <c r="AB87" s="60">
        <f>+P87*Parámetros!$C$100</f>
        <v>2.3455358649814679E-4</v>
      </c>
      <c r="AC87" s="60">
        <f>+Q87*Parámetros!$C$101</f>
        <v>3.6236956398885863E-4</v>
      </c>
      <c r="AD87" s="60">
        <f>+R87*Parámetros!$C$102</f>
        <v>9.942256183114442E-4</v>
      </c>
      <c r="AE87" s="60">
        <f>+S87*Parámetros!$C$103</f>
        <v>1.932902305673052E-3</v>
      </c>
      <c r="AF87" s="60">
        <f>+T87*Parámetros!$C$104</f>
        <v>2.4573359576658474E-3</v>
      </c>
      <c r="AG87" s="60">
        <f>+U87*Parámetros!$C$105</f>
        <v>4.7611252539738226E-3</v>
      </c>
      <c r="AH87" s="60">
        <f t="shared" si="9"/>
        <v>1.0827216002564543E-2</v>
      </c>
      <c r="AI87" s="140">
        <f t="shared" si="13"/>
        <v>1.3088968801476673E-2</v>
      </c>
      <c r="AJ87" s="59">
        <f t="shared" si="11"/>
        <v>0.14991122389500214</v>
      </c>
    </row>
    <row r="88" spans="1:36" x14ac:dyDescent="0.25">
      <c r="A88" s="18">
        <v>43990</v>
      </c>
      <c r="B88" s="138">
        <f t="shared" si="7"/>
        <v>80</v>
      </c>
      <c r="C88" s="56">
        <f>+'Modelo predictivo'!O87</f>
        <v>0.63184047373943031</v>
      </c>
      <c r="D88" s="59">
        <f>+$C88*'Estructura Poblacion'!C$19</f>
        <v>2.577495119483586E-2</v>
      </c>
      <c r="E88" s="59">
        <f>+$C88*'Estructura Poblacion'!D$19</f>
        <v>4.2388718870387962E-2</v>
      </c>
      <c r="F88" s="59">
        <f>+$C88*'Estructura Poblacion'!E$19</f>
        <v>0.12864078947849003</v>
      </c>
      <c r="G88" s="59">
        <f>+$C88*'Estructura Poblacion'!F$19</f>
        <v>0.14681719576745322</v>
      </c>
      <c r="H88" s="59">
        <f>+$C88*'Estructura Poblacion'!G$19</f>
        <v>0.11756279787984346</v>
      </c>
      <c r="I88" s="59">
        <f>+$C88*'Estructura Poblacion'!H$19</f>
        <v>8.0016541525740434E-2</v>
      </c>
      <c r="J88" s="59">
        <f>+$C88*'Estructura Poblacion'!I$19</f>
        <v>4.2560437399334232E-2</v>
      </c>
      <c r="K88" s="59">
        <f>+$C88*'Estructura Poblacion'!J$19</f>
        <v>2.344387216439018E-2</v>
      </c>
      <c r="L88" s="59">
        <f>+$C88*'Estructura Poblacion'!K$19</f>
        <v>2.4635169458954963E-2</v>
      </c>
      <c r="M88" s="139">
        <f>+D88*Parámetros!$B$97</f>
        <v>2.5774951194835859E-5</v>
      </c>
      <c r="N88" s="139">
        <f>E88*Parámetros!$B$98</f>
        <v>1.2716615661116388E-4</v>
      </c>
      <c r="O88" s="139">
        <f>+F88*Parámetros!$B$99</f>
        <v>1.5436894737418804E-3</v>
      </c>
      <c r="P88" s="139">
        <f>+G88*Parámetros!$B$100</f>
        <v>4.6981502645585035E-3</v>
      </c>
      <c r="Q88" s="139">
        <f>+H88*Parámetros!$B$101</f>
        <v>5.7605770961123293E-3</v>
      </c>
      <c r="R88" s="139">
        <f>I88*Parámetros!$B$102</f>
        <v>8.1616872356255234E-3</v>
      </c>
      <c r="S88" s="139">
        <f>+J88*Parámetros!$B$103</f>
        <v>7.0650326082894828E-3</v>
      </c>
      <c r="T88" s="139">
        <f>+K88*Parámetros!$B$104</f>
        <v>5.6968609359468137E-3</v>
      </c>
      <c r="U88" s="139">
        <f>L88*Parámetros!$B$105</f>
        <v>6.7254012622947057E-3</v>
      </c>
      <c r="V88" s="139">
        <f t="shared" si="8"/>
        <v>3.9804339984375242E-2</v>
      </c>
      <c r="W88" s="139">
        <f t="shared" si="12"/>
        <v>5.0129229966975046E-2</v>
      </c>
      <c r="X88" s="59">
        <f t="shared" si="10"/>
        <v>0.5399667898179128</v>
      </c>
      <c r="Y88" s="60">
        <f>+M88*Parámetros!$C$97</f>
        <v>1.288747559741793E-6</v>
      </c>
      <c r="Z88" s="60">
        <f>N88*Parámetros!$C$98</f>
        <v>6.3583078305581943E-6</v>
      </c>
      <c r="AA88" s="60">
        <f>+O88*Parámetros!$C$99</f>
        <v>7.7184473687094023E-5</v>
      </c>
      <c r="AB88" s="60">
        <f>+P88*Parámetros!$C$100</f>
        <v>2.3490751322792518E-4</v>
      </c>
      <c r="AC88" s="60">
        <f>+Q88*Parámetros!$C$101</f>
        <v>3.6291635705507677E-4</v>
      </c>
      <c r="AD88" s="60">
        <f>+R88*Parámetros!$C$102</f>
        <v>9.9572584274631375E-4</v>
      </c>
      <c r="AE88" s="60">
        <f>+S88*Parámetros!$C$103</f>
        <v>1.9358189346713184E-3</v>
      </c>
      <c r="AF88" s="60">
        <f>+T88*Parámetros!$C$104</f>
        <v>2.4610439243290235E-3</v>
      </c>
      <c r="AG88" s="60">
        <f>+U88*Parámetros!$C$105</f>
        <v>4.768309494966946E-3</v>
      </c>
      <c r="AH88" s="60">
        <f t="shared" si="9"/>
        <v>1.0843553596073998E-2</v>
      </c>
      <c r="AI88" s="140">
        <f t="shared" si="13"/>
        <v>1.3656274468818945E-2</v>
      </c>
      <c r="AJ88" s="59">
        <f t="shared" si="11"/>
        <v>0.14709850302225719</v>
      </c>
    </row>
    <row r="89" spans="1:36" x14ac:dyDescent="0.25">
      <c r="A89" s="18">
        <v>43991</v>
      </c>
      <c r="B89" s="138">
        <f t="shared" si="7"/>
        <v>81</v>
      </c>
      <c r="C89" s="56">
        <f>+'Modelo predictivo'!O88</f>
        <v>0.79165354347787797</v>
      </c>
      <c r="D89" s="59">
        <f>+$C89*'Estructura Poblacion'!C$19</f>
        <v>3.2294277265270732E-2</v>
      </c>
      <c r="E89" s="59">
        <f>+$C89*'Estructura Poblacion'!D$19</f>
        <v>5.3110208813671428E-2</v>
      </c>
      <c r="F89" s="59">
        <f>+$C89*'Estructura Poblacion'!E$19</f>
        <v>0.16117824207069792</v>
      </c>
      <c r="G89" s="59">
        <f>+$C89*'Estructura Poblacion'!F$19</f>
        <v>0.18395205451925825</v>
      </c>
      <c r="H89" s="59">
        <f>+$C89*'Estructura Poblacion'!G$19</f>
        <v>0.14729826497492324</v>
      </c>
      <c r="I89" s="59">
        <f>+$C89*'Estructura Poblacion'!H$19</f>
        <v>0.10025533543427402</v>
      </c>
      <c r="J89" s="59">
        <f>+$C89*'Estructura Poblacion'!I$19</f>
        <v>5.3325360560941719E-2</v>
      </c>
      <c r="K89" s="59">
        <f>+$C89*'Estructura Poblacion'!J$19</f>
        <v>2.9373592296076528E-2</v>
      </c>
      <c r="L89" s="59">
        <f>+$C89*'Estructura Poblacion'!K$19</f>
        <v>3.0866207542764177E-2</v>
      </c>
      <c r="M89" s="139">
        <f>+D89*Parámetros!$B$97</f>
        <v>3.2294277265270733E-5</v>
      </c>
      <c r="N89" s="139">
        <f>E89*Parámetros!$B$98</f>
        <v>1.5933062644101428E-4</v>
      </c>
      <c r="O89" s="139">
        <f>+F89*Parámetros!$B$99</f>
        <v>1.934138904848375E-3</v>
      </c>
      <c r="P89" s="139">
        <f>+G89*Parámetros!$B$100</f>
        <v>5.8864657446162641E-3</v>
      </c>
      <c r="Q89" s="139">
        <f>+H89*Parámetros!$B$101</f>
        <v>7.2176149837712388E-3</v>
      </c>
      <c r="R89" s="139">
        <f>I89*Parámetros!$B$102</f>
        <v>1.0226044214295949E-2</v>
      </c>
      <c r="S89" s="139">
        <f>+J89*Parámetros!$B$103</f>
        <v>8.8520098531163251E-3</v>
      </c>
      <c r="T89" s="139">
        <f>+K89*Parámetros!$B$104</f>
        <v>7.1377829279465959E-3</v>
      </c>
      <c r="U89" s="139">
        <f>L89*Parámetros!$B$105</f>
        <v>8.4264746591746209E-3</v>
      </c>
      <c r="V89" s="139">
        <f t="shared" si="8"/>
        <v>4.9872156191475656E-2</v>
      </c>
      <c r="W89" s="139">
        <f t="shared" si="12"/>
        <v>5.2301941552462886E-2</v>
      </c>
      <c r="X89" s="59">
        <f t="shared" si="10"/>
        <v>0.53753700445692554</v>
      </c>
      <c r="Y89" s="60">
        <f>+M89*Parámetros!$C$97</f>
        <v>1.6147138632635367E-6</v>
      </c>
      <c r="Z89" s="60">
        <f>N89*Parámetros!$C$98</f>
        <v>7.9665313220507142E-6</v>
      </c>
      <c r="AA89" s="60">
        <f>+O89*Parámetros!$C$99</f>
        <v>9.6706945242418753E-5</v>
      </c>
      <c r="AB89" s="60">
        <f>+P89*Parámetros!$C$100</f>
        <v>2.9432328723081322E-4</v>
      </c>
      <c r="AC89" s="60">
        <f>+Q89*Parámetros!$C$101</f>
        <v>4.5470974397758806E-4</v>
      </c>
      <c r="AD89" s="60">
        <f>+R89*Parámetros!$C$102</f>
        <v>1.2475773941441057E-3</v>
      </c>
      <c r="AE89" s="60">
        <f>+S89*Parámetros!$C$103</f>
        <v>2.4254506997538733E-3</v>
      </c>
      <c r="AF89" s="60">
        <f>+T89*Parámetros!$C$104</f>
        <v>3.0835222248729293E-3</v>
      </c>
      <c r="AG89" s="60">
        <f>+U89*Parámetros!$C$105</f>
        <v>5.9743705333548062E-3</v>
      </c>
      <c r="AH89" s="60">
        <f t="shared" si="9"/>
        <v>1.3586242073761849E-2</v>
      </c>
      <c r="AI89" s="140">
        <f t="shared" si="13"/>
        <v>1.4248167577341698E-2</v>
      </c>
      <c r="AJ89" s="59">
        <f t="shared" si="11"/>
        <v>0.14643657751867734</v>
      </c>
    </row>
    <row r="90" spans="1:36" x14ac:dyDescent="0.25">
      <c r="A90" s="18">
        <v>43992</v>
      </c>
      <c r="B90" s="138">
        <f t="shared" si="7"/>
        <v>82</v>
      </c>
      <c r="C90" s="56">
        <f>+'Modelo predictivo'!O89</f>
        <v>0.80734368786215782</v>
      </c>
      <c r="D90" s="59">
        <f>+$C90*'Estructura Poblacion'!C$19</f>
        <v>3.2934332346502393E-2</v>
      </c>
      <c r="E90" s="59">
        <f>+$C90*'Estructura Poblacion'!D$19</f>
        <v>5.4162824381972792E-2</v>
      </c>
      <c r="F90" s="59">
        <f>+$C90*'Estructura Poblacion'!E$19</f>
        <v>0.16437270751650859</v>
      </c>
      <c r="G90" s="59">
        <f>+$C90*'Estructura Poblacion'!F$19</f>
        <v>0.18759788459097412</v>
      </c>
      <c r="H90" s="59">
        <f>+$C90*'Estructura Poblacion'!G$19</f>
        <v>0.15021763679363226</v>
      </c>
      <c r="I90" s="59">
        <f>+$C90*'Estructura Poblacion'!H$19</f>
        <v>0.10224234187316091</v>
      </c>
      <c r="J90" s="59">
        <f>+$C90*'Estructura Poblacion'!I$19</f>
        <v>5.4382240320323905E-2</v>
      </c>
      <c r="K90" s="59">
        <f>+$C90*'Estructura Poblacion'!J$19</f>
        <v>2.9955760983386003E-2</v>
      </c>
      <c r="L90" s="59">
        <f>+$C90*'Estructura Poblacion'!K$19</f>
        <v>3.1477959055696871E-2</v>
      </c>
      <c r="M90" s="139">
        <f>+D90*Parámetros!$B$97</f>
        <v>3.2934332346502397E-5</v>
      </c>
      <c r="N90" s="139">
        <f>E90*Parámetros!$B$98</f>
        <v>1.6248847314591838E-4</v>
      </c>
      <c r="O90" s="139">
        <f>+F90*Parámetros!$B$99</f>
        <v>1.9724724901981033E-3</v>
      </c>
      <c r="P90" s="139">
        <f>+G90*Parámetros!$B$100</f>
        <v>6.0031323069111723E-3</v>
      </c>
      <c r="Q90" s="139">
        <f>+H90*Parámetros!$B$101</f>
        <v>7.360664202887981E-3</v>
      </c>
      <c r="R90" s="139">
        <f>I90*Parámetros!$B$102</f>
        <v>1.0428718871062411E-2</v>
      </c>
      <c r="S90" s="139">
        <f>+J90*Parámetros!$B$103</f>
        <v>9.0274518931737682E-3</v>
      </c>
      <c r="T90" s="139">
        <f>+K90*Parámetros!$B$104</f>
        <v>7.279249918962798E-3</v>
      </c>
      <c r="U90" s="139">
        <f>L90*Parámetros!$B$105</f>
        <v>8.5934828222052461E-3</v>
      </c>
      <c r="V90" s="139">
        <f t="shared" si="8"/>
        <v>5.0860595310893902E-2</v>
      </c>
      <c r="W90" s="139">
        <f t="shared" si="12"/>
        <v>5.4568819762212145E-2</v>
      </c>
      <c r="X90" s="59">
        <f t="shared" si="10"/>
        <v>0.5338287800056073</v>
      </c>
      <c r="Y90" s="60">
        <f>+M90*Parámetros!$C$97</f>
        <v>1.6467166173251199E-6</v>
      </c>
      <c r="Z90" s="60">
        <f>N90*Parámetros!$C$98</f>
        <v>8.1244236572959197E-6</v>
      </c>
      <c r="AA90" s="60">
        <f>+O90*Parámetros!$C$99</f>
        <v>9.8623624509905169E-5</v>
      </c>
      <c r="AB90" s="60">
        <f>+P90*Parámetros!$C$100</f>
        <v>3.0015661534555862E-4</v>
      </c>
      <c r="AC90" s="60">
        <f>+Q90*Parámetros!$C$101</f>
        <v>4.6372184478194281E-4</v>
      </c>
      <c r="AD90" s="60">
        <f>+R90*Parámetros!$C$102</f>
        <v>1.2723037022696142E-3</v>
      </c>
      <c r="AE90" s="60">
        <f>+S90*Parámetros!$C$103</f>
        <v>2.4735218187296125E-3</v>
      </c>
      <c r="AF90" s="60">
        <f>+T90*Parámetros!$C$104</f>
        <v>3.1446359649919286E-3</v>
      </c>
      <c r="AG90" s="60">
        <f>+U90*Parámetros!$C$105</f>
        <v>6.0927793209435196E-3</v>
      </c>
      <c r="AH90" s="60">
        <f t="shared" si="9"/>
        <v>1.3855514031846702E-2</v>
      </c>
      <c r="AI90" s="140">
        <f t="shared" si="13"/>
        <v>1.486571368846519E-2</v>
      </c>
      <c r="AJ90" s="59">
        <f t="shared" si="11"/>
        <v>0.14542637786205886</v>
      </c>
    </row>
    <row r="91" spans="1:36" x14ac:dyDescent="0.25">
      <c r="A91" s="18">
        <v>43993</v>
      </c>
      <c r="B91" s="138">
        <f t="shared" si="7"/>
        <v>83</v>
      </c>
      <c r="C91" s="56">
        <f>+'Modelo predictivo'!O90</f>
        <v>0.82334476499818265</v>
      </c>
      <c r="D91" s="59">
        <f>+$C91*'Estructura Poblacion'!C$19</f>
        <v>3.358707144661887E-2</v>
      </c>
      <c r="E91" s="59">
        <f>+$C91*'Estructura Poblacion'!D$19</f>
        <v>5.5236299710845226E-2</v>
      </c>
      <c r="F91" s="59">
        <f>+$C91*'Estructura Poblacion'!E$19</f>
        <v>0.16763047792032942</v>
      </c>
      <c r="G91" s="59">
        <f>+$C91*'Estructura Poblacion'!F$19</f>
        <v>0.19131596434687576</v>
      </c>
      <c r="H91" s="59">
        <f>+$C91*'Estructura Poblacion'!G$19</f>
        <v>0.15319486201959656</v>
      </c>
      <c r="I91" s="59">
        <f>+$C91*'Estructura Poblacion'!H$19</f>
        <v>0.10426872496561111</v>
      </c>
      <c r="J91" s="59">
        <f>+$C91*'Estructura Poblacion'!I$19</f>
        <v>5.5460064344067202E-2</v>
      </c>
      <c r="K91" s="59">
        <f>+$C91*'Estructura Poblacion'!J$19</f>
        <v>3.0549466550630521E-2</v>
      </c>
      <c r="L91" s="59">
        <f>+$C91*'Estructura Poblacion'!K$19</f>
        <v>3.2101833693607994E-2</v>
      </c>
      <c r="M91" s="139">
        <f>+D91*Parámetros!$B$97</f>
        <v>3.3587071446618873E-5</v>
      </c>
      <c r="N91" s="139">
        <f>E91*Parámetros!$B$98</f>
        <v>1.6570889913253568E-4</v>
      </c>
      <c r="O91" s="139">
        <f>+F91*Parámetros!$B$99</f>
        <v>2.0115657350439531E-3</v>
      </c>
      <c r="P91" s="139">
        <f>+G91*Parámetros!$B$100</f>
        <v>6.1221108591000247E-3</v>
      </c>
      <c r="Q91" s="139">
        <f>+H91*Parámetros!$B$101</f>
        <v>7.5065482389602319E-3</v>
      </c>
      <c r="R91" s="139">
        <f>I91*Parámetros!$B$102</f>
        <v>1.0635409946492333E-2</v>
      </c>
      <c r="S91" s="139">
        <f>+J91*Parámetros!$B$103</f>
        <v>9.2063706811151558E-3</v>
      </c>
      <c r="T91" s="139">
        <f>+K91*Parámetros!$B$104</f>
        <v>7.4235203718032161E-3</v>
      </c>
      <c r="U91" s="139">
        <f>L91*Parámetros!$B$105</f>
        <v>8.7638005983549823E-3</v>
      </c>
      <c r="V91" s="139">
        <f t="shared" si="8"/>
        <v>5.1868622401449058E-2</v>
      </c>
      <c r="W91" s="139">
        <f t="shared" si="12"/>
        <v>5.6933945527439467E-2</v>
      </c>
      <c r="X91" s="59">
        <f t="shared" si="10"/>
        <v>0.5287634568796169</v>
      </c>
      <c r="Y91" s="60">
        <f>+M91*Parámetros!$C$97</f>
        <v>1.6793535723309437E-6</v>
      </c>
      <c r="Z91" s="60">
        <f>N91*Parámetros!$C$98</f>
        <v>8.2854449566267853E-6</v>
      </c>
      <c r="AA91" s="60">
        <f>+O91*Parámetros!$C$99</f>
        <v>1.0057828675219766E-4</v>
      </c>
      <c r="AB91" s="60">
        <f>+P91*Parámetros!$C$100</f>
        <v>3.0610554295500126E-4</v>
      </c>
      <c r="AC91" s="60">
        <f>+Q91*Parámetros!$C$101</f>
        <v>4.7291253905449459E-4</v>
      </c>
      <c r="AD91" s="60">
        <f>+R91*Parámetros!$C$102</f>
        <v>1.2975200134720645E-3</v>
      </c>
      <c r="AE91" s="60">
        <f>+S91*Parámetros!$C$103</f>
        <v>2.5225455666255531E-3</v>
      </c>
      <c r="AF91" s="60">
        <f>+T91*Parámetros!$C$104</f>
        <v>3.2069608006189895E-3</v>
      </c>
      <c r="AG91" s="60">
        <f>+U91*Parámetros!$C$105</f>
        <v>6.2135346242336818E-3</v>
      </c>
      <c r="AH91" s="60">
        <f t="shared" si="9"/>
        <v>1.413012217224094E-2</v>
      </c>
      <c r="AI91" s="140">
        <f t="shared" si="13"/>
        <v>1.5510024535140835E-2</v>
      </c>
      <c r="AJ91" s="59">
        <f t="shared" si="11"/>
        <v>0.14404647549915897</v>
      </c>
    </row>
    <row r="92" spans="1:36" x14ac:dyDescent="0.25">
      <c r="A92" s="18">
        <v>43994</v>
      </c>
      <c r="B92" s="138">
        <f t="shared" si="7"/>
        <v>84</v>
      </c>
      <c r="C92" s="56">
        <f>+'Modelo predictivo'!O91</f>
        <v>0.83966293535195291</v>
      </c>
      <c r="D92" s="59">
        <f>+$C92*'Estructura Poblacion'!C$19</f>
        <v>3.4252745872266538E-2</v>
      </c>
      <c r="E92" s="59">
        <f>+$C92*'Estructura Poblacion'!D$19</f>
        <v>5.6331048091732151E-2</v>
      </c>
      <c r="F92" s="59">
        <f>+$C92*'Estructura Poblacion'!E$19</f>
        <v>0.17095280753421102</v>
      </c>
      <c r="G92" s="59">
        <f>+$C92*'Estructura Poblacion'!F$19</f>
        <v>0.19510772525959019</v>
      </c>
      <c r="H92" s="59">
        <f>+$C92*'Estructura Poblacion'!G$19</f>
        <v>0.15623108689407383</v>
      </c>
      <c r="I92" s="59">
        <f>+$C92*'Estructura Poblacion'!H$19</f>
        <v>0.10633526487561225</v>
      </c>
      <c r="J92" s="59">
        <f>+$C92*'Estructura Poblacion'!I$19</f>
        <v>5.6559247597876491E-2</v>
      </c>
      <c r="K92" s="59">
        <f>+$C92*'Estructura Poblacion'!J$19</f>
        <v>3.1154937576357022E-2</v>
      </c>
      <c r="L92" s="59">
        <f>+$C92*'Estructura Poblacion'!K$19</f>
        <v>3.2738071650233437E-2</v>
      </c>
      <c r="M92" s="139">
        <f>+D92*Parámetros!$B$97</f>
        <v>3.4252745872266541E-5</v>
      </c>
      <c r="N92" s="139">
        <f>E92*Parámetros!$B$98</f>
        <v>1.6899314427519646E-4</v>
      </c>
      <c r="O92" s="139">
        <f>+F92*Parámetros!$B$99</f>
        <v>2.0514336904105322E-3</v>
      </c>
      <c r="P92" s="139">
        <f>+G92*Parámetros!$B$100</f>
        <v>6.2434472083068866E-3</v>
      </c>
      <c r="Q92" s="139">
        <f>+H92*Parámetros!$B$101</f>
        <v>7.6553232578096177E-3</v>
      </c>
      <c r="R92" s="139">
        <f>I92*Parámetros!$B$102</f>
        <v>1.0846197017312448E-2</v>
      </c>
      <c r="S92" s="139">
        <f>+J92*Parámetros!$B$103</f>
        <v>9.3888351012474981E-3</v>
      </c>
      <c r="T92" s="139">
        <f>+K92*Parámetros!$B$104</f>
        <v>7.5706498310547559E-3</v>
      </c>
      <c r="U92" s="139">
        <f>L92*Parámetros!$B$105</f>
        <v>8.9374935605137287E-3</v>
      </c>
      <c r="V92" s="139">
        <f t="shared" si="8"/>
        <v>5.2896625556802933E-2</v>
      </c>
      <c r="W92" s="139">
        <f t="shared" si="12"/>
        <v>5.9401576584267216E-2</v>
      </c>
      <c r="X92" s="59">
        <f t="shared" si="10"/>
        <v>0.52225850585215261</v>
      </c>
      <c r="Y92" s="60">
        <f>+M92*Parámetros!$C$97</f>
        <v>1.7126372936133272E-6</v>
      </c>
      <c r="Z92" s="60">
        <f>N92*Parámetros!$C$98</f>
        <v>8.4496572137598236E-6</v>
      </c>
      <c r="AA92" s="60">
        <f>+O92*Parámetros!$C$99</f>
        <v>1.0257168452052661E-4</v>
      </c>
      <c r="AB92" s="60">
        <f>+P92*Parámetros!$C$100</f>
        <v>3.1217236041534437E-4</v>
      </c>
      <c r="AC92" s="60">
        <f>+Q92*Parámetros!$C$101</f>
        <v>4.8228536524200591E-4</v>
      </c>
      <c r="AD92" s="60">
        <f>+R92*Parámetros!$C$102</f>
        <v>1.3232360361121187E-3</v>
      </c>
      <c r="AE92" s="60">
        <f>+S92*Parámetros!$C$103</f>
        <v>2.5725408177418147E-3</v>
      </c>
      <c r="AF92" s="60">
        <f>+T92*Parámetros!$C$104</f>
        <v>3.2705207270156546E-3</v>
      </c>
      <c r="AG92" s="60">
        <f>+U92*Parámetros!$C$105</f>
        <v>6.3366829344042334E-3</v>
      </c>
      <c r="AH92" s="60">
        <f t="shared" si="9"/>
        <v>1.4410172219959071E-2</v>
      </c>
      <c r="AI92" s="140">
        <f t="shared" si="13"/>
        <v>1.6182260015758072E-2</v>
      </c>
      <c r="AJ92" s="59">
        <f t="shared" si="11"/>
        <v>0.14227438770335998</v>
      </c>
    </row>
    <row r="93" spans="1:36" x14ac:dyDescent="0.25">
      <c r="A93" s="18">
        <v>43995</v>
      </c>
      <c r="B93" s="138">
        <f t="shared" si="7"/>
        <v>85</v>
      </c>
      <c r="C93" s="56">
        <f>+'Modelo predictivo'!O92</f>
        <v>0.85630448069423437</v>
      </c>
      <c r="D93" s="59">
        <f>+$C93*'Estructura Poblacion'!C$19</f>
        <v>3.4931611878531346E-2</v>
      </c>
      <c r="E93" s="59">
        <f>+$C93*'Estructura Poblacion'!D$19</f>
        <v>5.7447490954133672E-2</v>
      </c>
      <c r="F93" s="59">
        <f>+$C93*'Estructura Poblacion'!E$19</f>
        <v>0.17434097530748355</v>
      </c>
      <c r="G93" s="59">
        <f>+$C93*'Estructura Poblacion'!F$19</f>
        <v>0.19897462698864637</v>
      </c>
      <c r="H93" s="59">
        <f>+$C93*'Estructura Poblacion'!G$19</f>
        <v>0.15932748022877766</v>
      </c>
      <c r="I93" s="59">
        <f>+$C93*'Estructura Poblacion'!H$19</f>
        <v>0.10844275712923813</v>
      </c>
      <c r="J93" s="59">
        <f>+$C93*'Estructura Poblacion'!I$19</f>
        <v>5.7680213218480977E-2</v>
      </c>
      <c r="K93" s="59">
        <f>+$C93*'Estructura Poblacion'!J$19</f>
        <v>3.1772407140016605E-2</v>
      </c>
      <c r="L93" s="59">
        <f>+$C93*'Estructura Poblacion'!K$19</f>
        <v>3.3386917848926077E-2</v>
      </c>
      <c r="M93" s="139">
        <f>+D93*Parámetros!$B$97</f>
        <v>3.4931611878531344E-5</v>
      </c>
      <c r="N93" s="139">
        <f>E93*Parámetros!$B$98</f>
        <v>1.7234247286240101E-4</v>
      </c>
      <c r="O93" s="139">
        <f>+F93*Parámetros!$B$99</f>
        <v>2.0920917036898025E-3</v>
      </c>
      <c r="P93" s="139">
        <f>+G93*Parámetros!$B$100</f>
        <v>6.3671880636366838E-3</v>
      </c>
      <c r="Q93" s="139">
        <f>+H93*Parámetros!$B$101</f>
        <v>7.8070465312101052E-3</v>
      </c>
      <c r="R93" s="139">
        <f>I93*Parámetros!$B$102</f>
        <v>1.1061161227182289E-2</v>
      </c>
      <c r="S93" s="139">
        <f>+J93*Parámetros!$B$103</f>
        <v>9.5749153942678421E-3</v>
      </c>
      <c r="T93" s="139">
        <f>+K93*Parámetros!$B$104</f>
        <v>7.7206949350240349E-3</v>
      </c>
      <c r="U93" s="139">
        <f>L93*Parámetros!$B$105</f>
        <v>9.114628572756819E-3</v>
      </c>
      <c r="V93" s="139">
        <f t="shared" si="8"/>
        <v>5.3945000512508515E-2</v>
      </c>
      <c r="W93" s="139">
        <f t="shared" si="12"/>
        <v>3.9386410003344523E-2</v>
      </c>
      <c r="X93" s="59">
        <f t="shared" si="10"/>
        <v>0.53681709636131658</v>
      </c>
      <c r="Y93" s="60">
        <f>+M93*Parámetros!$C$97</f>
        <v>1.7465805939265674E-6</v>
      </c>
      <c r="Z93" s="60">
        <f>N93*Parámetros!$C$98</f>
        <v>8.6171236431200503E-6</v>
      </c>
      <c r="AA93" s="60">
        <f>+O93*Parámetros!$C$99</f>
        <v>1.0460458518449013E-4</v>
      </c>
      <c r="AB93" s="60">
        <f>+P93*Parámetros!$C$100</f>
        <v>3.1835940318183421E-4</v>
      </c>
      <c r="AC93" s="60">
        <f>+Q93*Parámetros!$C$101</f>
        <v>4.9184393146623666E-4</v>
      </c>
      <c r="AD93" s="60">
        <f>+R93*Parámetros!$C$102</f>
        <v>1.3494616697162392E-3</v>
      </c>
      <c r="AE93" s="60">
        <f>+S93*Parámetros!$C$103</f>
        <v>2.6235268180293887E-3</v>
      </c>
      <c r="AF93" s="60">
        <f>+T93*Parámetros!$C$104</f>
        <v>3.335340211930383E-3</v>
      </c>
      <c r="AG93" s="60">
        <f>+U93*Parámetros!$C$105</f>
        <v>6.4622716580845846E-3</v>
      </c>
      <c r="AH93" s="60">
        <f t="shared" si="9"/>
        <v>1.4695771981830204E-2</v>
      </c>
      <c r="AI93" s="140">
        <f t="shared" si="13"/>
        <v>1.0729700530039195E-2</v>
      </c>
      <c r="AJ93" s="59">
        <f t="shared" si="11"/>
        <v>0.14624045915515099</v>
      </c>
    </row>
    <row r="94" spans="1:36" x14ac:dyDescent="0.25">
      <c r="A94" s="18">
        <v>43996</v>
      </c>
      <c r="B94" s="138">
        <f t="shared" si="7"/>
        <v>86</v>
      </c>
      <c r="C94" s="56">
        <f>+'Modelo predictivo'!O93</f>
        <v>0.87327580829150975</v>
      </c>
      <c r="D94" s="59">
        <f>+$C94*'Estructura Poblacion'!C$19</f>
        <v>3.5623930839902188E-2</v>
      </c>
      <c r="E94" s="59">
        <f>+$C94*'Estructura Poblacion'!D$19</f>
        <v>5.8586058146767865E-2</v>
      </c>
      <c r="F94" s="59">
        <f>+$C94*'Estructura Poblacion'!E$19</f>
        <v>0.17779628574002151</v>
      </c>
      <c r="G94" s="59">
        <f>+$C94*'Estructura Poblacion'!F$19</f>
        <v>0.20291815835430296</v>
      </c>
      <c r="H94" s="59">
        <f>+$C94*'Estructura Poblacion'!G$19</f>
        <v>0.16248523418566316</v>
      </c>
      <c r="I94" s="59">
        <f>+$C94*'Estructura Poblacion'!H$19</f>
        <v>0.11059201314539256</v>
      </c>
      <c r="J94" s="59">
        <f>+$C94*'Estructura Poblacion'!I$19</f>
        <v>5.8823392795934432E-2</v>
      </c>
      <c r="K94" s="59">
        <f>+$C94*'Estructura Poblacion'!J$19</f>
        <v>3.2402112977466001E-2</v>
      </c>
      <c r="L94" s="59">
        <f>+$C94*'Estructura Poblacion'!K$19</f>
        <v>3.4048622106059086E-2</v>
      </c>
      <c r="M94" s="139">
        <f>+D94*Parámetros!$B$97</f>
        <v>3.5623930839902188E-5</v>
      </c>
      <c r="N94" s="139">
        <f>E94*Parámetros!$B$98</f>
        <v>1.757581744403036E-4</v>
      </c>
      <c r="O94" s="139">
        <f>+F94*Parámetros!$B$99</f>
        <v>2.1335554288802582E-3</v>
      </c>
      <c r="P94" s="139">
        <f>+G94*Parámetros!$B$100</f>
        <v>6.4933810673376948E-3</v>
      </c>
      <c r="Q94" s="139">
        <f>+H94*Parámetros!$B$101</f>
        <v>7.9617764750974946E-3</v>
      </c>
      <c r="R94" s="139">
        <f>I94*Parámetros!$B$102</f>
        <v>1.128038534083004E-2</v>
      </c>
      <c r="S94" s="139">
        <f>+J94*Parámetros!$B$103</f>
        <v>9.7646832041251158E-3</v>
      </c>
      <c r="T94" s="139">
        <f>+K94*Parámetros!$B$104</f>
        <v>7.8737134535242382E-3</v>
      </c>
      <c r="U94" s="139">
        <f>L94*Parámetros!$B$105</f>
        <v>9.2952738349541316E-3</v>
      </c>
      <c r="V94" s="139">
        <f t="shared" si="8"/>
        <v>5.5014150910029182E-2</v>
      </c>
      <c r="W94" s="139">
        <f t="shared" si="12"/>
        <v>3.9445847444585361E-2</v>
      </c>
      <c r="X94" s="59">
        <f t="shared" si="10"/>
        <v>0.55238539982676038</v>
      </c>
      <c r="Y94" s="60">
        <f>+M94*Parámetros!$C$97</f>
        <v>1.7811965419951096E-6</v>
      </c>
      <c r="Z94" s="60">
        <f>N94*Parámetros!$C$98</f>
        <v>8.7879087220151799E-6</v>
      </c>
      <c r="AA94" s="60">
        <f>+O94*Parámetros!$C$99</f>
        <v>1.0667777144401291E-4</v>
      </c>
      <c r="AB94" s="60">
        <f>+P94*Parámetros!$C$100</f>
        <v>3.2466905336688478E-4</v>
      </c>
      <c r="AC94" s="60">
        <f>+Q94*Parámetros!$C$101</f>
        <v>5.0159191793114214E-4</v>
      </c>
      <c r="AD94" s="60">
        <f>+R94*Parámetros!$C$102</f>
        <v>1.3762070115812648E-3</v>
      </c>
      <c r="AE94" s="60">
        <f>+S94*Parámetros!$C$103</f>
        <v>2.6755231979302819E-3</v>
      </c>
      <c r="AF94" s="60">
        <f>+T94*Parámetros!$C$104</f>
        <v>3.4014442119224709E-3</v>
      </c>
      <c r="AG94" s="60">
        <f>+U94*Parámetros!$C$105</f>
        <v>6.5903491489824788E-3</v>
      </c>
      <c r="AH94" s="60">
        <f t="shared" si="9"/>
        <v>1.4987031418422548E-2</v>
      </c>
      <c r="AI94" s="140">
        <f t="shared" si="13"/>
        <v>1.0745892560354523E-2</v>
      </c>
      <c r="AJ94" s="59">
        <f t="shared" si="11"/>
        <v>0.15048159801321903</v>
      </c>
    </row>
    <row r="95" spans="1:36" x14ac:dyDescent="0.25">
      <c r="A95" s="18">
        <v>43997</v>
      </c>
      <c r="B95" s="138">
        <f t="shared" si="7"/>
        <v>87</v>
      </c>
      <c r="C95" s="56">
        <f>+'Modelo predictivo'!O94</f>
        <v>0.89058345113880932</v>
      </c>
      <c r="D95" s="59">
        <f>+$C95*'Estructura Poblacion'!C$19</f>
        <v>3.6329969259768863E-2</v>
      </c>
      <c r="E95" s="59">
        <f>+$C95*'Estructura Poblacion'!D$19</f>
        <v>5.9747187953190839E-2</v>
      </c>
      <c r="F95" s="59">
        <f>+$C95*'Estructura Poblacion'!E$19</f>
        <v>0.18132006892964755</v>
      </c>
      <c r="G95" s="59">
        <f>+$C95*'Estructura Poblacion'!F$19</f>
        <v>0.20693983739164978</v>
      </c>
      <c r="H95" s="59">
        <f>+$C95*'Estructura Poblacion'!G$19</f>
        <v>0.16570556432024824</v>
      </c>
      <c r="I95" s="59">
        <f>+$C95*'Estructura Poblacion'!H$19</f>
        <v>0.1127838602652951</v>
      </c>
      <c r="J95" s="59">
        <f>+$C95*'Estructura Poblacion'!I$19</f>
        <v>5.9989226389298551E-2</v>
      </c>
      <c r="K95" s="59">
        <f>+$C95*'Estructura Poblacion'!J$19</f>
        <v>3.3044297489606557E-2</v>
      </c>
      <c r="L95" s="59">
        <f>+$C95*'Estructura Poblacion'!K$19</f>
        <v>3.4723439140103868E-2</v>
      </c>
      <c r="M95" s="139">
        <f>+D95*Parámetros!$B$97</f>
        <v>3.6329969259768865E-5</v>
      </c>
      <c r="N95" s="139">
        <f>E95*Parámetros!$B$98</f>
        <v>1.7924156385957252E-4</v>
      </c>
      <c r="O95" s="139">
        <f>+F95*Parámetros!$B$99</f>
        <v>2.1758408271557706E-3</v>
      </c>
      <c r="P95" s="139">
        <f>+G95*Parámetros!$B$100</f>
        <v>6.6220747965327932E-3</v>
      </c>
      <c r="Q95" s="139">
        <f>+H95*Parámetros!$B$101</f>
        <v>8.119572651692164E-3</v>
      </c>
      <c r="R95" s="139">
        <f>I95*Parámetros!$B$102</f>
        <v>1.15039537470601E-2</v>
      </c>
      <c r="S95" s="139">
        <f>+J95*Parámetros!$B$103</f>
        <v>9.9582115806235594E-3</v>
      </c>
      <c r="T95" s="139">
        <f>+K95*Parámetros!$B$104</f>
        <v>8.0297642899743935E-3</v>
      </c>
      <c r="U95" s="139">
        <f>L95*Parámetros!$B$105</f>
        <v>9.4794988852483567E-3</v>
      </c>
      <c r="V95" s="139">
        <f t="shared" si="8"/>
        <v>5.6104488311406478E-2</v>
      </c>
      <c r="W95" s="139">
        <f t="shared" si="12"/>
        <v>3.9505373610969258E-2</v>
      </c>
      <c r="X95" s="59">
        <f t="shared" si="10"/>
        <v>0.56898451452719756</v>
      </c>
      <c r="Y95" s="60">
        <f>+M95*Parámetros!$C$97</f>
        <v>1.8164984629884434E-6</v>
      </c>
      <c r="Z95" s="60">
        <f>N95*Parámetros!$C$98</f>
        <v>8.9620781929786269E-6</v>
      </c>
      <c r="AA95" s="60">
        <f>+O95*Parámetros!$C$99</f>
        <v>1.0879204135778853E-4</v>
      </c>
      <c r="AB95" s="60">
        <f>+P95*Parámetros!$C$100</f>
        <v>3.3110373982663969E-4</v>
      </c>
      <c r="AC95" s="60">
        <f>+Q95*Parámetros!$C$101</f>
        <v>5.1153307705660632E-4</v>
      </c>
      <c r="AD95" s="60">
        <f>+R95*Parámetros!$C$102</f>
        <v>1.4034823571413323E-3</v>
      </c>
      <c r="AE95" s="60">
        <f>+S95*Parámetros!$C$103</f>
        <v>2.7285499730908555E-3</v>
      </c>
      <c r="AF95" s="60">
        <f>+T95*Parámetros!$C$104</f>
        <v>3.4688581732689378E-3</v>
      </c>
      <c r="AG95" s="60">
        <f>+U95*Parámetros!$C$105</f>
        <v>6.7209647096410849E-3</v>
      </c>
      <c r="AH95" s="60">
        <f t="shared" si="9"/>
        <v>1.5284062648039212E-2</v>
      </c>
      <c r="AI95" s="140">
        <f t="shared" si="13"/>
        <v>1.0762108761296581E-2</v>
      </c>
      <c r="AJ95" s="59">
        <f t="shared" si="11"/>
        <v>0.15500355189996168</v>
      </c>
    </row>
    <row r="96" spans="1:36" x14ac:dyDescent="0.25">
      <c r="A96" s="18">
        <v>43998</v>
      </c>
      <c r="B96" s="138">
        <f t="shared" si="7"/>
        <v>88</v>
      </c>
      <c r="C96" s="56">
        <f>+'Modelo predictivo'!O95</f>
        <v>2.2998617859557271</v>
      </c>
      <c r="D96" s="59">
        <f>+$C96*'Estructura Poblacion'!C$19</f>
        <v>9.3819291026176602E-2</v>
      </c>
      <c r="E96" s="59">
        <f>+$C96*'Estructura Poblacion'!D$19</f>
        <v>0.15429241831986473</v>
      </c>
      <c r="F96" s="59">
        <f>+$C96*'Estructura Poblacion'!E$19</f>
        <v>0.46824483098682462</v>
      </c>
      <c r="G96" s="59">
        <f>+$C96*'Estructura Poblacion'!F$19</f>
        <v>0.53440586999495787</v>
      </c>
      <c r="H96" s="59">
        <f>+$C96*'Estructura Poblacion'!G$19</f>
        <v>0.42792159972549076</v>
      </c>
      <c r="I96" s="59">
        <f>+$C96*'Estructura Poblacion'!H$19</f>
        <v>0.29125545726797231</v>
      </c>
      <c r="J96" s="59">
        <f>+$C96*'Estructura Poblacion'!I$19</f>
        <v>0.15491746356321034</v>
      </c>
      <c r="K96" s="59">
        <f>+$C96*'Estructura Poblacion'!J$19</f>
        <v>8.5334301847759891E-2</v>
      </c>
      <c r="L96" s="59">
        <f>+$C96*'Estructura Poblacion'!K$19</f>
        <v>8.9670553223470104E-2</v>
      </c>
      <c r="M96" s="139">
        <f>+D96*Parámetros!$B$97</f>
        <v>9.3819291026176605E-5</v>
      </c>
      <c r="N96" s="139">
        <f>E96*Parámetros!$B$98</f>
        <v>4.6287725495959423E-4</v>
      </c>
      <c r="O96" s="139">
        <f>+F96*Parámetros!$B$99</f>
        <v>5.6189379718418952E-3</v>
      </c>
      <c r="P96" s="139">
        <f>+G96*Parámetros!$B$100</f>
        <v>1.7100987839838652E-2</v>
      </c>
      <c r="Q96" s="139">
        <f>+H96*Parámetros!$B$101</f>
        <v>2.0968158386549047E-2</v>
      </c>
      <c r="R96" s="139">
        <f>I96*Parámetros!$B$102</f>
        <v>2.9708056641333174E-2</v>
      </c>
      <c r="S96" s="139">
        <f>+J96*Parámetros!$B$103</f>
        <v>2.5716298951492918E-2</v>
      </c>
      <c r="T96" s="139">
        <f>+K96*Parámetros!$B$104</f>
        <v>2.0736235349005653E-2</v>
      </c>
      <c r="U96" s="139">
        <f>L96*Parámetros!$B$105</f>
        <v>2.4480061030007341E-2</v>
      </c>
      <c r="V96" s="139">
        <f t="shared" si="8"/>
        <v>0.14488543271605447</v>
      </c>
      <c r="W96" s="139">
        <f t="shared" si="12"/>
        <v>3.9564988649173599E-2</v>
      </c>
      <c r="X96" s="59">
        <f t="shared" si="10"/>
        <v>0.67430495859407846</v>
      </c>
      <c r="Y96" s="60">
        <f>+M96*Parámetros!$C$97</f>
        <v>4.6909645513088302E-6</v>
      </c>
      <c r="Z96" s="60">
        <f>N96*Parámetros!$C$98</f>
        <v>2.3143862747979711E-5</v>
      </c>
      <c r="AA96" s="60">
        <f>+O96*Parámetros!$C$99</f>
        <v>2.8094689859209479E-4</v>
      </c>
      <c r="AB96" s="60">
        <f>+P96*Parámetros!$C$100</f>
        <v>8.550493919919326E-4</v>
      </c>
      <c r="AC96" s="60">
        <f>+Q96*Parámetros!$C$101</f>
        <v>1.32099397835259E-3</v>
      </c>
      <c r="AD96" s="60">
        <f>+R96*Parámetros!$C$102</f>
        <v>3.6243829102426471E-3</v>
      </c>
      <c r="AE96" s="60">
        <f>+S96*Parámetros!$C$103</f>
        <v>7.0462659127090597E-3</v>
      </c>
      <c r="AF96" s="60">
        <f>+T96*Parámetros!$C$104</f>
        <v>8.9580536707704415E-3</v>
      </c>
      <c r="AG96" s="60">
        <f>+U96*Parámetros!$C$105</f>
        <v>1.7356363270275205E-2</v>
      </c>
      <c r="AH96" s="60">
        <f t="shared" si="9"/>
        <v>3.946989086023326E-2</v>
      </c>
      <c r="AI96" s="140">
        <f t="shared" si="13"/>
        <v>1.0778349172823429E-2</v>
      </c>
      <c r="AJ96" s="59">
        <f t="shared" si="11"/>
        <v>0.18369509358737152</v>
      </c>
    </row>
    <row r="97" spans="1:36" x14ac:dyDescent="0.25">
      <c r="A97" s="18">
        <v>43999</v>
      </c>
      <c r="B97" s="138">
        <f t="shared" si="7"/>
        <v>89</v>
      </c>
      <c r="C97" s="56">
        <f>+'Modelo predictivo'!O96</f>
        <v>2.6669928845949471</v>
      </c>
      <c r="D97" s="59">
        <f>+$C97*'Estructura Poblacion'!C$19</f>
        <v>0.1087958342246973</v>
      </c>
      <c r="E97" s="59">
        <f>+$C97*'Estructura Poblacion'!D$19</f>
        <v>0.17892239625827136</v>
      </c>
      <c r="F97" s="59">
        <f>+$C97*'Estructura Poblacion'!E$19</f>
        <v>0.54299160067624375</v>
      </c>
      <c r="G97" s="59">
        <f>+$C97*'Estructura Poblacion'!F$19</f>
        <v>0.61971404606388003</v>
      </c>
      <c r="H97" s="59">
        <f>+$C97*'Estructura Poblacion'!G$19</f>
        <v>0.49623149904119518</v>
      </c>
      <c r="I97" s="59">
        <f>+$C97*'Estructura Poblacion'!H$19</f>
        <v>0.3377490929570508</v>
      </c>
      <c r="J97" s="59">
        <f>+$C97*'Estructura Poblacion'!I$19</f>
        <v>0.17964721860487162</v>
      </c>
      <c r="K97" s="59">
        <f>+$C97*'Estructura Poblacion'!J$19</f>
        <v>9.8956370869598936E-2</v>
      </c>
      <c r="L97" s="59">
        <f>+$C97*'Estructura Poblacion'!K$19</f>
        <v>0.10398482589913817</v>
      </c>
      <c r="M97" s="139">
        <f>+D97*Parámetros!$B$97</f>
        <v>1.087958342246973E-4</v>
      </c>
      <c r="N97" s="139">
        <f>E97*Parámetros!$B$98</f>
        <v>5.3676718877481409E-4</v>
      </c>
      <c r="O97" s="139">
        <f>+F97*Parámetros!$B$99</f>
        <v>6.5158992081149249E-3</v>
      </c>
      <c r="P97" s="139">
        <f>+G97*Parámetros!$B$100</f>
        <v>1.9830849474044163E-2</v>
      </c>
      <c r="Q97" s="139">
        <f>+H97*Parámetros!$B$101</f>
        <v>2.4315343453018563E-2</v>
      </c>
      <c r="R97" s="139">
        <f>I97*Parámetros!$B$102</f>
        <v>3.4450407481619177E-2</v>
      </c>
      <c r="S97" s="139">
        <f>+J97*Parámetros!$B$103</f>
        <v>2.9821438288408691E-2</v>
      </c>
      <c r="T97" s="139">
        <f>+K97*Parámetros!$B$104</f>
        <v>2.404639812131254E-2</v>
      </c>
      <c r="U97" s="139">
        <f>L97*Parámetros!$B$105</f>
        <v>2.8387857470464722E-2</v>
      </c>
      <c r="V97" s="139">
        <f t="shared" si="8"/>
        <v>0.16801375651998227</v>
      </c>
      <c r="W97" s="139">
        <f t="shared" si="12"/>
        <v>3.9624692676540285E-2</v>
      </c>
      <c r="X97" s="59">
        <f t="shared" si="10"/>
        <v>0.80269402243752053</v>
      </c>
      <c r="Y97" s="60">
        <f>+M97*Parámetros!$C$97</f>
        <v>5.4397917112348654E-6</v>
      </c>
      <c r="Z97" s="60">
        <f>N97*Parámetros!$C$98</f>
        <v>2.6838359438740707E-5</v>
      </c>
      <c r="AA97" s="60">
        <f>+O97*Parámetros!$C$99</f>
        <v>3.2579496040574627E-4</v>
      </c>
      <c r="AB97" s="60">
        <f>+P97*Parámetros!$C$100</f>
        <v>9.9154247370220809E-4</v>
      </c>
      <c r="AC97" s="60">
        <f>+Q97*Parámetros!$C$101</f>
        <v>1.5318666375401695E-3</v>
      </c>
      <c r="AD97" s="60">
        <f>+R97*Parámetros!$C$102</f>
        <v>4.2029497127575397E-3</v>
      </c>
      <c r="AE97" s="60">
        <f>+S97*Parámetros!$C$103</f>
        <v>8.1710740910239821E-3</v>
      </c>
      <c r="AF97" s="60">
        <f>+T97*Parámetros!$C$104</f>
        <v>1.0388043988407017E-2</v>
      </c>
      <c r="AG97" s="60">
        <f>+U97*Parámetros!$C$105</f>
        <v>2.0126990946559488E-2</v>
      </c>
      <c r="AH97" s="60">
        <f t="shared" si="9"/>
        <v>4.5770540961546126E-2</v>
      </c>
      <c r="AI97" s="140">
        <f t="shared" si="13"/>
        <v>1.0794613826901504E-2</v>
      </c>
      <c r="AJ97" s="59">
        <f t="shared" si="11"/>
        <v>0.21867102072201614</v>
      </c>
    </row>
    <row r="98" spans="1:36" x14ac:dyDescent="0.25">
      <c r="A98" s="18">
        <v>44000</v>
      </c>
      <c r="B98" s="138">
        <f t="shared" si="7"/>
        <v>90</v>
      </c>
      <c r="C98" s="56">
        <f>+'Modelo predictivo'!O97</f>
        <v>3.0927284432109445</v>
      </c>
      <c r="D98" s="59">
        <f>+$C98*'Estructura Poblacion'!C$19</f>
        <v>0.12616305538463662</v>
      </c>
      <c r="E98" s="59">
        <f>+$C98*'Estructura Poblacion'!D$19</f>
        <v>0.20748401213655931</v>
      </c>
      <c r="F98" s="59">
        <f>+$C98*'Estructura Poblacion'!E$19</f>
        <v>0.62967005931517805</v>
      </c>
      <c r="G98" s="59">
        <f>+$C98*'Estructura Poblacion'!F$19</f>
        <v>0.71863980889854773</v>
      </c>
      <c r="H98" s="59">
        <f>+$C98*'Estructura Poblacion'!G$19</f>
        <v>0.57544558156366987</v>
      </c>
      <c r="I98" s="59">
        <f>+$C98*'Estructura Poblacion'!H$19</f>
        <v>0.39166442193774847</v>
      </c>
      <c r="J98" s="59">
        <f>+$C98*'Estructura Poblacion'!I$19</f>
        <v>0.2083245388213337</v>
      </c>
      <c r="K98" s="59">
        <f>+$C98*'Estructura Poblacion'!J$19</f>
        <v>0.11475290563882422</v>
      </c>
      <c r="L98" s="59">
        <f>+$C98*'Estructura Poblacion'!K$19</f>
        <v>0.12058405951444659</v>
      </c>
      <c r="M98" s="139">
        <f>+D98*Parámetros!$B$97</f>
        <v>1.2616305538463662E-4</v>
      </c>
      <c r="N98" s="139">
        <f>E98*Parámetros!$B$98</f>
        <v>6.2245203640967791E-4</v>
      </c>
      <c r="O98" s="139">
        <f>+F98*Parámetros!$B$99</f>
        <v>7.5560407117821367E-3</v>
      </c>
      <c r="P98" s="139">
        <f>+G98*Parámetros!$B$100</f>
        <v>2.2996473884753527E-2</v>
      </c>
      <c r="Q98" s="139">
        <f>+H98*Parámetros!$B$101</f>
        <v>2.8196833496619826E-2</v>
      </c>
      <c r="R98" s="139">
        <f>I98*Parámetros!$B$102</f>
        <v>3.9949771037650343E-2</v>
      </c>
      <c r="S98" s="139">
        <f>+J98*Parámetros!$B$103</f>
        <v>3.4581873444341396E-2</v>
      </c>
      <c r="T98" s="139">
        <f>+K98*Parámetros!$B$104</f>
        <v>2.7884956070234283E-2</v>
      </c>
      <c r="U98" s="139">
        <f>L98*Parámetros!$B$105</f>
        <v>3.2919448247443923E-2</v>
      </c>
      <c r="V98" s="139">
        <f t="shared" si="8"/>
        <v>0.19483401198461975</v>
      </c>
      <c r="W98" s="139">
        <f t="shared" si="12"/>
        <v>3.9684485810411202E-2</v>
      </c>
      <c r="X98" s="59">
        <f t="shared" si="10"/>
        <v>0.95784354861172905</v>
      </c>
      <c r="Y98" s="60">
        <f>+M98*Parámetros!$C$97</f>
        <v>6.3081527692318313E-6</v>
      </c>
      <c r="Z98" s="60">
        <f>N98*Parámetros!$C$98</f>
        <v>3.1122601820483894E-5</v>
      </c>
      <c r="AA98" s="60">
        <f>+O98*Parámetros!$C$99</f>
        <v>3.7780203558910686E-4</v>
      </c>
      <c r="AB98" s="60">
        <f>+P98*Parámetros!$C$100</f>
        <v>1.1498236942376764E-3</v>
      </c>
      <c r="AC98" s="60">
        <f>+Q98*Parámetros!$C$101</f>
        <v>1.776400510287049E-3</v>
      </c>
      <c r="AD98" s="60">
        <f>+R98*Parámetros!$C$102</f>
        <v>4.8738720665933415E-3</v>
      </c>
      <c r="AE98" s="60">
        <f>+S98*Parámetros!$C$103</f>
        <v>9.4754333237495429E-3</v>
      </c>
      <c r="AF98" s="60">
        <f>+T98*Parámetros!$C$104</f>
        <v>1.2046301022341209E-2</v>
      </c>
      <c r="AG98" s="60">
        <f>+U98*Parámetros!$C$105</f>
        <v>2.3339888807437741E-2</v>
      </c>
      <c r="AH98" s="60">
        <f t="shared" si="9"/>
        <v>5.3076952214825376E-2</v>
      </c>
      <c r="AI98" s="140">
        <f t="shared" si="13"/>
        <v>1.0810902755497259E-2</v>
      </c>
      <c r="AJ98" s="59">
        <f t="shared" si="11"/>
        <v>0.26093707018134427</v>
      </c>
    </row>
    <row r="99" spans="1:36" x14ac:dyDescent="0.25">
      <c r="A99" s="18">
        <v>44001</v>
      </c>
      <c r="B99" s="138">
        <f t="shared" si="7"/>
        <v>91</v>
      </c>
      <c r="C99" s="56">
        <f>+'Modelo predictivo'!O98</f>
        <v>3.5864229211583734</v>
      </c>
      <c r="D99" s="59">
        <f>+$C99*'Estructura Poblacion'!C$19</f>
        <v>0.14630255515258389</v>
      </c>
      <c r="E99" s="59">
        <f>+$C99*'Estructura Poblacion'!D$19</f>
        <v>0.2406048350394093</v>
      </c>
      <c r="F99" s="59">
        <f>+$C99*'Estructura Poblacion'!E$19</f>
        <v>0.73018474623996554</v>
      </c>
      <c r="G99" s="59">
        <f>+$C99*'Estructura Poblacion'!F$19</f>
        <v>0.8333568012892727</v>
      </c>
      <c r="H99" s="59">
        <f>+$C99*'Estructura Poblacion'!G$19</f>
        <v>0.66730437589165725</v>
      </c>
      <c r="I99" s="59">
        <f>+$C99*'Estructura Poblacion'!H$19</f>
        <v>0.45418609685026834</v>
      </c>
      <c r="J99" s="59">
        <f>+$C99*'Estructura Poblacion'!I$19</f>
        <v>0.241579535606715</v>
      </c>
      <c r="K99" s="59">
        <f>+$C99*'Estructura Poblacion'!J$19</f>
        <v>0.13307099495140917</v>
      </c>
      <c r="L99" s="59">
        <f>+$C99*'Estructura Poblacion'!K$19</f>
        <v>0.13983298013709239</v>
      </c>
      <c r="M99" s="139">
        <f>+D99*Parámetros!$B$97</f>
        <v>1.4630255515258391E-4</v>
      </c>
      <c r="N99" s="139">
        <f>E99*Parámetros!$B$98</f>
        <v>7.2181450511822794E-4</v>
      </c>
      <c r="O99" s="139">
        <f>+F99*Parámetros!$B$99</f>
        <v>8.7622169548795866E-3</v>
      </c>
      <c r="P99" s="139">
        <f>+G99*Parámetros!$B$100</f>
        <v>2.6667417641256727E-2</v>
      </c>
      <c r="Q99" s="139">
        <f>+H99*Parámetros!$B$101</f>
        <v>3.2697914418691208E-2</v>
      </c>
      <c r="R99" s="139">
        <f>I99*Parámetros!$B$102</f>
        <v>4.6326981878727365E-2</v>
      </c>
      <c r="S99" s="139">
        <f>+J99*Parámetros!$B$103</f>
        <v>4.0102202910714695E-2</v>
      </c>
      <c r="T99" s="139">
        <f>+K99*Parámetros!$B$104</f>
        <v>3.233625177319243E-2</v>
      </c>
      <c r="U99" s="139">
        <f>L99*Parámetros!$B$105</f>
        <v>3.8174403577426227E-2</v>
      </c>
      <c r="V99" s="139">
        <f t="shared" si="8"/>
        <v>0.22593550621515907</v>
      </c>
      <c r="W99" s="139">
        <f t="shared" si="12"/>
        <v>3.9744368212131467E-2</v>
      </c>
      <c r="X99" s="59">
        <f t="shared" si="10"/>
        <v>1.1440346866147566</v>
      </c>
      <c r="Y99" s="60">
        <f>+M99*Parámetros!$C$97</f>
        <v>7.3151277576291958E-6</v>
      </c>
      <c r="Z99" s="60">
        <f>N99*Parámetros!$C$98</f>
        <v>3.60907252559114E-5</v>
      </c>
      <c r="AA99" s="60">
        <f>+O99*Parámetros!$C$99</f>
        <v>4.3811084774397936E-4</v>
      </c>
      <c r="AB99" s="60">
        <f>+P99*Parámetros!$C$100</f>
        <v>1.3333708820628364E-3</v>
      </c>
      <c r="AC99" s="60">
        <f>+Q99*Parámetros!$C$101</f>
        <v>2.059968608377546E-3</v>
      </c>
      <c r="AD99" s="60">
        <f>+R99*Parámetros!$C$102</f>
        <v>5.6518917892047381E-3</v>
      </c>
      <c r="AE99" s="60">
        <f>+S99*Parámetros!$C$103</f>
        <v>1.0988003597535828E-2</v>
      </c>
      <c r="AF99" s="60">
        <f>+T99*Parámetros!$C$104</f>
        <v>1.3969260766019129E-2</v>
      </c>
      <c r="AG99" s="60">
        <f>+U99*Parámetros!$C$105</f>
        <v>2.7065652136395193E-2</v>
      </c>
      <c r="AH99" s="60">
        <f t="shared" si="9"/>
        <v>6.1549664480352789E-2</v>
      </c>
      <c r="AI99" s="140">
        <f t="shared" si="13"/>
        <v>1.0827216002564543E-2</v>
      </c>
      <c r="AJ99" s="59">
        <f t="shared" si="11"/>
        <v>0.31165951865913255</v>
      </c>
    </row>
    <row r="100" spans="1:36" x14ac:dyDescent="0.25">
      <c r="A100" s="18">
        <v>44002</v>
      </c>
      <c r="B100" s="138">
        <f t="shared" si="7"/>
        <v>92</v>
      </c>
      <c r="C100" s="56">
        <f>+'Modelo predictivo'!O99</f>
        <v>4.1589237789157778</v>
      </c>
      <c r="D100" s="59">
        <f>+$C100*'Estructura Poblacion'!C$19</f>
        <v>0.1696568388380956</v>
      </c>
      <c r="E100" s="59">
        <f>+$C100*'Estructura Poblacion'!D$19</f>
        <v>0.27901259605052564</v>
      </c>
      <c r="F100" s="59">
        <f>+$C100*'Estructura Poblacion'!E$19</f>
        <v>0.8467441712529904</v>
      </c>
      <c r="G100" s="59">
        <f>+$C100*'Estructura Poblacion'!F$19</f>
        <v>0.96638558624974191</v>
      </c>
      <c r="H100" s="59">
        <f>+$C100*'Estructura Poblacion'!G$19</f>
        <v>0.77382620446056771</v>
      </c>
      <c r="I100" s="59">
        <f>+$C100*'Estructura Poblacion'!H$19</f>
        <v>0.52668784462079676</v>
      </c>
      <c r="J100" s="59">
        <f>+$C100*'Estructura Poblacion'!I$19</f>
        <v>0.28014288811473681</v>
      </c>
      <c r="K100" s="59">
        <f>+$C100*'Estructura Poblacion'!J$19</f>
        <v>0.15431312406642905</v>
      </c>
      <c r="L100" s="59">
        <f>+$C100*'Estructura Poblacion'!K$19</f>
        <v>0.16215452526189403</v>
      </c>
      <c r="M100" s="139">
        <f>+D100*Parámetros!$B$97</f>
        <v>1.696568388380956E-4</v>
      </c>
      <c r="N100" s="139">
        <f>E100*Parámetros!$B$98</f>
        <v>8.3703778815157699E-4</v>
      </c>
      <c r="O100" s="139">
        <f>+F100*Parámetros!$B$99</f>
        <v>1.0160930055035884E-2</v>
      </c>
      <c r="P100" s="139">
        <f>+G100*Parámetros!$B$100</f>
        <v>3.0924338759991742E-2</v>
      </c>
      <c r="Q100" s="139">
        <f>+H100*Parámetros!$B$101</f>
        <v>3.7917484018567822E-2</v>
      </c>
      <c r="R100" s="139">
        <f>I100*Parámetros!$B$102</f>
        <v>5.3722160151321266E-2</v>
      </c>
      <c r="S100" s="139">
        <f>+J100*Parámetros!$B$103</f>
        <v>4.6503719427046314E-2</v>
      </c>
      <c r="T100" s="139">
        <f>+K100*Parámetros!$B$104</f>
        <v>3.7498089148142261E-2</v>
      </c>
      <c r="U100" s="139">
        <f>L100*Parámetros!$B$105</f>
        <v>4.4268185396497073E-2</v>
      </c>
      <c r="V100" s="139">
        <f t="shared" si="8"/>
        <v>0.26200160158359204</v>
      </c>
      <c r="W100" s="139">
        <f t="shared" si="12"/>
        <v>3.9804339984375242E-2</v>
      </c>
      <c r="X100" s="59">
        <f t="shared" si="10"/>
        <v>1.3662319482139733</v>
      </c>
      <c r="Y100" s="60">
        <f>+M100*Parámetros!$C$97</f>
        <v>8.482841941904781E-6</v>
      </c>
      <c r="Z100" s="60">
        <f>N100*Parámetros!$C$98</f>
        <v>4.1851889407578852E-5</v>
      </c>
      <c r="AA100" s="60">
        <f>+O100*Parámetros!$C$99</f>
        <v>5.0804650275179425E-4</v>
      </c>
      <c r="AB100" s="60">
        <f>+P100*Parámetros!$C$100</f>
        <v>1.5462169379995873E-3</v>
      </c>
      <c r="AC100" s="60">
        <f>+Q100*Parámetros!$C$101</f>
        <v>2.3888014931697727E-3</v>
      </c>
      <c r="AD100" s="60">
        <f>+R100*Parámetros!$C$102</f>
        <v>6.5541035384611944E-3</v>
      </c>
      <c r="AE100" s="60">
        <f>+S100*Parámetros!$C$103</f>
        <v>1.274201912301069E-2</v>
      </c>
      <c r="AF100" s="60">
        <f>+T100*Parámetros!$C$104</f>
        <v>1.6199174511997455E-2</v>
      </c>
      <c r="AG100" s="60">
        <f>+U100*Parámetros!$C$105</f>
        <v>3.138614344611642E-2</v>
      </c>
      <c r="AH100" s="60">
        <f t="shared" si="9"/>
        <v>7.1374840284856397E-2</v>
      </c>
      <c r="AI100" s="140">
        <f t="shared" si="13"/>
        <v>1.0843553596073998E-2</v>
      </c>
      <c r="AJ100" s="59">
        <f t="shared" si="11"/>
        <v>0.37219080534791499</v>
      </c>
    </row>
    <row r="101" spans="1:36" x14ac:dyDescent="0.25">
      <c r="A101" s="18">
        <v>44003</v>
      </c>
      <c r="B101" s="138">
        <f t="shared" si="7"/>
        <v>93</v>
      </c>
      <c r="C101" s="56">
        <f>+'Modelo predictivo'!O100</f>
        <v>4.8228097124956548</v>
      </c>
      <c r="D101" s="59">
        <f>+$C101*'Estructura Poblacion'!C$19</f>
        <v>0.19673903481659533</v>
      </c>
      <c r="E101" s="59">
        <f>+$C101*'Estructura Poblacion'!D$19</f>
        <v>0.32355117084927759</v>
      </c>
      <c r="F101" s="59">
        <f>+$C101*'Estructura Poblacion'!E$19</f>
        <v>0.981909318420501</v>
      </c>
      <c r="G101" s="59">
        <f>+$C101*'Estructura Poblacion'!F$19</f>
        <v>1.1206490041988928</v>
      </c>
      <c r="H101" s="59">
        <f>+$C101*'Estructura Poblacion'!G$19</f>
        <v>0.89735151040180949</v>
      </c>
      <c r="I101" s="59">
        <f>+$C101*'Estructura Poblacion'!H$19</f>
        <v>0.61076263656670893</v>
      </c>
      <c r="J101" s="59">
        <f>+$C101*'Estructura Poblacion'!I$19</f>
        <v>0.32486189060155335</v>
      </c>
      <c r="K101" s="59">
        <f>+$C101*'Estructura Poblacion'!J$19</f>
        <v>0.17894601417945155</v>
      </c>
      <c r="L101" s="59">
        <f>+$C101*'Estructura Poblacion'!K$19</f>
        <v>0.18803913246086484</v>
      </c>
      <c r="M101" s="139">
        <f>+D101*Parámetros!$B$97</f>
        <v>1.9673903481659533E-4</v>
      </c>
      <c r="N101" s="139">
        <f>E101*Parámetros!$B$98</f>
        <v>9.7065351254783277E-4</v>
      </c>
      <c r="O101" s="139">
        <f>+F101*Parámetros!$B$99</f>
        <v>1.1782911821046013E-2</v>
      </c>
      <c r="P101" s="139">
        <f>+G101*Parámetros!$B$100</f>
        <v>3.5860768134364569E-2</v>
      </c>
      <c r="Q101" s="139">
        <f>+H101*Parámetros!$B$101</f>
        <v>4.3970224009688669E-2</v>
      </c>
      <c r="R101" s="139">
        <f>I101*Parámetros!$B$102</f>
        <v>6.229778892980431E-2</v>
      </c>
      <c r="S101" s="139">
        <f>+J101*Parámetros!$B$103</f>
        <v>5.3927073839857856E-2</v>
      </c>
      <c r="T101" s="139">
        <f>+K101*Parámetros!$B$104</f>
        <v>4.3483881445606727E-2</v>
      </c>
      <c r="U101" s="139">
        <f>L101*Parámetros!$B$105</f>
        <v>5.1334683161816108E-2</v>
      </c>
      <c r="V101" s="139">
        <f t="shared" si="8"/>
        <v>0.30382472388954868</v>
      </c>
      <c r="W101" s="139">
        <f t="shared" si="12"/>
        <v>4.9872156191475656E-2</v>
      </c>
      <c r="X101" s="59">
        <f t="shared" si="10"/>
        <v>1.6201845159120463</v>
      </c>
      <c r="Y101" s="60">
        <f>+M101*Parámetros!$C$97</f>
        <v>9.8369517408297677E-6</v>
      </c>
      <c r="Z101" s="60">
        <f>N101*Parámetros!$C$98</f>
        <v>4.8532675627391641E-5</v>
      </c>
      <c r="AA101" s="60">
        <f>+O101*Parámetros!$C$99</f>
        <v>5.8914559105230065E-4</v>
      </c>
      <c r="AB101" s="60">
        <f>+P101*Parámetros!$C$100</f>
        <v>1.7930384067182286E-3</v>
      </c>
      <c r="AC101" s="60">
        <f>+Q101*Parámetros!$C$101</f>
        <v>2.770124112610386E-3</v>
      </c>
      <c r="AD101" s="60">
        <f>+R101*Parámetros!$C$102</f>
        <v>7.600330249436126E-3</v>
      </c>
      <c r="AE101" s="60">
        <f>+S101*Parámetros!$C$103</f>
        <v>1.4776018232121053E-2</v>
      </c>
      <c r="AF101" s="60">
        <f>+T101*Parámetros!$C$104</f>
        <v>1.8785036784502107E-2</v>
      </c>
      <c r="AG101" s="60">
        <f>+U101*Parámetros!$C$105</f>
        <v>3.6396290361727618E-2</v>
      </c>
      <c r="AH101" s="60">
        <f t="shared" si="9"/>
        <v>8.2768353365536035E-2</v>
      </c>
      <c r="AI101" s="140">
        <f t="shared" si="13"/>
        <v>1.3586242073761849E-2</v>
      </c>
      <c r="AJ101" s="59">
        <f t="shared" si="11"/>
        <v>0.44137291663968919</v>
      </c>
    </row>
    <row r="102" spans="1:36" x14ac:dyDescent="0.25">
      <c r="A102" s="18">
        <v>44004</v>
      </c>
      <c r="B102" s="138">
        <f t="shared" si="7"/>
        <v>94</v>
      </c>
      <c r="C102" s="56">
        <f>+'Modelo predictivo'!O101</f>
        <v>5.5926668799947947</v>
      </c>
      <c r="D102" s="59">
        <f>+$C102*'Estructura Poblacion'!C$19</f>
        <v>0.22814416276265365</v>
      </c>
      <c r="E102" s="59">
        <f>+$C102*'Estructura Poblacion'!D$19</f>
        <v>0.37519911111233217</v>
      </c>
      <c r="F102" s="59">
        <f>+$C102*'Estructura Poblacion'!E$19</f>
        <v>1.1386498849540805</v>
      </c>
      <c r="G102" s="59">
        <f>+$C102*'Estructura Poblacion'!F$19</f>
        <v>1.2995363581614547</v>
      </c>
      <c r="H102" s="59">
        <f>+$C102*'Estructura Poblacion'!G$19</f>
        <v>1.0405942533736294</v>
      </c>
      <c r="I102" s="59">
        <f>+$C102*'Estructura Poblacion'!H$19</f>
        <v>0.70825766984228866</v>
      </c>
      <c r="J102" s="59">
        <f>+$C102*'Estructura Poblacion'!I$19</f>
        <v>0.37671905889889218</v>
      </c>
      <c r="K102" s="59">
        <f>+$C102*'Estructura Poblacion'!J$19</f>
        <v>0.20751087156010187</v>
      </c>
      <c r="L102" s="59">
        <f>+$C102*'Estructura Poblacion'!K$19</f>
        <v>0.21805550932936177</v>
      </c>
      <c r="M102" s="139">
        <f>+D102*Parámetros!$B$97</f>
        <v>2.2814416276265365E-4</v>
      </c>
      <c r="N102" s="139">
        <f>E102*Parámetros!$B$98</f>
        <v>1.1255973333369966E-3</v>
      </c>
      <c r="O102" s="139">
        <f>+F102*Parámetros!$B$99</f>
        <v>1.3663798619448966E-2</v>
      </c>
      <c r="P102" s="139">
        <f>+G102*Parámetros!$B$100</f>
        <v>4.1585163461166551E-2</v>
      </c>
      <c r="Q102" s="139">
        <f>+H102*Parámetros!$B$101</f>
        <v>5.0989118415307844E-2</v>
      </c>
      <c r="R102" s="139">
        <f>I102*Parámetros!$B$102</f>
        <v>7.2242282323913443E-2</v>
      </c>
      <c r="S102" s="139">
        <f>+J102*Parámetros!$B$103</f>
        <v>6.2535363777216108E-2</v>
      </c>
      <c r="T102" s="139">
        <f>+K102*Parámetros!$B$104</f>
        <v>5.0425141789104753E-2</v>
      </c>
      <c r="U102" s="139">
        <f>L102*Parámetros!$B$105</f>
        <v>5.9529154046915771E-2</v>
      </c>
      <c r="V102" s="139">
        <f t="shared" si="8"/>
        <v>0.35232376392917308</v>
      </c>
      <c r="W102" s="139">
        <f t="shared" si="12"/>
        <v>5.0860595310893902E-2</v>
      </c>
      <c r="X102" s="59">
        <f t="shared" si="10"/>
        <v>1.9216476845303256</v>
      </c>
      <c r="Y102" s="60">
        <f>+M102*Parámetros!$C$97</f>
        <v>1.1407208138132683E-5</v>
      </c>
      <c r="Z102" s="60">
        <f>N102*Parámetros!$C$98</f>
        <v>5.6279866666849832E-5</v>
      </c>
      <c r="AA102" s="60">
        <f>+O102*Parámetros!$C$99</f>
        <v>6.8318993097244828E-4</v>
      </c>
      <c r="AB102" s="60">
        <f>+P102*Parámetros!$C$100</f>
        <v>2.0792581730583277E-3</v>
      </c>
      <c r="AC102" s="60">
        <f>+Q102*Parámetros!$C$101</f>
        <v>3.212314460164394E-3</v>
      </c>
      <c r="AD102" s="60">
        <f>+R102*Parámetros!$C$102</f>
        <v>8.8135584435174406E-3</v>
      </c>
      <c r="AE102" s="60">
        <f>+S102*Parámetros!$C$103</f>
        <v>1.7134689674957213E-2</v>
      </c>
      <c r="AF102" s="60">
        <f>+T102*Parámetros!$C$104</f>
        <v>2.1783661252893254E-2</v>
      </c>
      <c r="AG102" s="60">
        <f>+U102*Parámetros!$C$105</f>
        <v>4.2206170219263282E-2</v>
      </c>
      <c r="AH102" s="60">
        <f t="shared" si="9"/>
        <v>9.5980529229631351E-2</v>
      </c>
      <c r="AI102" s="140">
        <f t="shared" si="13"/>
        <v>1.3855514031846702E-2</v>
      </c>
      <c r="AJ102" s="59">
        <f t="shared" si="11"/>
        <v>0.52349793183747384</v>
      </c>
    </row>
    <row r="103" spans="1:36" x14ac:dyDescent="0.25">
      <c r="A103" s="18">
        <v>44005</v>
      </c>
      <c r="B103" s="138">
        <f t="shared" si="7"/>
        <v>95</v>
      </c>
      <c r="C103" s="56">
        <f>+'Modelo predictivo'!O102</f>
        <v>3.7954958826303482</v>
      </c>
      <c r="D103" s="59">
        <f>+$C103*'Estructura Poblacion'!C$19</f>
        <v>0.15483136203038181</v>
      </c>
      <c r="E103" s="59">
        <f>+$C103*'Estructura Poblacion'!D$19</f>
        <v>0.25463105740972519</v>
      </c>
      <c r="F103" s="59">
        <f>+$C103*'Estructura Poblacion'!E$19</f>
        <v>0.77275136224540419</v>
      </c>
      <c r="G103" s="59">
        <f>+$C103*'Estructura Poblacion'!F$19</f>
        <v>0.88193790235810177</v>
      </c>
      <c r="H103" s="59">
        <f>+$C103*'Estructura Poblacion'!G$19</f>
        <v>0.70620533797501772</v>
      </c>
      <c r="I103" s="59">
        <f>+$C103*'Estructura Poblacion'!H$19</f>
        <v>0.48066318402469793</v>
      </c>
      <c r="J103" s="59">
        <f>+$C103*'Estructura Poblacion'!I$19</f>
        <v>0.2556625788089949</v>
      </c>
      <c r="K103" s="59">
        <f>+$C103*'Estructura Poblacion'!J$19</f>
        <v>0.14082845903529564</v>
      </c>
      <c r="L103" s="59">
        <f>+$C103*'Estructura Poblacion'!K$19</f>
        <v>0.14798463874272919</v>
      </c>
      <c r="M103" s="139">
        <f>+D103*Parámetros!$B$97</f>
        <v>1.5483136203038182E-4</v>
      </c>
      <c r="N103" s="139">
        <f>E103*Parámetros!$B$98</f>
        <v>7.6389317222917555E-4</v>
      </c>
      <c r="O103" s="139">
        <f>+F103*Parámetros!$B$99</f>
        <v>9.2730163469448498E-3</v>
      </c>
      <c r="P103" s="139">
        <f>+G103*Parámetros!$B$100</f>
        <v>2.8222012875459258E-2</v>
      </c>
      <c r="Q103" s="139">
        <f>+H103*Parámetros!$B$101</f>
        <v>3.4604061560775869E-2</v>
      </c>
      <c r="R103" s="139">
        <f>I103*Parámetros!$B$102</f>
        <v>4.9027644770519185E-2</v>
      </c>
      <c r="S103" s="139">
        <f>+J103*Parámetros!$B$103</f>
        <v>4.2439988082293156E-2</v>
      </c>
      <c r="T103" s="139">
        <f>+K103*Parámetros!$B$104</f>
        <v>3.4221315545576843E-2</v>
      </c>
      <c r="U103" s="139">
        <f>L103*Parámetros!$B$105</f>
        <v>4.0399806376765074E-2</v>
      </c>
      <c r="V103" s="139">
        <f t="shared" si="8"/>
        <v>0.23910657009259378</v>
      </c>
      <c r="W103" s="139">
        <f t="shared" si="12"/>
        <v>5.1868622401449058E-2</v>
      </c>
      <c r="X103" s="59">
        <f t="shared" si="10"/>
        <v>2.1088856322214706</v>
      </c>
      <c r="Y103" s="60">
        <f>+M103*Parámetros!$C$97</f>
        <v>7.7415681015190922E-6</v>
      </c>
      <c r="Z103" s="60">
        <f>N103*Parámetros!$C$98</f>
        <v>3.819465861145878E-5</v>
      </c>
      <c r="AA103" s="60">
        <f>+O103*Parámetros!$C$99</f>
        <v>4.6365081734724253E-4</v>
      </c>
      <c r="AB103" s="60">
        <f>+P103*Parámetros!$C$100</f>
        <v>1.4111006437729631E-3</v>
      </c>
      <c r="AC103" s="60">
        <f>+Q103*Parámetros!$C$101</f>
        <v>2.1800558783288799E-3</v>
      </c>
      <c r="AD103" s="60">
        <f>+R103*Parámetros!$C$102</f>
        <v>5.9813726620033406E-3</v>
      </c>
      <c r="AE103" s="60">
        <f>+S103*Parámetros!$C$103</f>
        <v>1.1628556734548325E-2</v>
      </c>
      <c r="AF103" s="60">
        <f>+T103*Parámetros!$C$104</f>
        <v>1.4783608315689195E-2</v>
      </c>
      <c r="AG103" s="60">
        <f>+U103*Parámetros!$C$105</f>
        <v>2.8643462721126434E-2</v>
      </c>
      <c r="AH103" s="60">
        <f t="shared" si="9"/>
        <v>6.513774399952936E-2</v>
      </c>
      <c r="AI103" s="140">
        <f t="shared" si="13"/>
        <v>1.413012217224094E-2</v>
      </c>
      <c r="AJ103" s="59">
        <f t="shared" si="11"/>
        <v>0.57450555366476219</v>
      </c>
    </row>
    <row r="104" spans="1:36" x14ac:dyDescent="0.25">
      <c r="A104" s="18">
        <v>44006</v>
      </c>
      <c r="B104" s="138">
        <f t="shared" si="7"/>
        <v>96</v>
      </c>
      <c r="C104" s="56">
        <f>+'Modelo predictivo'!O103</f>
        <v>4.0376225216314197</v>
      </c>
      <c r="D104" s="59">
        <f>+$C104*'Estructura Poblacion'!C$19</f>
        <v>0.16470854236719568</v>
      </c>
      <c r="E104" s="59">
        <f>+$C104*'Estructura Poblacion'!D$19</f>
        <v>0.27087477470581117</v>
      </c>
      <c r="F104" s="59">
        <f>+$C104*'Estructura Poblacion'!E$19</f>
        <v>0.822047605980047</v>
      </c>
      <c r="G104" s="59">
        <f>+$C104*'Estructura Poblacion'!F$19</f>
        <v>0.93819949944818604</v>
      </c>
      <c r="H104" s="59">
        <f>+$C104*'Estructura Poblacion'!G$19</f>
        <v>0.7512564011868178</v>
      </c>
      <c r="I104" s="59">
        <f>+$C104*'Estructura Poblacion'!H$19</f>
        <v>0.51132620272854101</v>
      </c>
      <c r="J104" s="59">
        <f>+$C104*'Estructura Poblacion'!I$19</f>
        <v>0.27197210010465989</v>
      </c>
      <c r="K104" s="59">
        <f>+$C104*'Estructura Poblacion'!J$19</f>
        <v>0.14981235007782404</v>
      </c>
      <c r="L104" s="59">
        <f>+$C104*'Estructura Poblacion'!K$19</f>
        <v>0.15742504503233717</v>
      </c>
      <c r="M104" s="139">
        <f>+D104*Parámetros!$B$97</f>
        <v>1.6470854236719568E-4</v>
      </c>
      <c r="N104" s="139">
        <f>E104*Parámetros!$B$98</f>
        <v>8.1262432411743349E-4</v>
      </c>
      <c r="O104" s="139">
        <f>+F104*Parámetros!$B$99</f>
        <v>9.8645712717605645E-3</v>
      </c>
      <c r="P104" s="139">
        <f>+G104*Parámetros!$B$100</f>
        <v>3.0022383982341954E-2</v>
      </c>
      <c r="Q104" s="139">
        <f>+H104*Parámetros!$B$101</f>
        <v>3.6811563658154071E-2</v>
      </c>
      <c r="R104" s="139">
        <f>I104*Parámetros!$B$102</f>
        <v>5.2155272678311181E-2</v>
      </c>
      <c r="S104" s="139">
        <f>+J104*Parámetros!$B$103</f>
        <v>4.5147368617373541E-2</v>
      </c>
      <c r="T104" s="139">
        <f>+K104*Parámetros!$B$104</f>
        <v>3.6404401068911241E-2</v>
      </c>
      <c r="U104" s="139">
        <f>L104*Parámetros!$B$105</f>
        <v>4.2977037293828055E-2</v>
      </c>
      <c r="V104" s="139">
        <f t="shared" si="8"/>
        <v>0.25435993143716523</v>
      </c>
      <c r="W104" s="139">
        <f t="shared" si="12"/>
        <v>5.2896625556802933E-2</v>
      </c>
      <c r="X104" s="59">
        <f t="shared" si="10"/>
        <v>2.3103489381018329</v>
      </c>
      <c r="Y104" s="60">
        <f>+M104*Parámetros!$C$97</f>
        <v>8.2354271183597843E-6</v>
      </c>
      <c r="Z104" s="60">
        <f>N104*Parámetros!$C$98</f>
        <v>4.0631216205871678E-5</v>
      </c>
      <c r="AA104" s="60">
        <f>+O104*Parámetros!$C$99</f>
        <v>4.932285635880282E-4</v>
      </c>
      <c r="AB104" s="60">
        <f>+P104*Parámetros!$C$100</f>
        <v>1.5011191991170978E-3</v>
      </c>
      <c r="AC104" s="60">
        <f>+Q104*Parámetros!$C$101</f>
        <v>2.3191285104637066E-3</v>
      </c>
      <c r="AD104" s="60">
        <f>+R104*Parámetros!$C$102</f>
        <v>6.3629432667539638E-3</v>
      </c>
      <c r="AE104" s="60">
        <f>+S104*Parámetros!$C$103</f>
        <v>1.2370379001160352E-2</v>
      </c>
      <c r="AF104" s="60">
        <f>+T104*Parámetros!$C$104</f>
        <v>1.5726701261769657E-2</v>
      </c>
      <c r="AG104" s="60">
        <f>+U104*Parámetros!$C$105</f>
        <v>3.0470719441324089E-2</v>
      </c>
      <c r="AH104" s="60">
        <f t="shared" si="9"/>
        <v>6.9293085887501132E-2</v>
      </c>
      <c r="AI104" s="140">
        <f t="shared" si="13"/>
        <v>1.4410172219959071E-2</v>
      </c>
      <c r="AJ104" s="59">
        <f t="shared" si="11"/>
        <v>0.62938846733230425</v>
      </c>
    </row>
    <row r="105" spans="1:36" x14ac:dyDescent="0.25">
      <c r="A105" s="18">
        <v>44007</v>
      </c>
      <c r="B105" s="138">
        <f t="shared" si="7"/>
        <v>97</v>
      </c>
      <c r="C105" s="56">
        <f>+'Modelo predictivo'!O104</f>
        <v>4.2951935457531363</v>
      </c>
      <c r="D105" s="59">
        <f>+$C105*'Estructura Poblacion'!C$19</f>
        <v>0.17521575241762208</v>
      </c>
      <c r="E105" s="59">
        <f>+$C105*'Estructura Poblacion'!D$19</f>
        <v>0.28815462014850113</v>
      </c>
      <c r="F105" s="59">
        <f>+$C105*'Estructura Poblacion'!E$19</f>
        <v>0.87448827932549222</v>
      </c>
      <c r="G105" s="59">
        <f>+$C105*'Estructura Poblacion'!F$19</f>
        <v>0.99804982092046424</v>
      </c>
      <c r="H105" s="59">
        <f>+$C105*'Estructura Poblacion'!G$19</f>
        <v>0.79918110925326147</v>
      </c>
      <c r="I105" s="59">
        <f>+$C105*'Estructura Poblacion'!H$19</f>
        <v>0.5439451048154661</v>
      </c>
      <c r="J105" s="59">
        <f>+$C105*'Estructura Poblacion'!I$19</f>
        <v>0.28932194694675312</v>
      </c>
      <c r="K105" s="59">
        <f>+$C105*'Estructura Poblacion'!J$19</f>
        <v>0.15936929113135148</v>
      </c>
      <c r="L105" s="59">
        <f>+$C105*'Estructura Poblacion'!K$19</f>
        <v>0.16746762079422461</v>
      </c>
      <c r="M105" s="139">
        <f>+D105*Parámetros!$B$97</f>
        <v>1.7521575241762207E-4</v>
      </c>
      <c r="N105" s="139">
        <f>E105*Parámetros!$B$98</f>
        <v>8.6446386044550336E-4</v>
      </c>
      <c r="O105" s="139">
        <f>+F105*Parámetros!$B$99</f>
        <v>1.0493859351905907E-2</v>
      </c>
      <c r="P105" s="139">
        <f>+G105*Parámetros!$B$100</f>
        <v>3.1937594269454854E-2</v>
      </c>
      <c r="Q105" s="139">
        <f>+H105*Parámetros!$B$101</f>
        <v>3.9159874353409813E-2</v>
      </c>
      <c r="R105" s="139">
        <f>I105*Parámetros!$B$102</f>
        <v>5.548240069117754E-2</v>
      </c>
      <c r="S105" s="139">
        <f>+J105*Parámetros!$B$103</f>
        <v>4.8027443193161018E-2</v>
      </c>
      <c r="T105" s="139">
        <f>+K105*Parámetros!$B$104</f>
        <v>3.8726737744918409E-2</v>
      </c>
      <c r="U105" s="139">
        <f>L105*Parámetros!$B$105</f>
        <v>4.5718660476823325E-2</v>
      </c>
      <c r="V105" s="139">
        <f t="shared" si="8"/>
        <v>0.27058624969371403</v>
      </c>
      <c r="W105" s="139">
        <f t="shared" si="12"/>
        <v>5.3945000512508515E-2</v>
      </c>
      <c r="X105" s="59">
        <f t="shared" si="10"/>
        <v>2.5269901872830385</v>
      </c>
      <c r="Y105" s="60">
        <f>+M105*Parámetros!$C$97</f>
        <v>8.7607876208811036E-6</v>
      </c>
      <c r="Z105" s="60">
        <f>N105*Parámetros!$C$98</f>
        <v>4.3223193022275168E-5</v>
      </c>
      <c r="AA105" s="60">
        <f>+O105*Parámetros!$C$99</f>
        <v>5.2469296759529533E-4</v>
      </c>
      <c r="AB105" s="60">
        <f>+P105*Parámetros!$C$100</f>
        <v>1.5968797134727427E-3</v>
      </c>
      <c r="AC105" s="60">
        <f>+Q105*Parámetros!$C$101</f>
        <v>2.4670720842648181E-3</v>
      </c>
      <c r="AD105" s="60">
        <f>+R105*Parámetros!$C$102</f>
        <v>6.76885288432366E-3</v>
      </c>
      <c r="AE105" s="60">
        <f>+S105*Parámetros!$C$103</f>
        <v>1.3159519434926119E-2</v>
      </c>
      <c r="AF105" s="60">
        <f>+T105*Parámetros!$C$104</f>
        <v>1.6729950705804752E-2</v>
      </c>
      <c r="AG105" s="60">
        <f>+U105*Parámetros!$C$105</f>
        <v>3.2414530278067732E-2</v>
      </c>
      <c r="AH105" s="60">
        <f t="shared" si="9"/>
        <v>7.3713482049098278E-2</v>
      </c>
      <c r="AI105" s="140">
        <f t="shared" si="13"/>
        <v>1.4695771981830204E-2</v>
      </c>
      <c r="AJ105" s="59">
        <f t="shared" si="11"/>
        <v>0.68840617739957233</v>
      </c>
    </row>
    <row r="106" spans="1:36" x14ac:dyDescent="0.25">
      <c r="A106" s="18">
        <v>44008</v>
      </c>
      <c r="B106" s="138">
        <f t="shared" si="7"/>
        <v>98</v>
      </c>
      <c r="C106" s="56">
        <f>+'Modelo predictivo'!O105</f>
        <v>4.5691938812378794</v>
      </c>
      <c r="D106" s="59">
        <f>+$C106*'Estructura Poblacion'!C$19</f>
        <v>0.18639317071862255</v>
      </c>
      <c r="E106" s="59">
        <f>+$C106*'Estructura Poblacion'!D$19</f>
        <v>0.30653667016583597</v>
      </c>
      <c r="F106" s="59">
        <f>+$C106*'Estructura Poblacion'!E$19</f>
        <v>0.93027391025464434</v>
      </c>
      <c r="G106" s="59">
        <f>+$C106*'Estructura Poblacion'!F$19</f>
        <v>1.0617177285129136</v>
      </c>
      <c r="H106" s="59">
        <f>+$C106*'Estructura Poblacion'!G$19</f>
        <v>0.85016272154055283</v>
      </c>
      <c r="I106" s="59">
        <f>+$C106*'Estructura Poblacion'!H$19</f>
        <v>0.5786446217562301</v>
      </c>
      <c r="J106" s="59">
        <f>+$C106*'Estructura Poblacion'!I$19</f>
        <v>0.30777846344177617</v>
      </c>
      <c r="K106" s="59">
        <f>+$C106*'Estructura Poblacion'!J$19</f>
        <v>0.16953582699773448</v>
      </c>
      <c r="L106" s="59">
        <f>+$C106*'Estructura Poblacion'!K$19</f>
        <v>0.17815076784956957</v>
      </c>
      <c r="M106" s="139">
        <f>+D106*Parámetros!$B$97</f>
        <v>1.8639317071862256E-4</v>
      </c>
      <c r="N106" s="139">
        <f>E106*Parámetros!$B$98</f>
        <v>9.1961001049750788E-4</v>
      </c>
      <c r="O106" s="139">
        <f>+F106*Parámetros!$B$99</f>
        <v>1.1163286923055732E-2</v>
      </c>
      <c r="P106" s="139">
        <f>+G106*Parámetros!$B$100</f>
        <v>3.3974967312413236E-2</v>
      </c>
      <c r="Q106" s="139">
        <f>+H106*Parámetros!$B$101</f>
        <v>4.1657973355487092E-2</v>
      </c>
      <c r="R106" s="139">
        <f>I106*Parámetros!$B$102</f>
        <v>5.9021751419135467E-2</v>
      </c>
      <c r="S106" s="139">
        <f>+J106*Parámetros!$B$103</f>
        <v>5.1091224931334847E-2</v>
      </c>
      <c r="T106" s="139">
        <f>+K106*Parámetros!$B$104</f>
        <v>4.1197205960449478E-2</v>
      </c>
      <c r="U106" s="139">
        <f>L106*Parámetros!$B$105</f>
        <v>4.8635159622932495E-2</v>
      </c>
      <c r="V106" s="139">
        <f t="shared" si="8"/>
        <v>0.28784757270602446</v>
      </c>
      <c r="W106" s="139">
        <f t="shared" si="12"/>
        <v>5.5014150910029182E-2</v>
      </c>
      <c r="X106" s="59">
        <f t="shared" si="10"/>
        <v>2.7598236090790338</v>
      </c>
      <c r="Y106" s="60">
        <f>+M106*Parámetros!$C$97</f>
        <v>9.3196585359311289E-6</v>
      </c>
      <c r="Z106" s="60">
        <f>N106*Parámetros!$C$98</f>
        <v>4.5980500524875395E-5</v>
      </c>
      <c r="AA106" s="60">
        <f>+O106*Parámetros!$C$99</f>
        <v>5.5816434615278666E-4</v>
      </c>
      <c r="AB106" s="60">
        <f>+P106*Parámetros!$C$100</f>
        <v>1.6987483656206619E-3</v>
      </c>
      <c r="AC106" s="60">
        <f>+Q106*Parámetros!$C$101</f>
        <v>2.6244523213956867E-3</v>
      </c>
      <c r="AD106" s="60">
        <f>+R106*Parámetros!$C$102</f>
        <v>7.2006536731345269E-3</v>
      </c>
      <c r="AE106" s="60">
        <f>+S106*Parámetros!$C$103</f>
        <v>1.399899563118575E-2</v>
      </c>
      <c r="AF106" s="60">
        <f>+T106*Parámetros!$C$104</f>
        <v>1.7797192974914174E-2</v>
      </c>
      <c r="AG106" s="60">
        <f>+U106*Parámetros!$C$105</f>
        <v>3.4482328172659137E-2</v>
      </c>
      <c r="AH106" s="60">
        <f t="shared" si="9"/>
        <v>7.8415835644123522E-2</v>
      </c>
      <c r="AI106" s="140">
        <f t="shared" si="13"/>
        <v>1.4987031418422548E-2</v>
      </c>
      <c r="AJ106" s="59">
        <f t="shared" si="11"/>
        <v>0.75183498162527329</v>
      </c>
    </row>
    <row r="107" spans="1:36" x14ac:dyDescent="0.25">
      <c r="A107" s="18">
        <v>44009</v>
      </c>
      <c r="B107" s="138">
        <f t="shared" si="7"/>
        <v>99</v>
      </c>
      <c r="C107" s="56">
        <f>+'Modelo predictivo'!O106</f>
        <v>4.8606712371110916</v>
      </c>
      <c r="D107" s="59">
        <f>+$C107*'Estructura Poblacion'!C$19</f>
        <v>0.19828353693332332</v>
      </c>
      <c r="E107" s="59">
        <f>+$C107*'Estructura Poblacion'!D$19</f>
        <v>0.32609121313784722</v>
      </c>
      <c r="F107" s="59">
        <f>+$C107*'Estructura Poblacion'!E$19</f>
        <v>0.98961780912316799</v>
      </c>
      <c r="G107" s="59">
        <f>+$C107*'Estructura Poblacion'!F$19</f>
        <v>1.1294466724435694</v>
      </c>
      <c r="H107" s="59">
        <f>+$C107*'Estructura Poblacion'!G$19</f>
        <v>0.90439617903382075</v>
      </c>
      <c r="I107" s="59">
        <f>+$C107*'Estructura Poblacion'!H$19</f>
        <v>0.61555743585946254</v>
      </c>
      <c r="J107" s="59">
        <f>+$C107*'Estructura Poblacion'!I$19</f>
        <v>0.32741222271102055</v>
      </c>
      <c r="K107" s="59">
        <f>+$C107*'Estructura Poblacion'!J$19</f>
        <v>0.18035083197749477</v>
      </c>
      <c r="L107" s="59">
        <f>+$C107*'Estructura Poblacion'!K$19</f>
        <v>0.18951533589138508</v>
      </c>
      <c r="M107" s="139">
        <f>+D107*Parámetros!$B$97</f>
        <v>1.9828353693332332E-4</v>
      </c>
      <c r="N107" s="139">
        <f>E107*Parámetros!$B$98</f>
        <v>9.7827363941354164E-4</v>
      </c>
      <c r="O107" s="139">
        <f>+F107*Parámetros!$B$99</f>
        <v>1.1875413709478016E-2</v>
      </c>
      <c r="P107" s="139">
        <f>+G107*Parámetros!$B$100</f>
        <v>3.6142293518194223E-2</v>
      </c>
      <c r="Q107" s="139">
        <f>+H107*Parámetros!$B$101</f>
        <v>4.4315412772657221E-2</v>
      </c>
      <c r="R107" s="139">
        <f>I107*Parámetros!$B$102</f>
        <v>6.2786858457665171E-2</v>
      </c>
      <c r="S107" s="139">
        <f>+J107*Parámetros!$B$103</f>
        <v>5.4350428970029417E-2</v>
      </c>
      <c r="T107" s="139">
        <f>+K107*Parámetros!$B$104</f>
        <v>4.382525217053123E-2</v>
      </c>
      <c r="U107" s="139">
        <f>L107*Parámetros!$B$105</f>
        <v>5.1737686698348134E-2</v>
      </c>
      <c r="V107" s="139">
        <f t="shared" si="8"/>
        <v>0.30620990347325028</v>
      </c>
      <c r="W107" s="139">
        <f t="shared" si="12"/>
        <v>5.6104488311406478E-2</v>
      </c>
      <c r="X107" s="59">
        <f t="shared" si="10"/>
        <v>3.0099290242408778</v>
      </c>
      <c r="Y107" s="60">
        <f>+M107*Parámetros!$C$97</f>
        <v>9.9141768466661668E-6</v>
      </c>
      <c r="Z107" s="60">
        <f>N107*Parámetros!$C$98</f>
        <v>4.8913681970677084E-5</v>
      </c>
      <c r="AA107" s="60">
        <f>+O107*Parámetros!$C$99</f>
        <v>5.9377068547390081E-4</v>
      </c>
      <c r="AB107" s="60">
        <f>+P107*Parámetros!$C$100</f>
        <v>1.8071146759097113E-3</v>
      </c>
      <c r="AC107" s="60">
        <f>+Q107*Parámetros!$C$101</f>
        <v>2.7918710046774048E-3</v>
      </c>
      <c r="AD107" s="60">
        <f>+R107*Parámetros!$C$102</f>
        <v>7.6599967318351503E-3</v>
      </c>
      <c r="AE107" s="60">
        <f>+S107*Parámetros!$C$103</f>
        <v>1.4892017537788061E-2</v>
      </c>
      <c r="AF107" s="60">
        <f>+T107*Parámetros!$C$104</f>
        <v>1.8932508937669491E-2</v>
      </c>
      <c r="AG107" s="60">
        <f>+U107*Parámetros!$C$105</f>
        <v>3.6682019869128828E-2</v>
      </c>
      <c r="AH107" s="60">
        <f t="shared" si="9"/>
        <v>8.3418127301299883E-2</v>
      </c>
      <c r="AI107" s="140">
        <f t="shared" si="13"/>
        <v>1.5284062648039212E-2</v>
      </c>
      <c r="AJ107" s="59">
        <f t="shared" si="11"/>
        <v>0.81996904627853395</v>
      </c>
    </row>
    <row r="108" spans="1:36" x14ac:dyDescent="0.25">
      <c r="A108" s="18">
        <v>44010</v>
      </c>
      <c r="B108" s="138">
        <f t="shared" si="7"/>
        <v>100</v>
      </c>
      <c r="C108" s="56">
        <f>+'Modelo predictivo'!O107</f>
        <v>5.1707401033490896</v>
      </c>
      <c r="D108" s="59">
        <f>+$C108*'Estructura Poblacion'!C$19</f>
        <v>0.21093231495006426</v>
      </c>
      <c r="E108" s="59">
        <f>+$C108*'Estructura Poblacion'!D$19</f>
        <v>0.34689301762440616</v>
      </c>
      <c r="F108" s="59">
        <f>+$C108*'Estructura Poblacion'!E$19</f>
        <v>1.0527468826842357</v>
      </c>
      <c r="G108" s="59">
        <f>+$C108*'Estructura Poblacion'!F$19</f>
        <v>1.2014956204421592</v>
      </c>
      <c r="H108" s="59">
        <f>+$C108*'Estructura Poblacion'!G$19</f>
        <v>0.96208884825241681</v>
      </c>
      <c r="I108" s="59">
        <f>+$C108*'Estructura Poblacion'!H$19</f>
        <v>0.6548246866013071</v>
      </c>
      <c r="J108" s="59">
        <f>+$C108*'Estructura Poblacion'!I$19</f>
        <v>0.34829829620501951</v>
      </c>
      <c r="K108" s="59">
        <f>+$C108*'Estructura Poblacion'!J$19</f>
        <v>0.191855658218238</v>
      </c>
      <c r="L108" s="59">
        <f>+$C108*'Estructura Poblacion'!K$19</f>
        <v>0.20160477837124316</v>
      </c>
      <c r="M108" s="139">
        <f>+D108*Parámetros!$B$97</f>
        <v>2.1093231495006426E-4</v>
      </c>
      <c r="N108" s="139">
        <f>E108*Parámetros!$B$98</f>
        <v>1.0406790528732185E-3</v>
      </c>
      <c r="O108" s="139">
        <f>+F108*Parámetros!$B$99</f>
        <v>1.2632962592210828E-2</v>
      </c>
      <c r="P108" s="139">
        <f>+G108*Parámetros!$B$100</f>
        <v>3.8447859854149093E-2</v>
      </c>
      <c r="Q108" s="139">
        <f>+H108*Parámetros!$B$101</f>
        <v>4.7142353564368425E-2</v>
      </c>
      <c r="R108" s="139">
        <f>I108*Parámetros!$B$102</f>
        <v>6.679211803333332E-2</v>
      </c>
      <c r="S108" s="139">
        <f>+J108*Parámetros!$B$103</f>
        <v>5.7817517170033243E-2</v>
      </c>
      <c r="T108" s="139">
        <f>+K108*Parámetros!$B$104</f>
        <v>4.6620924947031829E-2</v>
      </c>
      <c r="U108" s="139">
        <f>L108*Parámetros!$B$105</f>
        <v>5.5038104495349384E-2</v>
      </c>
      <c r="V108" s="139">
        <f t="shared" si="8"/>
        <v>0.32574345202429944</v>
      </c>
      <c r="W108" s="139">
        <f t="shared" si="12"/>
        <v>0.14488543271605447</v>
      </c>
      <c r="X108" s="59">
        <f t="shared" si="10"/>
        <v>3.1907870435491228</v>
      </c>
      <c r="Y108" s="60">
        <f>+M108*Parámetros!$C$97</f>
        <v>1.0546615747503214E-5</v>
      </c>
      <c r="Z108" s="60">
        <f>N108*Parámetros!$C$98</f>
        <v>5.2033952643660925E-5</v>
      </c>
      <c r="AA108" s="60">
        <f>+O108*Parámetros!$C$99</f>
        <v>6.3164812961054144E-4</v>
      </c>
      <c r="AB108" s="60">
        <f>+P108*Parámetros!$C$100</f>
        <v>1.9223929927074546E-3</v>
      </c>
      <c r="AC108" s="60">
        <f>+Q108*Parámetros!$C$101</f>
        <v>2.9699682745552109E-3</v>
      </c>
      <c r="AD108" s="60">
        <f>+R108*Parámetros!$C$102</f>
        <v>8.1486384000666653E-3</v>
      </c>
      <c r="AE108" s="60">
        <f>+S108*Parámetros!$C$103</f>
        <v>1.5841999704589108E-2</v>
      </c>
      <c r="AF108" s="60">
        <f>+T108*Parámetros!$C$104</f>
        <v>2.014023957711775E-2</v>
      </c>
      <c r="AG108" s="60">
        <f>+U108*Parámetros!$C$105</f>
        <v>3.902201608720271E-2</v>
      </c>
      <c r="AH108" s="60">
        <f t="shared" si="9"/>
        <v>8.8739483734240607E-2</v>
      </c>
      <c r="AI108" s="140">
        <f t="shared" si="13"/>
        <v>3.946989086023326E-2</v>
      </c>
      <c r="AJ108" s="59">
        <f t="shared" si="11"/>
        <v>0.86923863915254129</v>
      </c>
    </row>
    <row r="109" spans="1:36" x14ac:dyDescent="0.25">
      <c r="A109" s="18">
        <v>44011</v>
      </c>
      <c r="B109" s="138">
        <f t="shared" si="7"/>
        <v>101</v>
      </c>
      <c r="C109" s="56">
        <f>+'Modelo predictivo'!O108</f>
        <v>6.2152948072180152</v>
      </c>
      <c r="D109" s="59">
        <f>+$C109*'Estructura Poblacion'!C$19</f>
        <v>0.25354330242482503</v>
      </c>
      <c r="E109" s="59">
        <f>+$C109*'Estructura Poblacion'!D$19</f>
        <v>0.41696978150278524</v>
      </c>
      <c r="F109" s="59">
        <f>+$C109*'Estructura Poblacion'!E$19</f>
        <v>1.2654150281164382</v>
      </c>
      <c r="G109" s="59">
        <f>+$C109*'Estructura Poblacion'!F$19</f>
        <v>1.4442128866218862</v>
      </c>
      <c r="H109" s="59">
        <f>+$C109*'Estructura Poblacion'!G$19</f>
        <v>1.1564429275322843</v>
      </c>
      <c r="I109" s="59">
        <f>+$C109*'Estructura Poblacion'!H$19</f>
        <v>0.78710753062896632</v>
      </c>
      <c r="J109" s="59">
        <f>+$C109*'Estructura Poblacion'!I$19</f>
        <v>0.41865894407723447</v>
      </c>
      <c r="K109" s="59">
        <f>+$C109*'Estructura Poblacion'!J$19</f>
        <v>0.23061292047667714</v>
      </c>
      <c r="L109" s="59">
        <f>+$C109*'Estructura Poblacion'!K$19</f>
        <v>0.24233148583691849</v>
      </c>
      <c r="M109" s="139">
        <f>+D109*Parámetros!$B$97</f>
        <v>2.5354330242482505E-4</v>
      </c>
      <c r="N109" s="139">
        <f>E109*Parámetros!$B$98</f>
        <v>1.2509093445083558E-3</v>
      </c>
      <c r="O109" s="139">
        <f>+F109*Parámetros!$B$99</f>
        <v>1.5184980337397258E-2</v>
      </c>
      <c r="P109" s="139">
        <f>+G109*Parámetros!$B$100</f>
        <v>4.6214812371900359E-2</v>
      </c>
      <c r="Q109" s="139">
        <f>+H109*Parámetros!$B$101</f>
        <v>5.6665703449081929E-2</v>
      </c>
      <c r="R109" s="139">
        <f>I109*Parámetros!$B$102</f>
        <v>8.028496812415456E-2</v>
      </c>
      <c r="S109" s="139">
        <f>+J109*Parámetros!$B$103</f>
        <v>6.9497384716820931E-2</v>
      </c>
      <c r="T109" s="139">
        <f>+K109*Parámetros!$B$104</f>
        <v>5.6038939675832546E-2</v>
      </c>
      <c r="U109" s="139">
        <f>L109*Parámetros!$B$105</f>
        <v>6.6156495633478751E-2</v>
      </c>
      <c r="V109" s="139">
        <f t="shared" si="8"/>
        <v>0.39154773695559952</v>
      </c>
      <c r="W109" s="139">
        <f t="shared" si="12"/>
        <v>0.16801375651998227</v>
      </c>
      <c r="X109" s="59">
        <f t="shared" si="10"/>
        <v>3.4143210239847401</v>
      </c>
      <c r="Y109" s="60">
        <f>+M109*Parámetros!$C$97</f>
        <v>1.2677165121241252E-5</v>
      </c>
      <c r="Z109" s="60">
        <f>N109*Parámetros!$C$98</f>
        <v>6.2545467225417798E-5</v>
      </c>
      <c r="AA109" s="60">
        <f>+O109*Parámetros!$C$99</f>
        <v>7.5924901686986296E-4</v>
      </c>
      <c r="AB109" s="60">
        <f>+P109*Parámetros!$C$100</f>
        <v>2.310740618595018E-3</v>
      </c>
      <c r="AC109" s="60">
        <f>+Q109*Parámetros!$C$101</f>
        <v>3.5699393172921616E-3</v>
      </c>
      <c r="AD109" s="60">
        <f>+R109*Parámetros!$C$102</f>
        <v>9.7947661111468555E-3</v>
      </c>
      <c r="AE109" s="60">
        <f>+S109*Parámetros!$C$103</f>
        <v>1.9042283412408937E-2</v>
      </c>
      <c r="AF109" s="60">
        <f>+T109*Parámetros!$C$104</f>
        <v>2.4208821939959661E-2</v>
      </c>
      <c r="AG109" s="60">
        <f>+U109*Parámetros!$C$105</f>
        <v>4.6904955404136431E-2</v>
      </c>
      <c r="AH109" s="60">
        <f t="shared" si="9"/>
        <v>0.10666597845275558</v>
      </c>
      <c r="AI109" s="140">
        <f t="shared" si="13"/>
        <v>4.5770540961546126E-2</v>
      </c>
      <c r="AJ109" s="59">
        <f t="shared" si="11"/>
        <v>0.93013407664375081</v>
      </c>
    </row>
    <row r="110" spans="1:36" x14ac:dyDescent="0.25">
      <c r="A110" s="18">
        <v>44012</v>
      </c>
      <c r="B110" s="138">
        <f t="shared" si="7"/>
        <v>102</v>
      </c>
      <c r="C110" s="56">
        <f>+'Modelo predictivo'!O109</f>
        <v>6.7209690872114152</v>
      </c>
      <c r="D110" s="59">
        <f>+$C110*'Estructura Poblacion'!C$19</f>
        <v>0.27417149961861342</v>
      </c>
      <c r="E110" s="59">
        <f>+$C110*'Estructura Poblacion'!D$19</f>
        <v>0.45089430167125072</v>
      </c>
      <c r="F110" s="59">
        <f>+$C110*'Estructura Poblacion'!E$19</f>
        <v>1.3683687661261761</v>
      </c>
      <c r="G110" s="59">
        <f>+$C110*'Estructura Poblacion'!F$19</f>
        <v>1.5617135578292423</v>
      </c>
      <c r="H110" s="59">
        <f>+$C110*'Estructura Poblacion'!G$19</f>
        <v>1.2505307323543853</v>
      </c>
      <c r="I110" s="59">
        <f>+$C110*'Estructura Poblacion'!H$19</f>
        <v>0.85114633267677142</v>
      </c>
      <c r="J110" s="59">
        <f>+$C110*'Estructura Poblacion'!I$19</f>
        <v>0.45272089394052861</v>
      </c>
      <c r="K110" s="59">
        <f>+$C110*'Estructura Poblacion'!J$19</f>
        <v>0.24937550956316587</v>
      </c>
      <c r="L110" s="59">
        <f>+$C110*'Estructura Poblacion'!K$19</f>
        <v>0.26204749343128136</v>
      </c>
      <c r="M110" s="139">
        <f>+D110*Parámetros!$B$97</f>
        <v>2.7417149961861344E-4</v>
      </c>
      <c r="N110" s="139">
        <f>E110*Parámetros!$B$98</f>
        <v>1.3526829050137521E-3</v>
      </c>
      <c r="O110" s="139">
        <f>+F110*Parámetros!$B$99</f>
        <v>1.6420425193514113E-2</v>
      </c>
      <c r="P110" s="139">
        <f>+G110*Parámetros!$B$100</f>
        <v>4.9974833850535756E-2</v>
      </c>
      <c r="Q110" s="139">
        <f>+H110*Parámetros!$B$101</f>
        <v>6.127600588536488E-2</v>
      </c>
      <c r="R110" s="139">
        <f>I110*Parámetros!$B$102</f>
        <v>8.6816925933030684E-2</v>
      </c>
      <c r="S110" s="139">
        <f>+J110*Parámetros!$B$103</f>
        <v>7.5151668394127749E-2</v>
      </c>
      <c r="T110" s="139">
        <f>+K110*Parámetros!$B$104</f>
        <v>6.0598248823849302E-2</v>
      </c>
      <c r="U110" s="139">
        <f>L110*Parámetros!$B$105</f>
        <v>7.1538965706739815E-2</v>
      </c>
      <c r="V110" s="139">
        <f t="shared" si="8"/>
        <v>0.42340392819179462</v>
      </c>
      <c r="W110" s="139">
        <f t="shared" si="12"/>
        <v>0.19483401198461975</v>
      </c>
      <c r="X110" s="59">
        <f t="shared" si="10"/>
        <v>3.642890940191915</v>
      </c>
      <c r="Y110" s="60">
        <f>+M110*Parámetros!$C$97</f>
        <v>1.3708574980930672E-5</v>
      </c>
      <c r="Z110" s="60">
        <f>N110*Parámetros!$C$98</f>
        <v>6.7634145250687613E-5</v>
      </c>
      <c r="AA110" s="60">
        <f>+O110*Parámetros!$C$99</f>
        <v>8.2102125967570576E-4</v>
      </c>
      <c r="AB110" s="60">
        <f>+P110*Parámetros!$C$100</f>
        <v>2.4987416925267882E-3</v>
      </c>
      <c r="AC110" s="60">
        <f>+Q110*Parámetros!$C$101</f>
        <v>3.8603883707779875E-3</v>
      </c>
      <c r="AD110" s="60">
        <f>+R110*Parámetros!$C$102</f>
        <v>1.0591664963829742E-2</v>
      </c>
      <c r="AE110" s="60">
        <f>+S110*Parámetros!$C$103</f>
        <v>2.0591557139991005E-2</v>
      </c>
      <c r="AF110" s="60">
        <f>+T110*Parámetros!$C$104</f>
        <v>2.61784434919029E-2</v>
      </c>
      <c r="AG110" s="60">
        <f>+U110*Parámetros!$C$105</f>
        <v>5.0721126686078526E-2</v>
      </c>
      <c r="AH110" s="60">
        <f t="shared" si="9"/>
        <v>0.11534428632501428</v>
      </c>
      <c r="AI110" s="140">
        <f t="shared" si="13"/>
        <v>5.3076952214825376E-2</v>
      </c>
      <c r="AJ110" s="59">
        <f t="shared" si="11"/>
        <v>0.99240141075393984</v>
      </c>
    </row>
    <row r="111" spans="1:36" x14ac:dyDescent="0.25">
      <c r="A111" s="18">
        <v>44013</v>
      </c>
      <c r="B111" s="138">
        <f t="shared" si="7"/>
        <v>103</v>
      </c>
      <c r="C111" s="56">
        <f>+'Modelo predictivo'!O110</f>
        <v>7.2677795686759055</v>
      </c>
      <c r="D111" s="59">
        <f>+$C111*'Estructura Poblacion'!C$19</f>
        <v>0.29647778428752541</v>
      </c>
      <c r="E111" s="59">
        <f>+$C111*'Estructura Poblacion'!D$19</f>
        <v>0.48757855463941147</v>
      </c>
      <c r="F111" s="59">
        <f>+$C111*'Estructura Poblacion'!E$19</f>
        <v>1.479697709038615</v>
      </c>
      <c r="G111" s="59">
        <f>+$C111*'Estructura Poblacion'!F$19</f>
        <v>1.6887728154132622</v>
      </c>
      <c r="H111" s="59">
        <f>+$C111*'Estructura Poblacion'!G$19</f>
        <v>1.3522725054486817</v>
      </c>
      <c r="I111" s="59">
        <f>+$C111*'Estructura Poblacion'!H$19</f>
        <v>0.92039464046222286</v>
      </c>
      <c r="J111" s="59">
        <f>+$C111*'Estructura Poblacion'!I$19</f>
        <v>0.48955375640015442</v>
      </c>
      <c r="K111" s="59">
        <f>+$C111*'Estructura Poblacion'!J$19</f>
        <v>0.26966442038543909</v>
      </c>
      <c r="L111" s="59">
        <f>+$C111*'Estructura Poblacion'!K$19</f>
        <v>0.28336738260059374</v>
      </c>
      <c r="M111" s="139">
        <f>+D111*Parámetros!$B$97</f>
        <v>2.964777842875254E-4</v>
      </c>
      <c r="N111" s="139">
        <f>E111*Parámetros!$B$98</f>
        <v>1.4627356639182344E-3</v>
      </c>
      <c r="O111" s="139">
        <f>+F111*Parámetros!$B$99</f>
        <v>1.7756372508463378E-2</v>
      </c>
      <c r="P111" s="139">
        <f>+G111*Parámetros!$B$100</f>
        <v>5.4040730093224389E-2</v>
      </c>
      <c r="Q111" s="139">
        <f>+H111*Parámetros!$B$101</f>
        <v>6.6261352766985401E-2</v>
      </c>
      <c r="R111" s="139">
        <f>I111*Parámetros!$B$102</f>
        <v>9.3880253327146723E-2</v>
      </c>
      <c r="S111" s="139">
        <f>+J111*Parámetros!$B$103</f>
        <v>8.1265923562425638E-2</v>
      </c>
      <c r="T111" s="139">
        <f>+K111*Parámetros!$B$104</f>
        <v>6.5528454153661694E-2</v>
      </c>
      <c r="U111" s="139">
        <f>L111*Parámetros!$B$105</f>
        <v>7.7359295449962104E-2</v>
      </c>
      <c r="V111" s="139">
        <f t="shared" si="8"/>
        <v>0.45785159531007513</v>
      </c>
      <c r="W111" s="139">
        <f t="shared" si="12"/>
        <v>0.22593550621515907</v>
      </c>
      <c r="X111" s="59">
        <f t="shared" si="10"/>
        <v>3.8748070292868309</v>
      </c>
      <c r="Y111" s="60">
        <f>+M111*Parámetros!$C$97</f>
        <v>1.482388921437627E-5</v>
      </c>
      <c r="Z111" s="60">
        <f>N111*Parámetros!$C$98</f>
        <v>7.3136783195911715E-5</v>
      </c>
      <c r="AA111" s="60">
        <f>+O111*Parámetros!$C$99</f>
        <v>8.8781862542316895E-4</v>
      </c>
      <c r="AB111" s="60">
        <f>+P111*Parámetros!$C$100</f>
        <v>2.7020365046612196E-3</v>
      </c>
      <c r="AC111" s="60">
        <f>+Q111*Parámetros!$C$101</f>
        <v>4.1744652243200803E-3</v>
      </c>
      <c r="AD111" s="60">
        <f>+R111*Parámetros!$C$102</f>
        <v>1.14533909059119E-2</v>
      </c>
      <c r="AE111" s="60">
        <f>+S111*Parámetros!$C$103</f>
        <v>2.2266863056104626E-2</v>
      </c>
      <c r="AF111" s="60">
        <f>+T111*Parámetros!$C$104</f>
        <v>2.8308292194381853E-2</v>
      </c>
      <c r="AG111" s="60">
        <f>+U111*Parámetros!$C$105</f>
        <v>5.4847740474023132E-2</v>
      </c>
      <c r="AH111" s="60">
        <f t="shared" si="9"/>
        <v>0.12472856765723626</v>
      </c>
      <c r="AI111" s="140">
        <f t="shared" si="13"/>
        <v>6.1549664480352789E-2</v>
      </c>
      <c r="AJ111" s="59">
        <f t="shared" si="11"/>
        <v>1.0555803139308233</v>
      </c>
    </row>
    <row r="112" spans="1:36" x14ac:dyDescent="0.25">
      <c r="A112" s="18">
        <v>44014</v>
      </c>
      <c r="B112" s="138">
        <f t="shared" si="7"/>
        <v>104</v>
      </c>
      <c r="C112" s="56">
        <f>+'Modelo predictivo'!O111</f>
        <v>7.8590717534534633</v>
      </c>
      <c r="D112" s="59">
        <f>+$C112*'Estructura Poblacion'!C$19</f>
        <v>0.32059863098531793</v>
      </c>
      <c r="E112" s="59">
        <f>+$C112*'Estructura Poblacion'!D$19</f>
        <v>0.5272469824032362</v>
      </c>
      <c r="F112" s="59">
        <f>+$C112*'Estructura Poblacion'!E$19</f>
        <v>1.6000829908045548</v>
      </c>
      <c r="G112" s="59">
        <f>+$C112*'Estructura Poblacion'!F$19</f>
        <v>1.8261680347072589</v>
      </c>
      <c r="H112" s="59">
        <f>+$C112*'Estructura Poblacion'!G$19</f>
        <v>1.4622907244391961</v>
      </c>
      <c r="I112" s="59">
        <f>+$C112*'Estructura Poblacion'!H$19</f>
        <v>0.99527612973606627</v>
      </c>
      <c r="J112" s="59">
        <f>+$C112*'Estructura Poblacion'!I$19</f>
        <v>0.52938288267628952</v>
      </c>
      <c r="K112" s="59">
        <f>+$C112*'Estructura Poblacion'!J$19</f>
        <v>0.29160378477861781</v>
      </c>
      <c r="L112" s="59">
        <f>+$C112*'Estructura Poblacion'!K$19</f>
        <v>0.30642159292292592</v>
      </c>
      <c r="M112" s="139">
        <f>+D112*Parámetros!$B$97</f>
        <v>3.2059863098531793E-4</v>
      </c>
      <c r="N112" s="139">
        <f>E112*Parámetros!$B$98</f>
        <v>1.5817409472097086E-3</v>
      </c>
      <c r="O112" s="139">
        <f>+F112*Parámetros!$B$99</f>
        <v>1.9200995889654657E-2</v>
      </c>
      <c r="P112" s="139">
        <f>+G112*Parámetros!$B$100</f>
        <v>5.8437377110632287E-2</v>
      </c>
      <c r="Q112" s="139">
        <f>+H112*Parámetros!$B$101</f>
        <v>7.1652245497520611E-2</v>
      </c>
      <c r="R112" s="139">
        <f>I112*Parámetros!$B$102</f>
        <v>0.10151816523307876</v>
      </c>
      <c r="S112" s="139">
        <f>+J112*Parámetros!$B$103</f>
        <v>8.7877558524264071E-2</v>
      </c>
      <c r="T112" s="139">
        <f>+K112*Parámetros!$B$104</f>
        <v>7.0859719701204124E-2</v>
      </c>
      <c r="U112" s="139">
        <f>L112*Parámetros!$B$105</f>
        <v>8.3653094867958785E-2</v>
      </c>
      <c r="V112" s="139">
        <f t="shared" si="8"/>
        <v>0.49510149640250839</v>
      </c>
      <c r="W112" s="139">
        <f t="shared" si="12"/>
        <v>0.26200160158359204</v>
      </c>
      <c r="X112" s="59">
        <f t="shared" si="10"/>
        <v>4.1079069241057464</v>
      </c>
      <c r="Y112" s="60">
        <f>+M112*Parámetros!$C$97</f>
        <v>1.6029931549265896E-5</v>
      </c>
      <c r="Z112" s="60">
        <f>N112*Parámetros!$C$98</f>
        <v>7.908704736048543E-5</v>
      </c>
      <c r="AA112" s="60">
        <f>+O112*Parámetros!$C$99</f>
        <v>9.6004979448273289E-4</v>
      </c>
      <c r="AB112" s="60">
        <f>+P112*Parámetros!$C$100</f>
        <v>2.9218688555316145E-3</v>
      </c>
      <c r="AC112" s="60">
        <f>+Q112*Parámetros!$C$101</f>
        <v>4.5140914663437982E-3</v>
      </c>
      <c r="AD112" s="60">
        <f>+R112*Parámetros!$C$102</f>
        <v>1.2385216158435608E-2</v>
      </c>
      <c r="AE112" s="60">
        <f>+S112*Parámetros!$C$103</f>
        <v>2.4078451035648357E-2</v>
      </c>
      <c r="AF112" s="60">
        <f>+T112*Parámetros!$C$104</f>
        <v>3.0611398910920181E-2</v>
      </c>
      <c r="AG112" s="60">
        <f>+U112*Parámetros!$C$105</f>
        <v>5.9310044261382776E-2</v>
      </c>
      <c r="AH112" s="60">
        <f t="shared" si="9"/>
        <v>0.13487623746165481</v>
      </c>
      <c r="AI112" s="140">
        <f t="shared" si="13"/>
        <v>7.1374840284856397E-2</v>
      </c>
      <c r="AJ112" s="59">
        <f t="shared" si="11"/>
        <v>1.1190817111076217</v>
      </c>
    </row>
    <row r="113" spans="1:36" x14ac:dyDescent="0.25">
      <c r="A113" s="18">
        <v>44015</v>
      </c>
      <c r="B113" s="138">
        <f t="shared" si="7"/>
        <v>105</v>
      </c>
      <c r="C113" s="56">
        <f>+'Modelo predictivo'!O112</f>
        <v>8.4984630732797086</v>
      </c>
      <c r="D113" s="59">
        <f>+$C113*'Estructura Poblacion'!C$19</f>
        <v>0.34668160722358848</v>
      </c>
      <c r="E113" s="59">
        <f>+$C113*'Estructura Poblacion'!D$19</f>
        <v>0.57014227010754714</v>
      </c>
      <c r="F113" s="59">
        <f>+$C113*'Estructura Poblacion'!E$19</f>
        <v>1.7302611094700937</v>
      </c>
      <c r="G113" s="59">
        <f>+$C113*'Estructura Poblacion'!F$19</f>
        <v>1.9747397778552824</v>
      </c>
      <c r="H113" s="59">
        <f>+$C113*'Estructura Poblacion'!G$19</f>
        <v>1.5812584633274438</v>
      </c>
      <c r="I113" s="59">
        <f>+$C113*'Estructura Poblacion'!H$19</f>
        <v>1.076248913564368</v>
      </c>
      <c r="J113" s="59">
        <f>+$C113*'Estructura Poblacion'!I$19</f>
        <v>0.57245194104174824</v>
      </c>
      <c r="K113" s="59">
        <f>+$C113*'Estructura Poblacion'!J$19</f>
        <v>0.31532782429180828</v>
      </c>
      <c r="L113" s="59">
        <f>+$C113*'Estructura Poblacion'!K$19</f>
        <v>0.33135116639782858</v>
      </c>
      <c r="M113" s="139">
        <f>+D113*Parámetros!$B$97</f>
        <v>3.4668160722358847E-4</v>
      </c>
      <c r="N113" s="139">
        <f>E113*Parámetros!$B$98</f>
        <v>1.7104268103226414E-3</v>
      </c>
      <c r="O113" s="139">
        <f>+F113*Parámetros!$B$99</f>
        <v>2.0763133313641127E-2</v>
      </c>
      <c r="P113" s="139">
        <f>+G113*Parámetros!$B$100</f>
        <v>6.3191672891369038E-2</v>
      </c>
      <c r="Q113" s="139">
        <f>+H113*Parámetros!$B$101</f>
        <v>7.7481664703044753E-2</v>
      </c>
      <c r="R113" s="139">
        <f>I113*Parámetros!$B$102</f>
        <v>0.10977738918356553</v>
      </c>
      <c r="S113" s="139">
        <f>+J113*Parámetros!$B$103</f>
        <v>9.5027022212930218E-2</v>
      </c>
      <c r="T113" s="139">
        <f>+K113*Parámetros!$B$104</f>
        <v>7.6624661302909416E-2</v>
      </c>
      <c r="U113" s="139">
        <f>L113*Parámetros!$B$105</f>
        <v>9.0458868426607206E-2</v>
      </c>
      <c r="V113" s="139">
        <f t="shared" si="8"/>
        <v>0.53538152045161347</v>
      </c>
      <c r="W113" s="139">
        <f t="shared" si="12"/>
        <v>0.30382472388954868</v>
      </c>
      <c r="X113" s="59">
        <f t="shared" si="10"/>
        <v>4.3394637206678111</v>
      </c>
      <c r="Y113" s="60">
        <f>+M113*Parámetros!$C$97</f>
        <v>1.7334080361179425E-5</v>
      </c>
      <c r="Z113" s="60">
        <f>N113*Parámetros!$C$98</f>
        <v>8.5521340516132079E-5</v>
      </c>
      <c r="AA113" s="60">
        <f>+O113*Parámetros!$C$99</f>
        <v>1.0381566656820563E-3</v>
      </c>
      <c r="AB113" s="60">
        <f>+P113*Parámetros!$C$100</f>
        <v>3.1595836445684521E-3</v>
      </c>
      <c r="AC113" s="60">
        <f>+Q113*Parámetros!$C$101</f>
        <v>4.8813448762918196E-3</v>
      </c>
      <c r="AD113" s="60">
        <f>+R113*Parámetros!$C$102</f>
        <v>1.3392841480394994E-2</v>
      </c>
      <c r="AE113" s="60">
        <f>+S113*Parámetros!$C$103</f>
        <v>2.6037404086342881E-2</v>
      </c>
      <c r="AF113" s="60">
        <f>+T113*Parámetros!$C$104</f>
        <v>3.3101853682856869E-2</v>
      </c>
      <c r="AG113" s="60">
        <f>+U113*Parámetros!$C$105</f>
        <v>6.4135337714464502E-2</v>
      </c>
      <c r="AH113" s="60">
        <f t="shared" si="9"/>
        <v>0.14584937757147887</v>
      </c>
      <c r="AI113" s="140">
        <f t="shared" si="13"/>
        <v>8.2768353365536035E-2</v>
      </c>
      <c r="AJ113" s="59">
        <f t="shared" si="11"/>
        <v>1.1821627353135644</v>
      </c>
    </row>
    <row r="114" spans="1:36" x14ac:dyDescent="0.25">
      <c r="A114" s="18">
        <v>44016</v>
      </c>
      <c r="B114" s="138">
        <f t="shared" si="7"/>
        <v>106</v>
      </c>
      <c r="C114" s="56">
        <f>+'Modelo predictivo'!O113</f>
        <v>9.1898649660870433</v>
      </c>
      <c r="D114" s="59">
        <f>+$C114*'Estructura Poblacion'!C$19</f>
        <v>0.37488627404028796</v>
      </c>
      <c r="E114" s="59">
        <f>+$C114*'Estructura Poblacion'!D$19</f>
        <v>0.61652682709423778</v>
      </c>
      <c r="F114" s="59">
        <f>+$C114*'Estructura Poblacion'!E$19</f>
        <v>1.8710284218444788</v>
      </c>
      <c r="G114" s="59">
        <f>+$C114*'Estructura Poblacion'!F$19</f>
        <v>2.1353969235577663</v>
      </c>
      <c r="H114" s="59">
        <f>+$C114*'Estructura Poblacion'!G$19</f>
        <v>1.7099035000988154</v>
      </c>
      <c r="I114" s="59">
        <f>+$C114*'Estructura Poblacion'!H$19</f>
        <v>1.1638083380807673</v>
      </c>
      <c r="J114" s="59">
        <f>+$C114*'Estructura Poblacion'!I$19</f>
        <v>0.61902440386998925</v>
      </c>
      <c r="K114" s="59">
        <f>+$C114*'Estructura Poblacion'!J$19</f>
        <v>0.34098166930946244</v>
      </c>
      <c r="L114" s="59">
        <f>+$C114*'Estructura Poblacion'!K$19</f>
        <v>0.358308608191238</v>
      </c>
      <c r="M114" s="139">
        <f>+D114*Parámetros!$B$97</f>
        <v>3.7488627404028797E-4</v>
      </c>
      <c r="N114" s="139">
        <f>E114*Parámetros!$B$98</f>
        <v>1.8495804812827133E-3</v>
      </c>
      <c r="O114" s="139">
        <f>+F114*Parámetros!$B$99</f>
        <v>2.2452341062133747E-2</v>
      </c>
      <c r="P114" s="139">
        <f>+G114*Parámetros!$B$100</f>
        <v>6.8332701553848518E-2</v>
      </c>
      <c r="Q114" s="139">
        <f>+H114*Parámetros!$B$101</f>
        <v>8.3785271504841954E-2</v>
      </c>
      <c r="R114" s="139">
        <f>I114*Parámetros!$B$102</f>
        <v>0.11870845048423825</v>
      </c>
      <c r="S114" s="139">
        <f>+J114*Parámetros!$B$103</f>
        <v>0.10275805104241822</v>
      </c>
      <c r="T114" s="139">
        <f>+K114*Parámetros!$B$104</f>
        <v>8.2858545642199369E-2</v>
      </c>
      <c r="U114" s="139">
        <f>L114*Parámetros!$B$105</f>
        <v>9.7818250036207977E-2</v>
      </c>
      <c r="V114" s="139">
        <f t="shared" si="8"/>
        <v>0.578938078081211</v>
      </c>
      <c r="W114" s="139">
        <f t="shared" si="12"/>
        <v>0.35232376392917308</v>
      </c>
      <c r="X114" s="59">
        <f t="shared" si="10"/>
        <v>4.5660780348198484</v>
      </c>
      <c r="Y114" s="60">
        <f>+M114*Parámetros!$C$97</f>
        <v>1.87443137020144E-5</v>
      </c>
      <c r="Z114" s="60">
        <f>N114*Parámetros!$C$98</f>
        <v>9.2479024064135674E-5</v>
      </c>
      <c r="AA114" s="60">
        <f>+O114*Parámetros!$C$99</f>
        <v>1.1226170531066875E-3</v>
      </c>
      <c r="AB114" s="60">
        <f>+P114*Parámetros!$C$100</f>
        <v>3.4166350776924262E-3</v>
      </c>
      <c r="AC114" s="60">
        <f>+Q114*Parámetros!$C$101</f>
        <v>5.2784721048050433E-3</v>
      </c>
      <c r="AD114" s="60">
        <f>+R114*Parámetros!$C$102</f>
        <v>1.4482430959077067E-2</v>
      </c>
      <c r="AE114" s="60">
        <f>+S114*Parámetros!$C$103</f>
        <v>2.8155705985622597E-2</v>
      </c>
      <c r="AF114" s="60">
        <f>+T114*Parámetros!$C$104</f>
        <v>3.5794891717430125E-2</v>
      </c>
      <c r="AG114" s="60">
        <f>+U114*Parámetros!$C$105</f>
        <v>6.9353139275671452E-2</v>
      </c>
      <c r="AH114" s="60">
        <f t="shared" si="9"/>
        <v>0.15771511551117157</v>
      </c>
      <c r="AI114" s="140">
        <f t="shared" si="13"/>
        <v>9.5980529229631351E-2</v>
      </c>
      <c r="AJ114" s="59">
        <f t="shared" si="11"/>
        <v>1.2438973215951046</v>
      </c>
    </row>
    <row r="115" spans="1:36" x14ac:dyDescent="0.25">
      <c r="A115" s="18">
        <v>44017</v>
      </c>
      <c r="B115" s="138">
        <f t="shared" si="7"/>
        <v>107</v>
      </c>
      <c r="C115" s="56">
        <f>+'Modelo predictivo'!O114</f>
        <v>9.9375067427754402</v>
      </c>
      <c r="D115" s="59">
        <f>+$C115*'Estructura Poblacion'!C$19</f>
        <v>0.40538515960758209</v>
      </c>
      <c r="E115" s="59">
        <f>+$C115*'Estructura Poblacion'!D$19</f>
        <v>0.66668438806883179</v>
      </c>
      <c r="F115" s="59">
        <f>+$C115*'Estructura Poblacion'!E$19</f>
        <v>2.0232460027016996</v>
      </c>
      <c r="G115" s="59">
        <f>+$C115*'Estructura Poblacion'!F$19</f>
        <v>2.3091222128580124</v>
      </c>
      <c r="H115" s="59">
        <f>+$C115*'Estructura Poblacion'!G$19</f>
        <v>1.8490127574706259</v>
      </c>
      <c r="I115" s="59">
        <f>+$C115*'Estructura Poblacion'!H$19</f>
        <v>1.2584900049842977</v>
      </c>
      <c r="J115" s="59">
        <f>+$C115*'Estructura Poblacion'!I$19</f>
        <v>0.66938515528806952</v>
      </c>
      <c r="K115" s="59">
        <f>+$C115*'Estructura Poblacion'!J$19</f>
        <v>0.36872224460643005</v>
      </c>
      <c r="L115" s="59">
        <f>+$C115*'Estructura Poblacion'!K$19</f>
        <v>0.38745881718989178</v>
      </c>
      <c r="M115" s="139">
        <f>+D115*Parámetros!$B$97</f>
        <v>4.0538515960758211E-4</v>
      </c>
      <c r="N115" s="139">
        <f>E115*Parámetros!$B$98</f>
        <v>2.0000531642064955E-3</v>
      </c>
      <c r="O115" s="139">
        <f>+F115*Parámetros!$B$99</f>
        <v>2.4278952032420396E-2</v>
      </c>
      <c r="P115" s="139">
        <f>+G115*Parámetros!$B$100</f>
        <v>7.3891910811456393E-2</v>
      </c>
      <c r="Q115" s="139">
        <f>+H115*Parámetros!$B$101</f>
        <v>9.0601625116060666E-2</v>
      </c>
      <c r="R115" s="139">
        <f>I115*Parámetros!$B$102</f>
        <v>0.12836598050839837</v>
      </c>
      <c r="S115" s="139">
        <f>+J115*Parámetros!$B$103</f>
        <v>0.11111793577781955</v>
      </c>
      <c r="T115" s="139">
        <f>+K115*Parámetros!$B$104</f>
        <v>8.9599505439362501E-2</v>
      </c>
      <c r="U115" s="139">
        <f>L115*Parámetros!$B$105</f>
        <v>0.10577625709284047</v>
      </c>
      <c r="V115" s="139">
        <f t="shared" si="8"/>
        <v>0.62603760510217232</v>
      </c>
      <c r="W115" s="139">
        <f t="shared" si="12"/>
        <v>0.23910657009259378</v>
      </c>
      <c r="X115" s="59">
        <f t="shared" si="10"/>
        <v>4.9530090698294265</v>
      </c>
      <c r="Y115" s="60">
        <f>+M115*Parámetros!$C$97</f>
        <v>2.0269257980379106E-5</v>
      </c>
      <c r="Z115" s="60">
        <f>N115*Parámetros!$C$98</f>
        <v>1.0000265821032478E-4</v>
      </c>
      <c r="AA115" s="60">
        <f>+O115*Parámetros!$C$99</f>
        <v>1.2139476016210199E-3</v>
      </c>
      <c r="AB115" s="60">
        <f>+P115*Parámetros!$C$100</f>
        <v>3.6945955405728198E-3</v>
      </c>
      <c r="AC115" s="60">
        <f>+Q115*Parámetros!$C$101</f>
        <v>5.7079023823118219E-3</v>
      </c>
      <c r="AD115" s="60">
        <f>+R115*Parámetros!$C$102</f>
        <v>1.5660649622024601E-2</v>
      </c>
      <c r="AE115" s="60">
        <f>+S115*Parámetros!$C$103</f>
        <v>3.0446314403122558E-2</v>
      </c>
      <c r="AF115" s="60">
        <f>+T115*Parámetros!$C$104</f>
        <v>3.8706986349804601E-2</v>
      </c>
      <c r="AG115" s="60">
        <f>+U115*Parámetros!$C$105</f>
        <v>7.4995366278823888E-2</v>
      </c>
      <c r="AH115" s="60">
        <f t="shared" si="9"/>
        <v>0.170546034094472</v>
      </c>
      <c r="AI115" s="140">
        <f t="shared" si="13"/>
        <v>6.513774399952936E-2</v>
      </c>
      <c r="AJ115" s="59">
        <f t="shared" si="11"/>
        <v>1.3493056116900473</v>
      </c>
    </row>
    <row r="116" spans="1:36" x14ac:dyDescent="0.25">
      <c r="A116" s="18">
        <v>44018</v>
      </c>
      <c r="B116" s="138">
        <f t="shared" si="7"/>
        <v>108</v>
      </c>
      <c r="C116" s="56">
        <f>+'Modelo predictivo'!O115</f>
        <v>11.98166032275185</v>
      </c>
      <c r="D116" s="59">
        <f>+$C116*'Estructura Poblacion'!C$19</f>
        <v>0.48877323135742917</v>
      </c>
      <c r="E116" s="59">
        <f>+$C116*'Estructura Poblacion'!D$19</f>
        <v>0.80382193311513261</v>
      </c>
      <c r="F116" s="59">
        <f>+$C116*'Estructura Poblacion'!E$19</f>
        <v>2.4394294244238917</v>
      </c>
      <c r="G116" s="59">
        <f>+$C116*'Estructura Poblacion'!F$19</f>
        <v>2.7841106138921385</v>
      </c>
      <c r="H116" s="59">
        <f>+$C116*'Estructura Poblacion'!G$19</f>
        <v>2.2293562526187873</v>
      </c>
      <c r="I116" s="59">
        <f>+$C116*'Estructura Poblacion'!H$19</f>
        <v>1.5173624682330316</v>
      </c>
      <c r="J116" s="59">
        <f>+$C116*'Estructura Poblacion'!I$19</f>
        <v>0.8070782504459616</v>
      </c>
      <c r="K116" s="59">
        <f>+$C116*'Estructura Poblacion'!J$19</f>
        <v>0.4445687235914258</v>
      </c>
      <c r="L116" s="59">
        <f>+$C116*'Estructura Poblacion'!K$19</f>
        <v>0.46715942507405189</v>
      </c>
      <c r="M116" s="139">
        <f>+D116*Parámetros!$B$97</f>
        <v>4.8877323135742916E-4</v>
      </c>
      <c r="N116" s="139">
        <f>E116*Parámetros!$B$98</f>
        <v>2.4114657993453978E-3</v>
      </c>
      <c r="O116" s="139">
        <f>+F116*Parámetros!$B$99</f>
        <v>2.9273153093086701E-2</v>
      </c>
      <c r="P116" s="139">
        <f>+G116*Parámetros!$B$100</f>
        <v>8.909153964454844E-2</v>
      </c>
      <c r="Q116" s="139">
        <f>+H116*Parámetros!$B$101</f>
        <v>0.10923845637832058</v>
      </c>
      <c r="R116" s="139">
        <f>I116*Parámetros!$B$102</f>
        <v>0.1547709717597692</v>
      </c>
      <c r="S116" s="139">
        <f>+J116*Parámetros!$B$103</f>
        <v>0.13397498957402965</v>
      </c>
      <c r="T116" s="139">
        <f>+K116*Parámetros!$B$104</f>
        <v>0.10803019983271647</v>
      </c>
      <c r="U116" s="139">
        <f>L116*Parámetros!$B$105</f>
        <v>0.12753452304521617</v>
      </c>
      <c r="V116" s="139">
        <f t="shared" si="8"/>
        <v>0.75481407235839004</v>
      </c>
      <c r="W116" s="139">
        <f t="shared" si="12"/>
        <v>0.25435993143716523</v>
      </c>
      <c r="X116" s="59">
        <f t="shared" si="10"/>
        <v>5.4534632107506509</v>
      </c>
      <c r="Y116" s="60">
        <f>+M116*Parámetros!$C$97</f>
        <v>2.4438661567871461E-5</v>
      </c>
      <c r="Z116" s="60">
        <f>N116*Parámetros!$C$98</f>
        <v>1.2057328996726989E-4</v>
      </c>
      <c r="AA116" s="60">
        <f>+O116*Parámetros!$C$99</f>
        <v>1.4636576546543352E-3</v>
      </c>
      <c r="AB116" s="60">
        <f>+P116*Parámetros!$C$100</f>
        <v>4.4545769822274218E-3</v>
      </c>
      <c r="AC116" s="60">
        <f>+Q116*Parámetros!$C$101</f>
        <v>6.8820227518341963E-3</v>
      </c>
      <c r="AD116" s="60">
        <f>+R116*Parámetros!$C$102</f>
        <v>1.8882058554691841E-2</v>
      </c>
      <c r="AE116" s="60">
        <f>+S116*Parámetros!$C$103</f>
        <v>3.6709147143284125E-2</v>
      </c>
      <c r="AF116" s="60">
        <f>+T116*Parámetros!$C$104</f>
        <v>4.6669046327733513E-2</v>
      </c>
      <c r="AG116" s="60">
        <f>+U116*Parámetros!$C$105</f>
        <v>9.0421976839058268E-2</v>
      </c>
      <c r="AH116" s="60">
        <f t="shared" si="9"/>
        <v>0.20562749820501885</v>
      </c>
      <c r="AI116" s="140">
        <f t="shared" si="13"/>
        <v>6.9293085887501132E-2</v>
      </c>
      <c r="AJ116" s="59">
        <f t="shared" si="11"/>
        <v>1.4856400240075649</v>
      </c>
    </row>
    <row r="117" spans="1:36" x14ac:dyDescent="0.25">
      <c r="A117" s="18">
        <v>44019</v>
      </c>
      <c r="B117" s="138">
        <f t="shared" si="7"/>
        <v>109</v>
      </c>
      <c r="C117" s="56">
        <f>+'Modelo predictivo'!O116</f>
        <v>13.166899428702891</v>
      </c>
      <c r="D117" s="59">
        <f>+$C117*'Estructura Poblacion'!C$19</f>
        <v>0.53712322060281181</v>
      </c>
      <c r="E117" s="59">
        <f>+$C117*'Estructura Poblacion'!D$19</f>
        <v>0.88333688877950789</v>
      </c>
      <c r="F117" s="59">
        <f>+$C117*'Estructura Poblacion'!E$19</f>
        <v>2.6807404841728117</v>
      </c>
      <c r="G117" s="59">
        <f>+$C117*'Estructura Poblacion'!F$19</f>
        <v>3.0595179185552741</v>
      </c>
      <c r="H117" s="59">
        <f>+$C117*'Estructura Poblacion'!G$19</f>
        <v>2.4498866416069296</v>
      </c>
      <c r="I117" s="59">
        <f>+$C117*'Estructura Poblacion'!H$19</f>
        <v>1.6674616437068306</v>
      </c>
      <c r="J117" s="59">
        <f>+$C117*'Estructura Poblacion'!I$19</f>
        <v>0.88691532462629541</v>
      </c>
      <c r="K117" s="59">
        <f>+$C117*'Estructura Poblacion'!J$19</f>
        <v>0.48854595398267081</v>
      </c>
      <c r="L117" s="59">
        <f>+$C117*'Estructura Poblacion'!K$19</f>
        <v>0.51337135266975953</v>
      </c>
      <c r="M117" s="139">
        <f>+D117*Parámetros!$B$97</f>
        <v>5.3712322060281187E-4</v>
      </c>
      <c r="N117" s="139">
        <f>E117*Parámetros!$B$98</f>
        <v>2.6500106663385238E-3</v>
      </c>
      <c r="O117" s="139">
        <f>+F117*Parámetros!$B$99</f>
        <v>3.2168885810073738E-2</v>
      </c>
      <c r="P117" s="139">
        <f>+G117*Parámetros!$B$100</f>
        <v>9.7904573393768776E-2</v>
      </c>
      <c r="Q117" s="139">
        <f>+H117*Parámetros!$B$101</f>
        <v>0.12004444543873956</v>
      </c>
      <c r="R117" s="139">
        <f>I117*Parámetros!$B$102</f>
        <v>0.17008108765809671</v>
      </c>
      <c r="S117" s="139">
        <f>+J117*Parámetros!$B$103</f>
        <v>0.14722794388796503</v>
      </c>
      <c r="T117" s="139">
        <f>+K117*Parámetros!$B$104</f>
        <v>0.118716666817789</v>
      </c>
      <c r="U117" s="139">
        <f>L117*Parámetros!$B$105</f>
        <v>0.14015037927884436</v>
      </c>
      <c r="V117" s="139">
        <f t="shared" si="8"/>
        <v>0.82948111617221854</v>
      </c>
      <c r="W117" s="139">
        <f t="shared" si="12"/>
        <v>0.27058624969371403</v>
      </c>
      <c r="X117" s="59">
        <f t="shared" si="10"/>
        <v>6.0123580772291554</v>
      </c>
      <c r="Y117" s="60">
        <f>+M117*Parámetros!$C$97</f>
        <v>2.6856161030140596E-5</v>
      </c>
      <c r="Z117" s="60">
        <f>N117*Parámetros!$C$98</f>
        <v>1.3250053331692621E-4</v>
      </c>
      <c r="AA117" s="60">
        <f>+O117*Parámetros!$C$99</f>
        <v>1.608444290503687E-3</v>
      </c>
      <c r="AB117" s="60">
        <f>+P117*Parámetros!$C$100</f>
        <v>4.895228669688439E-3</v>
      </c>
      <c r="AC117" s="60">
        <f>+Q117*Parámetros!$C$101</f>
        <v>7.5628000626405921E-3</v>
      </c>
      <c r="AD117" s="60">
        <f>+R117*Parámetros!$C$102</f>
        <v>2.0749892694287796E-2</v>
      </c>
      <c r="AE117" s="60">
        <f>+S117*Parámetros!$C$103</f>
        <v>4.0340456625302425E-2</v>
      </c>
      <c r="AF117" s="60">
        <f>+T117*Parámetros!$C$104</f>
        <v>5.1285600065284848E-2</v>
      </c>
      <c r="AG117" s="60">
        <f>+U117*Parámetros!$C$105</f>
        <v>9.9366618908700646E-2</v>
      </c>
      <c r="AH117" s="60">
        <f t="shared" si="9"/>
        <v>0.22596839801075552</v>
      </c>
      <c r="AI117" s="140">
        <f t="shared" si="13"/>
        <v>7.3713482049098278E-2</v>
      </c>
      <c r="AJ117" s="59">
        <f t="shared" si="11"/>
        <v>1.637894939969222</v>
      </c>
    </row>
    <row r="118" spans="1:36" x14ac:dyDescent="0.25">
      <c r="A118" s="18">
        <v>44020</v>
      </c>
      <c r="B118" s="138">
        <f t="shared" si="7"/>
        <v>110</v>
      </c>
      <c r="C118" s="56">
        <f>+'Modelo predictivo'!O117</f>
        <v>14.469360556686297</v>
      </c>
      <c r="D118" s="59">
        <f>+$C118*'Estructura Poblacion'!C$19</f>
        <v>0.59025510024999595</v>
      </c>
      <c r="E118" s="59">
        <f>+$C118*'Estructura Poblacion'!D$19</f>
        <v>0.9707159993118688</v>
      </c>
      <c r="F118" s="59">
        <f>+$C118*'Estructura Poblacion'!E$19</f>
        <v>2.9459175893639666</v>
      </c>
      <c r="G118" s="59">
        <f>+$C118*'Estructura Poblacion'!F$19</f>
        <v>3.3621634412058188</v>
      </c>
      <c r="H118" s="59">
        <f>+$C118*'Estructura Poblacion'!G$19</f>
        <v>2.6922278348344668</v>
      </c>
      <c r="I118" s="59">
        <f>+$C118*'Estructura Poblacion'!H$19</f>
        <v>1.8324058650166013</v>
      </c>
      <c r="J118" s="59">
        <f>+$C118*'Estructura Poblacion'!I$19</f>
        <v>0.97464841170527317</v>
      </c>
      <c r="K118" s="59">
        <f>+$C118*'Estructura Poblacion'!J$19</f>
        <v>0.53687260200953157</v>
      </c>
      <c r="L118" s="59">
        <f>+$C118*'Estructura Poblacion'!K$19</f>
        <v>0.56415371298877448</v>
      </c>
      <c r="M118" s="139">
        <f>+D118*Parámetros!$B$97</f>
        <v>5.9025510024999595E-4</v>
      </c>
      <c r="N118" s="139">
        <f>E118*Parámetros!$B$98</f>
        <v>2.9121479979356065E-3</v>
      </c>
      <c r="O118" s="139">
        <f>+F118*Parámetros!$B$99</f>
        <v>3.53510110723676E-2</v>
      </c>
      <c r="P118" s="139">
        <f>+G118*Parámetros!$B$100</f>
        <v>0.1075892301185862</v>
      </c>
      <c r="Q118" s="139">
        <f>+H118*Parámetros!$B$101</f>
        <v>0.13191916390688888</v>
      </c>
      <c r="R118" s="139">
        <f>I118*Parámetros!$B$102</f>
        <v>0.18690539823169333</v>
      </c>
      <c r="S118" s="139">
        <f>+J118*Parámetros!$B$103</f>
        <v>0.16179163634307536</v>
      </c>
      <c r="T118" s="139">
        <f>+K118*Parámetros!$B$104</f>
        <v>0.13046004228831617</v>
      </c>
      <c r="U118" s="139">
        <f>L118*Parámetros!$B$105</f>
        <v>0.15401396364593545</v>
      </c>
      <c r="V118" s="139">
        <f t="shared" si="8"/>
        <v>0.91153284870504869</v>
      </c>
      <c r="W118" s="139">
        <f t="shared" si="12"/>
        <v>0.28784757270602446</v>
      </c>
      <c r="X118" s="59">
        <f t="shared" si="10"/>
        <v>6.63604335322818</v>
      </c>
      <c r="Y118" s="60">
        <f>+M118*Parámetros!$C$97</f>
        <v>2.9512755012499797E-5</v>
      </c>
      <c r="Z118" s="60">
        <f>N118*Parámetros!$C$98</f>
        <v>1.4560739989678034E-4</v>
      </c>
      <c r="AA118" s="60">
        <f>+O118*Parámetros!$C$99</f>
        <v>1.76755055361838E-3</v>
      </c>
      <c r="AB118" s="60">
        <f>+P118*Parámetros!$C$100</f>
        <v>5.3794615059293109E-3</v>
      </c>
      <c r="AC118" s="60">
        <f>+Q118*Parámetros!$C$101</f>
        <v>8.3109073261339993E-3</v>
      </c>
      <c r="AD118" s="60">
        <f>+R118*Parámetros!$C$102</f>
        <v>2.2802458584266588E-2</v>
      </c>
      <c r="AE118" s="60">
        <f>+S118*Parámetros!$C$103</f>
        <v>4.4330908358002651E-2</v>
      </c>
      <c r="AF118" s="60">
        <f>+T118*Parámetros!$C$104</f>
        <v>5.6358738268552588E-2</v>
      </c>
      <c r="AG118" s="60">
        <f>+U118*Parámetros!$C$105</f>
        <v>0.10919590022496822</v>
      </c>
      <c r="AH118" s="60">
        <f t="shared" si="9"/>
        <v>0.24832104497638102</v>
      </c>
      <c r="AI118" s="140">
        <f t="shared" si="13"/>
        <v>7.8415835644123522E-2</v>
      </c>
      <c r="AJ118" s="59">
        <f t="shared" si="11"/>
        <v>1.8078001493014795</v>
      </c>
    </row>
    <row r="119" spans="1:36" x14ac:dyDescent="0.25">
      <c r="A119" s="18">
        <v>44021</v>
      </c>
      <c r="B119" s="138">
        <f t="shared" si="7"/>
        <v>111</v>
      </c>
      <c r="C119" s="56">
        <f>+'Modelo predictivo'!O118</f>
        <v>15.900632344419137</v>
      </c>
      <c r="D119" s="59">
        <f>+$C119*'Estructura Poblacion'!C$19</f>
        <v>0.64864161078330684</v>
      </c>
      <c r="E119" s="59">
        <f>+$C119*'Estructura Poblacion'!D$19</f>
        <v>1.0667367196659514</v>
      </c>
      <c r="F119" s="59">
        <f>+$C119*'Estructura Poblacion'!E$19</f>
        <v>3.2373201512203837</v>
      </c>
      <c r="G119" s="59">
        <f>+$C119*'Estructura Poblacion'!F$19</f>
        <v>3.694739968018605</v>
      </c>
      <c r="H119" s="59">
        <f>+$C119*'Estructura Poblacion'!G$19</f>
        <v>2.9585360611760261</v>
      </c>
      <c r="I119" s="59">
        <f>+$C119*'Estructura Poblacion'!H$19</f>
        <v>2.0136627220836201</v>
      </c>
      <c r="J119" s="59">
        <f>+$C119*'Estructura Poblacion'!I$19</f>
        <v>1.0710581161401906</v>
      </c>
      <c r="K119" s="59">
        <f>+$C119*'Estructura Poblacion'!J$19</f>
        <v>0.58997865364550939</v>
      </c>
      <c r="L119" s="59">
        <f>+$C119*'Estructura Poblacion'!K$19</f>
        <v>0.61995834168554409</v>
      </c>
      <c r="M119" s="139">
        <f>+D119*Parámetros!$B$97</f>
        <v>6.4864161078330689E-4</v>
      </c>
      <c r="N119" s="139">
        <f>E119*Parámetros!$B$98</f>
        <v>3.2002101589978542E-3</v>
      </c>
      <c r="O119" s="139">
        <f>+F119*Parámetros!$B$99</f>
        <v>3.8847841814644603E-2</v>
      </c>
      <c r="P119" s="139">
        <f>+G119*Parámetros!$B$100</f>
        <v>0.11823167897659537</v>
      </c>
      <c r="Q119" s="139">
        <f>+H119*Parámetros!$B$101</f>
        <v>0.14496826699762527</v>
      </c>
      <c r="R119" s="139">
        <f>I119*Parámetros!$B$102</f>
        <v>0.20539359765252924</v>
      </c>
      <c r="S119" s="139">
        <f>+J119*Parámetros!$B$103</f>
        <v>0.17779564727927166</v>
      </c>
      <c r="T119" s="139">
        <f>+K119*Parámetros!$B$104</f>
        <v>0.14336481283585878</v>
      </c>
      <c r="U119" s="139">
        <f>L119*Parámetros!$B$105</f>
        <v>0.16924862728015355</v>
      </c>
      <c r="V119" s="139">
        <f t="shared" si="8"/>
        <v>1.0016993246064596</v>
      </c>
      <c r="W119" s="139">
        <f t="shared" si="12"/>
        <v>0.30620990347325028</v>
      </c>
      <c r="X119" s="59">
        <f t="shared" si="10"/>
        <v>7.3315327743613894</v>
      </c>
      <c r="Y119" s="60">
        <f>+M119*Parámetros!$C$97</f>
        <v>3.2432080539165347E-5</v>
      </c>
      <c r="Z119" s="60">
        <f>N119*Parámetros!$C$98</f>
        <v>1.6001050794989271E-4</v>
      </c>
      <c r="AA119" s="60">
        <f>+O119*Parámetros!$C$99</f>
        <v>1.9423920907322301E-3</v>
      </c>
      <c r="AB119" s="60">
        <f>+P119*Parámetros!$C$100</f>
        <v>5.9115839488297689E-3</v>
      </c>
      <c r="AC119" s="60">
        <f>+Q119*Parámetros!$C$101</f>
        <v>9.1330008208503916E-3</v>
      </c>
      <c r="AD119" s="60">
        <f>+R119*Parámetros!$C$102</f>
        <v>2.5058018913608565E-2</v>
      </c>
      <c r="AE119" s="60">
        <f>+S119*Parámetros!$C$103</f>
        <v>4.8716007354520439E-2</v>
      </c>
      <c r="AF119" s="60">
        <f>+T119*Parámetros!$C$104</f>
        <v>6.1933599145090994E-2</v>
      </c>
      <c r="AG119" s="60">
        <f>+U119*Parámetros!$C$105</f>
        <v>0.11999727674162886</v>
      </c>
      <c r="AH119" s="60">
        <f t="shared" si="9"/>
        <v>0.27288432160375031</v>
      </c>
      <c r="AI119" s="140">
        <f t="shared" si="13"/>
        <v>8.3418127301299883E-2</v>
      </c>
      <c r="AJ119" s="59">
        <f t="shared" si="11"/>
        <v>1.9972663436039297</v>
      </c>
    </row>
    <row r="120" spans="1:36" x14ac:dyDescent="0.25">
      <c r="A120" s="18">
        <v>44022</v>
      </c>
      <c r="B120" s="138">
        <f t="shared" si="7"/>
        <v>112</v>
      </c>
      <c r="C120" s="56">
        <f>+'Modelo predictivo'!O119</f>
        <v>17.473448091419414</v>
      </c>
      <c r="D120" s="59">
        <f>+$C120*'Estructura Poblacion'!C$19</f>
        <v>0.71280218738815371</v>
      </c>
      <c r="E120" s="59">
        <f>+$C120*'Estructura Poblacion'!D$19</f>
        <v>1.1722532975134294</v>
      </c>
      <c r="F120" s="59">
        <f>+$C120*'Estructura Poblacion'!E$19</f>
        <v>3.5575406306095472</v>
      </c>
      <c r="G120" s="59">
        <f>+$C120*'Estructura Poblacion'!F$19</f>
        <v>4.0602062637543579</v>
      </c>
      <c r="H120" s="59">
        <f>+$C120*'Estructura Poblacion'!G$19</f>
        <v>3.251180529917487</v>
      </c>
      <c r="I120" s="59">
        <f>+$C120*'Estructura Poblacion'!H$19</f>
        <v>2.2128447652777807</v>
      </c>
      <c r="J120" s="59">
        <f>+$C120*'Estructura Poblacion'!I$19</f>
        <v>1.1770021461968947</v>
      </c>
      <c r="K120" s="59">
        <f>+$C120*'Estructura Poblacion'!J$19</f>
        <v>0.64833656651011118</v>
      </c>
      <c r="L120" s="59">
        <f>+$C120*'Estructura Poblacion'!K$19</f>
        <v>0.68128170425165235</v>
      </c>
      <c r="M120" s="139">
        <f>+D120*Parámetros!$B$97</f>
        <v>7.1280218738815372E-4</v>
      </c>
      <c r="N120" s="139">
        <f>E120*Parámetros!$B$98</f>
        <v>3.5167598925402886E-3</v>
      </c>
      <c r="O120" s="139">
        <f>+F120*Parámetros!$B$99</f>
        <v>4.269048756731457E-2</v>
      </c>
      <c r="P120" s="139">
        <f>+G120*Parámetros!$B$100</f>
        <v>0.12992660044013946</v>
      </c>
      <c r="Q120" s="139">
        <f>+H120*Parámetros!$B$101</f>
        <v>0.15930784596595687</v>
      </c>
      <c r="R120" s="139">
        <f>I120*Parámetros!$B$102</f>
        <v>0.22571016605833363</v>
      </c>
      <c r="S120" s="139">
        <f>+J120*Parámetros!$B$103</f>
        <v>0.19538235626868453</v>
      </c>
      <c r="T120" s="139">
        <f>+K120*Parámetros!$B$104</f>
        <v>0.15754578566195701</v>
      </c>
      <c r="U120" s="139">
        <f>L120*Parámetros!$B$105</f>
        <v>0.18598990526070111</v>
      </c>
      <c r="V120" s="139">
        <f t="shared" si="8"/>
        <v>1.1007827093030156</v>
      </c>
      <c r="W120" s="139">
        <f t="shared" si="12"/>
        <v>0.32574345202429944</v>
      </c>
      <c r="X120" s="59">
        <f t="shared" si="10"/>
        <v>8.1065720316401055</v>
      </c>
      <c r="Y120" s="60">
        <f>+M120*Parámetros!$C$97</f>
        <v>3.5640109369407686E-5</v>
      </c>
      <c r="Z120" s="60">
        <f>N120*Parámetros!$C$98</f>
        <v>1.7583799462701443E-4</v>
      </c>
      <c r="AA120" s="60">
        <f>+O120*Parámetros!$C$99</f>
        <v>2.1345243783657286E-3</v>
      </c>
      <c r="AB120" s="60">
        <f>+P120*Parámetros!$C$100</f>
        <v>6.4963300220069733E-3</v>
      </c>
      <c r="AC120" s="60">
        <f>+Q120*Parámetros!$C$101</f>
        <v>1.0036394295855284E-2</v>
      </c>
      <c r="AD120" s="60">
        <f>+R120*Parámetros!$C$102</f>
        <v>2.7536640259116701E-2</v>
      </c>
      <c r="AE120" s="60">
        <f>+S120*Parámetros!$C$103</f>
        <v>5.3534765617619565E-2</v>
      </c>
      <c r="AF120" s="60">
        <f>+T120*Parámetros!$C$104</f>
        <v>6.8059779405965429E-2</v>
      </c>
      <c r="AG120" s="60">
        <f>+U120*Parámetros!$C$105</f>
        <v>0.13186684282983707</v>
      </c>
      <c r="AH120" s="60">
        <f t="shared" si="9"/>
        <v>0.29987675491276317</v>
      </c>
      <c r="AI120" s="140">
        <f t="shared" si="13"/>
        <v>8.8739483734240607E-2</v>
      </c>
      <c r="AJ120" s="59">
        <f t="shared" si="11"/>
        <v>2.2084036147824522</v>
      </c>
    </row>
    <row r="121" spans="1:36" x14ac:dyDescent="0.25">
      <c r="A121" s="18">
        <v>44023</v>
      </c>
      <c r="B121" s="138">
        <f t="shared" ref="B121:B184" si="14">+B120+1</f>
        <v>113</v>
      </c>
      <c r="C121" s="56">
        <f>+'Modelo predictivo'!O120</f>
        <v>19.201798615278676</v>
      </c>
      <c r="D121" s="59">
        <f>+$C121*'Estructura Poblacion'!C$19</f>
        <v>0.78330756374746091</v>
      </c>
      <c r="E121" s="59">
        <f>+$C121*'Estructura Poblacion'!D$19</f>
        <v>1.2882043445107312</v>
      </c>
      <c r="F121" s="59">
        <f>+$C121*'Estructura Poblacion'!E$19</f>
        <v>3.9094275152355999</v>
      </c>
      <c r="G121" s="59">
        <f>+$C121*'Estructura Poblacion'!F$19</f>
        <v>4.4618132955331928</v>
      </c>
      <c r="H121" s="59">
        <f>+$C121*'Estructura Poblacion'!G$19</f>
        <v>3.5727644292512024</v>
      </c>
      <c r="I121" s="59">
        <f>+$C121*'Estructura Poblacion'!H$19</f>
        <v>2.4317237975830985</v>
      </c>
      <c r="J121" s="59">
        <f>+$C121*'Estructura Poblacion'!I$19</f>
        <v>1.2934229158881292</v>
      </c>
      <c r="K121" s="59">
        <f>+$C121*'Estructura Poblacion'!J$19</f>
        <v>0.71246545729928112</v>
      </c>
      <c r="L121" s="59">
        <f>+$C121*'Estructura Poblacion'!K$19</f>
        <v>0.7486692962299808</v>
      </c>
      <c r="M121" s="139">
        <f>+D121*Parámetros!$B$97</f>
        <v>7.8330756374746094E-4</v>
      </c>
      <c r="N121" s="139">
        <f>E121*Parámetros!$B$98</f>
        <v>3.8646130335321938E-3</v>
      </c>
      <c r="O121" s="139">
        <f>+F121*Parámetros!$B$99</f>
        <v>4.6913130182827202E-2</v>
      </c>
      <c r="P121" s="139">
        <f>+G121*Parámetros!$B$100</f>
        <v>0.14277802545706217</v>
      </c>
      <c r="Q121" s="139">
        <f>+H121*Parámetros!$B$101</f>
        <v>0.17506545703330892</v>
      </c>
      <c r="R121" s="139">
        <f>I121*Parámetros!$B$102</f>
        <v>0.24803582735347604</v>
      </c>
      <c r="S121" s="139">
        <f>+J121*Parámetros!$B$103</f>
        <v>0.21470820403742946</v>
      </c>
      <c r="T121" s="139">
        <f>+K121*Parámetros!$B$104</f>
        <v>0.17312910612372531</v>
      </c>
      <c r="U121" s="139">
        <f>L121*Parámetros!$B$105</f>
        <v>0.20438671787078477</v>
      </c>
      <c r="V121" s="139">
        <f t="shared" si="8"/>
        <v>1.2096643886558935</v>
      </c>
      <c r="W121" s="139">
        <f t="shared" si="12"/>
        <v>0.39154773695559952</v>
      </c>
      <c r="X121" s="59">
        <f t="shared" si="10"/>
        <v>8.9246886833403991</v>
      </c>
      <c r="Y121" s="60">
        <f>+M121*Parámetros!$C$97</f>
        <v>3.9165378187373049E-5</v>
      </c>
      <c r="Z121" s="60">
        <f>N121*Parámetros!$C$98</f>
        <v>1.9323065167660969E-4</v>
      </c>
      <c r="AA121" s="60">
        <f>+O121*Parámetros!$C$99</f>
        <v>2.3456565091413604E-3</v>
      </c>
      <c r="AB121" s="60">
        <f>+P121*Parámetros!$C$100</f>
        <v>7.1389012728531086E-3</v>
      </c>
      <c r="AC121" s="60">
        <f>+Q121*Parámetros!$C$101</f>
        <v>1.1029123793098462E-2</v>
      </c>
      <c r="AD121" s="60">
        <f>+R121*Parámetros!$C$102</f>
        <v>3.0260370937124078E-2</v>
      </c>
      <c r="AE121" s="60">
        <f>+S121*Parámetros!$C$103</f>
        <v>5.8830047906255678E-2</v>
      </c>
      <c r="AF121" s="60">
        <f>+T121*Parámetros!$C$104</f>
        <v>7.4791773845449327E-2</v>
      </c>
      <c r="AG121" s="60">
        <f>+U121*Parámetros!$C$105</f>
        <v>0.14491018297038641</v>
      </c>
      <c r="AH121" s="60">
        <f t="shared" si="9"/>
        <v>0.32953845326417242</v>
      </c>
      <c r="AI121" s="140">
        <f t="shared" si="13"/>
        <v>0.10666597845275558</v>
      </c>
      <c r="AJ121" s="59">
        <f t="shared" si="11"/>
        <v>2.4312760895938688</v>
      </c>
    </row>
    <row r="122" spans="1:36" x14ac:dyDescent="0.25">
      <c r="A122" s="18">
        <v>44024</v>
      </c>
      <c r="B122" s="138">
        <f t="shared" si="14"/>
        <v>114</v>
      </c>
      <c r="C122" s="56">
        <f>+'Modelo predictivo'!O121</f>
        <v>21.101056191604584</v>
      </c>
      <c r="D122" s="59">
        <f>+$C122*'Estructura Poblacion'!C$19</f>
        <v>0.86078482797920863</v>
      </c>
      <c r="E122" s="59">
        <f>+$C122*'Estructura Poblacion'!D$19</f>
        <v>1.4156211511436887</v>
      </c>
      <c r="F122" s="59">
        <f>+$C122*'Estructura Poblacion'!E$19</f>
        <v>4.2961105534328743</v>
      </c>
      <c r="G122" s="59">
        <f>+$C122*'Estructura Poblacion'!F$19</f>
        <v>4.9031330320577862</v>
      </c>
      <c r="H122" s="59">
        <f>+$C122*'Estructura Poblacion'!G$19</f>
        <v>3.9261479870437426</v>
      </c>
      <c r="I122" s="59">
        <f>+$C122*'Estructura Poblacion'!H$19</f>
        <v>2.672246570403809</v>
      </c>
      <c r="J122" s="59">
        <f>+$C122*'Estructura Poblacion'!I$19</f>
        <v>1.4213558935019779</v>
      </c>
      <c r="K122" s="59">
        <f>+$C122*'Estructura Poblacion'!J$19</f>
        <v>0.78293570046543282</v>
      </c>
      <c r="L122" s="59">
        <f>+$C122*'Estructura Poblacion'!K$19</f>
        <v>0.8227204755760642</v>
      </c>
      <c r="M122" s="139">
        <f>+D122*Parámetros!$B$97</f>
        <v>8.607848279792087E-4</v>
      </c>
      <c r="N122" s="139">
        <f>E122*Parámetros!$B$98</f>
        <v>4.2468634534310662E-3</v>
      </c>
      <c r="O122" s="139">
        <f>+F122*Parámetros!$B$99</f>
        <v>5.155332664119449E-2</v>
      </c>
      <c r="P122" s="139">
        <f>+G122*Parámetros!$B$100</f>
        <v>0.15690025702584917</v>
      </c>
      <c r="Q122" s="139">
        <f>+H122*Parámetros!$B$101</f>
        <v>0.19238125136514339</v>
      </c>
      <c r="R122" s="139">
        <f>I122*Parámetros!$B$102</f>
        <v>0.27256915018118849</v>
      </c>
      <c r="S122" s="139">
        <f>+J122*Parámetros!$B$103</f>
        <v>0.23594507832132833</v>
      </c>
      <c r="T122" s="139">
        <f>+K122*Parámetros!$B$104</f>
        <v>0.19025337521310018</v>
      </c>
      <c r="U122" s="139">
        <f>L122*Parámetros!$B$105</f>
        <v>0.22460268983226556</v>
      </c>
      <c r="V122" s="139">
        <f t="shared" si="8"/>
        <v>1.3293127768614799</v>
      </c>
      <c r="W122" s="139">
        <f t="shared" si="12"/>
        <v>0.42340392819179462</v>
      </c>
      <c r="X122" s="59">
        <f t="shared" si="10"/>
        <v>9.8305975320100849</v>
      </c>
      <c r="Y122" s="60">
        <f>+M122*Parámetros!$C$97</f>
        <v>4.3039241398960438E-5</v>
      </c>
      <c r="Z122" s="60">
        <f>N122*Parámetros!$C$98</f>
        <v>2.1234317267155331E-4</v>
      </c>
      <c r="AA122" s="60">
        <f>+O122*Parámetros!$C$99</f>
        <v>2.5776663320597245E-3</v>
      </c>
      <c r="AB122" s="60">
        <f>+P122*Parámetros!$C$100</f>
        <v>7.8450128512924586E-3</v>
      </c>
      <c r="AC122" s="60">
        <f>+Q122*Parámetros!$C$101</f>
        <v>1.2120018836004033E-2</v>
      </c>
      <c r="AD122" s="60">
        <f>+R122*Parámetros!$C$102</f>
        <v>3.3253436322104993E-2</v>
      </c>
      <c r="AE122" s="60">
        <f>+S122*Parámetros!$C$103</f>
        <v>6.4648951460043971E-2</v>
      </c>
      <c r="AF122" s="60">
        <f>+T122*Parámetros!$C$104</f>
        <v>8.218945809205927E-2</v>
      </c>
      <c r="AG122" s="60">
        <f>+U122*Parámetros!$C$105</f>
        <v>0.15924330709107626</v>
      </c>
      <c r="AH122" s="60">
        <f t="shared" si="9"/>
        <v>0.36213323339871123</v>
      </c>
      <c r="AI122" s="140">
        <f t="shared" si="13"/>
        <v>0.11534428632501428</v>
      </c>
      <c r="AJ122" s="59">
        <f t="shared" si="11"/>
        <v>2.6780650366675656</v>
      </c>
    </row>
    <row r="123" spans="1:36" x14ac:dyDescent="0.25">
      <c r="A123" s="18">
        <v>44025</v>
      </c>
      <c r="B123" s="138">
        <f t="shared" si="14"/>
        <v>115</v>
      </c>
      <c r="C123" s="56">
        <f>+'Modelo predictivo'!O122</f>
        <v>22.731265138834715</v>
      </c>
      <c r="D123" s="59">
        <f>+$C123*'Estructura Poblacion'!C$19</f>
        <v>0.92728667108457719</v>
      </c>
      <c r="E123" s="59">
        <f>+$C123*'Estructura Poblacion'!D$19</f>
        <v>1.5249881063106456</v>
      </c>
      <c r="F123" s="59">
        <f>+$C123*'Estructura Poblacion'!E$19</f>
        <v>4.6280161129888242</v>
      </c>
      <c r="G123" s="59">
        <f>+$C123*'Estructura Poblacion'!F$19</f>
        <v>5.28193546098551</v>
      </c>
      <c r="H123" s="59">
        <f>+$C123*'Estructura Poblacion'!G$19</f>
        <v>4.2294712670971268</v>
      </c>
      <c r="I123" s="59">
        <f>+$C123*'Estructura Poblacion'!H$19</f>
        <v>2.8786969124492732</v>
      </c>
      <c r="J123" s="59">
        <f>+$C123*'Estructura Poblacion'!I$19</f>
        <v>1.5311658989228014</v>
      </c>
      <c r="K123" s="59">
        <f>+$C123*'Estructura Poblacion'!J$19</f>
        <v>0.84342313637456301</v>
      </c>
      <c r="L123" s="59">
        <f>+$C123*'Estructura Poblacion'!K$19</f>
        <v>0.88628157262139362</v>
      </c>
      <c r="M123" s="139">
        <f>+D123*Parámetros!$B$97</f>
        <v>9.2728667108457716E-4</v>
      </c>
      <c r="N123" s="139">
        <f>E123*Parámetros!$B$98</f>
        <v>4.5749643189319372E-3</v>
      </c>
      <c r="O123" s="139">
        <f>+F123*Parámetros!$B$99</f>
        <v>5.553619335586589E-2</v>
      </c>
      <c r="P123" s="139">
        <f>+G123*Parámetros!$B$100</f>
        <v>0.16902193475153632</v>
      </c>
      <c r="Q123" s="139">
        <f>+H123*Parámetros!$B$101</f>
        <v>0.20724409208775924</v>
      </c>
      <c r="R123" s="139">
        <f>I123*Parámetros!$B$102</f>
        <v>0.29362708506982582</v>
      </c>
      <c r="S123" s="139">
        <f>+J123*Parámetros!$B$103</f>
        <v>0.25417353922118507</v>
      </c>
      <c r="T123" s="139">
        <f>+K123*Parámetros!$B$104</f>
        <v>0.2049518221390188</v>
      </c>
      <c r="U123" s="139">
        <f>L123*Parámetros!$B$105</f>
        <v>0.24195486932564048</v>
      </c>
      <c r="V123" s="139">
        <f t="shared" si="8"/>
        <v>1.4320117869408482</v>
      </c>
      <c r="W123" s="139">
        <f t="shared" si="12"/>
        <v>0.45785159531007513</v>
      </c>
      <c r="X123" s="59">
        <f t="shared" si="10"/>
        <v>10.804757723640858</v>
      </c>
      <c r="Y123" s="60">
        <f>+M123*Parámetros!$C$97</f>
        <v>4.6364333554228859E-5</v>
      </c>
      <c r="Z123" s="60">
        <f>N123*Parámetros!$C$98</f>
        <v>2.2874821594659687E-4</v>
      </c>
      <c r="AA123" s="60">
        <f>+O123*Parámetros!$C$99</f>
        <v>2.7768096677932945E-3</v>
      </c>
      <c r="AB123" s="60">
        <f>+P123*Parámetros!$C$100</f>
        <v>8.4510967375768156E-3</v>
      </c>
      <c r="AC123" s="60">
        <f>+Q123*Parámetros!$C$101</f>
        <v>1.3056377801528832E-2</v>
      </c>
      <c r="AD123" s="60">
        <f>+R123*Parámetros!$C$102</f>
        <v>3.5822504378518749E-2</v>
      </c>
      <c r="AE123" s="60">
        <f>+S123*Parámetros!$C$103</f>
        <v>6.9643549746604722E-2</v>
      </c>
      <c r="AF123" s="60">
        <f>+T123*Parámetros!$C$104</f>
        <v>8.8539187164056121E-2</v>
      </c>
      <c r="AG123" s="60">
        <f>+U123*Parámetros!$C$105</f>
        <v>0.17154600235187908</v>
      </c>
      <c r="AH123" s="60">
        <f t="shared" si="9"/>
        <v>0.39011064039745846</v>
      </c>
      <c r="AI123" s="140">
        <f t="shared" si="13"/>
        <v>0.12472856765723626</v>
      </c>
      <c r="AJ123" s="59">
        <f t="shared" si="11"/>
        <v>2.9434471094077881</v>
      </c>
    </row>
    <row r="124" spans="1:36" x14ac:dyDescent="0.25">
      <c r="A124" s="18">
        <v>44026</v>
      </c>
      <c r="B124" s="138">
        <f t="shared" si="14"/>
        <v>116</v>
      </c>
      <c r="C124" s="56">
        <f>+'Modelo predictivo'!O123</f>
        <v>24.903207392198965</v>
      </c>
      <c r="D124" s="59">
        <f>+$C124*'Estructura Poblacion'!C$19</f>
        <v>1.0158876833735622</v>
      </c>
      <c r="E124" s="59">
        <f>+$C124*'Estructura Poblacion'!D$19</f>
        <v>1.6706986984727772</v>
      </c>
      <c r="F124" s="59">
        <f>+$C124*'Estructura Poblacion'!E$19</f>
        <v>5.0702169180763628</v>
      </c>
      <c r="G124" s="59">
        <f>+$C124*'Estructura Poblacion'!F$19</f>
        <v>5.786617392993695</v>
      </c>
      <c r="H124" s="59">
        <f>+$C124*'Estructura Poblacion'!G$19</f>
        <v>4.6335916404372091</v>
      </c>
      <c r="I124" s="59">
        <f>+$C124*'Estructura Poblacion'!H$19</f>
        <v>3.1537525866755209</v>
      </c>
      <c r="J124" s="59">
        <f>+$C124*'Estructura Poblacion'!I$19</f>
        <v>1.6774667709802626</v>
      </c>
      <c r="K124" s="59">
        <f>+$C124*'Estructura Poblacion'!J$19</f>
        <v>0.92401109908444756</v>
      </c>
      <c r="L124" s="59">
        <f>+$C124*'Estructura Poblacion'!K$19</f>
        <v>0.97096460210512781</v>
      </c>
      <c r="M124" s="139">
        <f>+D124*Parámetros!$B$97</f>
        <v>1.0158876833735622E-3</v>
      </c>
      <c r="N124" s="139">
        <f>E124*Parámetros!$B$98</f>
        <v>5.0120960954183318E-3</v>
      </c>
      <c r="O124" s="139">
        <f>+F124*Parámetros!$B$99</f>
        <v>6.0842603016916352E-2</v>
      </c>
      <c r="P124" s="139">
        <f>+G124*Parámetros!$B$100</f>
        <v>0.18517175657579824</v>
      </c>
      <c r="Q124" s="139">
        <f>+H124*Parámetros!$B$101</f>
        <v>0.22704599038142326</v>
      </c>
      <c r="R124" s="139">
        <f>I124*Parámetros!$B$102</f>
        <v>0.32168276384090311</v>
      </c>
      <c r="S124" s="139">
        <f>+J124*Parámetros!$B$103</f>
        <v>0.27845948398272363</v>
      </c>
      <c r="T124" s="139">
        <f>+K124*Parámetros!$B$104</f>
        <v>0.22453469707752075</v>
      </c>
      <c r="U124" s="139">
        <f>L124*Parámetros!$B$105</f>
        <v>0.26507333637469993</v>
      </c>
      <c r="V124" s="139">
        <f t="shared" si="8"/>
        <v>1.5688386150287774</v>
      </c>
      <c r="W124" s="139">
        <f t="shared" si="12"/>
        <v>0.49510149640250839</v>
      </c>
      <c r="X124" s="59">
        <f t="shared" si="10"/>
        <v>11.878494842267127</v>
      </c>
      <c r="Y124" s="60">
        <f>+M124*Parámetros!$C$97</f>
        <v>5.0794384168678113E-5</v>
      </c>
      <c r="Z124" s="60">
        <f>N124*Parámetros!$C$98</f>
        <v>2.506048047709166E-4</v>
      </c>
      <c r="AA124" s="60">
        <f>+O124*Parámetros!$C$99</f>
        <v>3.0421301508458177E-3</v>
      </c>
      <c r="AB124" s="60">
        <f>+P124*Parámetros!$C$100</f>
        <v>9.2585878287899121E-3</v>
      </c>
      <c r="AC124" s="60">
        <f>+Q124*Parámetros!$C$101</f>
        <v>1.4303897394029666E-2</v>
      </c>
      <c r="AD124" s="60">
        <f>+R124*Parámetros!$C$102</f>
        <v>3.9245297188590177E-2</v>
      </c>
      <c r="AE124" s="60">
        <f>+S124*Parámetros!$C$103</f>
        <v>7.6297898611266277E-2</v>
      </c>
      <c r="AF124" s="60">
        <f>+T124*Parámetros!$C$104</f>
        <v>9.6998989137488958E-2</v>
      </c>
      <c r="AG124" s="60">
        <f>+U124*Parámetros!$C$105</f>
        <v>0.18793699548966225</v>
      </c>
      <c r="AH124" s="60">
        <f t="shared" si="9"/>
        <v>0.42738519498961264</v>
      </c>
      <c r="AI124" s="140">
        <f t="shared" si="13"/>
        <v>0.13487623746165481</v>
      </c>
      <c r="AJ124" s="59">
        <f t="shared" si="11"/>
        <v>3.2359560669357457</v>
      </c>
    </row>
    <row r="125" spans="1:36" x14ac:dyDescent="0.25">
      <c r="A125" s="18">
        <v>44027</v>
      </c>
      <c r="B125" s="138">
        <f t="shared" si="14"/>
        <v>117</v>
      </c>
      <c r="C125" s="56">
        <f>+'Modelo predictivo'!O124</f>
        <v>27.282595001161098</v>
      </c>
      <c r="D125" s="59">
        <f>+$C125*'Estructura Poblacion'!C$19</f>
        <v>1.1129511068855671</v>
      </c>
      <c r="E125" s="59">
        <f>+$C125*'Estructura Poblacion'!D$19</f>
        <v>1.830326320684226</v>
      </c>
      <c r="F125" s="59">
        <f>+$C125*'Estructura Poblacion'!E$19</f>
        <v>5.5546529635875199</v>
      </c>
      <c r="G125" s="59">
        <f>+$C125*'Estructura Poblacion'!F$19</f>
        <v>6.3395022285031581</v>
      </c>
      <c r="H125" s="59">
        <f>+$C125*'Estructura Poblacion'!G$19</f>
        <v>5.0763101369189307</v>
      </c>
      <c r="I125" s="59">
        <f>+$C125*'Estructura Poblacion'!H$19</f>
        <v>3.4550792273884223</v>
      </c>
      <c r="J125" s="59">
        <f>+$C125*'Estructura Poblacion'!I$19</f>
        <v>1.8377410515762016</v>
      </c>
      <c r="K125" s="59">
        <f>+$C125*'Estructura Poblacion'!J$19</f>
        <v>1.0122961350269957</v>
      </c>
      <c r="L125" s="59">
        <f>+$C125*'Estructura Poblacion'!K$19</f>
        <v>1.0637358305900779</v>
      </c>
      <c r="M125" s="139">
        <f>+D125*Parámetros!$B$97</f>
        <v>1.1129511068855671E-3</v>
      </c>
      <c r="N125" s="139">
        <f>E125*Parámetros!$B$98</f>
        <v>5.4909789620526776E-3</v>
      </c>
      <c r="O125" s="139">
        <f>+F125*Parámetros!$B$99</f>
        <v>6.6655835563050242E-2</v>
      </c>
      <c r="P125" s="139">
        <f>+G125*Parámetros!$B$100</f>
        <v>0.20286407131210107</v>
      </c>
      <c r="Q125" s="139">
        <f>+H125*Parámetros!$B$101</f>
        <v>0.24873919670902761</v>
      </c>
      <c r="R125" s="139">
        <f>I125*Parámetros!$B$102</f>
        <v>0.35241808119361906</v>
      </c>
      <c r="S125" s="139">
        <f>+J125*Parámetros!$B$103</f>
        <v>0.30506501456164947</v>
      </c>
      <c r="T125" s="139">
        <f>+K125*Parámetros!$B$104</f>
        <v>0.24598796081155994</v>
      </c>
      <c r="U125" s="139">
        <f>L125*Parámetros!$B$105</f>
        <v>0.29039988175109127</v>
      </c>
      <c r="V125" s="139">
        <f t="shared" si="8"/>
        <v>1.7187339719710371</v>
      </c>
      <c r="W125" s="139">
        <f t="shared" si="12"/>
        <v>0.53538152045161347</v>
      </c>
      <c r="X125" s="59">
        <f t="shared" si="10"/>
        <v>13.061847293786551</v>
      </c>
      <c r="Y125" s="60">
        <f>+M125*Parámetros!$C$97</f>
        <v>5.5647555344278353E-5</v>
      </c>
      <c r="Z125" s="60">
        <f>N125*Parámetros!$C$98</f>
        <v>2.7454894810263389E-4</v>
      </c>
      <c r="AA125" s="60">
        <f>+O125*Parámetros!$C$99</f>
        <v>3.3327917781525124E-3</v>
      </c>
      <c r="AB125" s="60">
        <f>+P125*Parámetros!$C$100</f>
        <v>1.0143203565605054E-2</v>
      </c>
      <c r="AC125" s="60">
        <f>+Q125*Parámetros!$C$101</f>
        <v>1.567056939266874E-2</v>
      </c>
      <c r="AD125" s="60">
        <f>+R125*Parámetros!$C$102</f>
        <v>4.2995005905621525E-2</v>
      </c>
      <c r="AE125" s="60">
        <f>+S125*Parámetros!$C$103</f>
        <v>8.3587813989891957E-2</v>
      </c>
      <c r="AF125" s="60">
        <f>+T125*Parámetros!$C$104</f>
        <v>0.10626679907059389</v>
      </c>
      <c r="AG125" s="60">
        <f>+U125*Parámetros!$C$105</f>
        <v>0.20589351616152371</v>
      </c>
      <c r="AH125" s="60">
        <f t="shared" si="9"/>
        <v>0.46821989636750427</v>
      </c>
      <c r="AI125" s="140">
        <f t="shared" si="13"/>
        <v>0.14584937757147887</v>
      </c>
      <c r="AJ125" s="59">
        <f t="shared" si="11"/>
        <v>3.5583265857317707</v>
      </c>
    </row>
    <row r="126" spans="1:36" x14ac:dyDescent="0.25">
      <c r="A126" s="18">
        <v>44028</v>
      </c>
      <c r="B126" s="138">
        <f t="shared" si="14"/>
        <v>118</v>
      </c>
      <c r="C126" s="56">
        <f>+'Modelo predictivo'!O125</f>
        <v>29.889225181890652</v>
      </c>
      <c r="D126" s="59">
        <f>+$C126*'Estructura Poblacion'!C$19</f>
        <v>1.2192845383190807</v>
      </c>
      <c r="E126" s="59">
        <f>+$C126*'Estructura Poblacion'!D$19</f>
        <v>2.0051991224787815</v>
      </c>
      <c r="F126" s="59">
        <f>+$C126*'Estructura Poblacion'!E$19</f>
        <v>6.0853549022319147</v>
      </c>
      <c r="G126" s="59">
        <f>+$C126*'Estructura Poblacion'!F$19</f>
        <v>6.9451901346174889</v>
      </c>
      <c r="H126" s="59">
        <f>+$C126*'Estructura Poblacion'!G$19</f>
        <v>5.561310306773489</v>
      </c>
      <c r="I126" s="59">
        <f>+$C126*'Estructura Poblacion'!H$19</f>
        <v>3.7851839623133485</v>
      </c>
      <c r="J126" s="59">
        <f>+$C126*'Estructura Poblacion'!I$19</f>
        <v>2.013322270635471</v>
      </c>
      <c r="K126" s="59">
        <f>+$C126*'Estructura Poblacion'!J$19</f>
        <v>1.109012802092022</v>
      </c>
      <c r="L126" s="59">
        <f>+$C126*'Estructura Poblacion'!K$19</f>
        <v>1.1653671424290548</v>
      </c>
      <c r="M126" s="139">
        <f>+D126*Parámetros!$B$97</f>
        <v>1.2192845383190807E-3</v>
      </c>
      <c r="N126" s="139">
        <f>E126*Parámetros!$B$98</f>
        <v>6.0155973674363445E-3</v>
      </c>
      <c r="O126" s="139">
        <f>+F126*Parámetros!$B$99</f>
        <v>7.3024258826782984E-2</v>
      </c>
      <c r="P126" s="139">
        <f>+G126*Parámetros!$B$100</f>
        <v>0.22224608430775966</v>
      </c>
      <c r="Q126" s="139">
        <f>+H126*Parámetros!$B$101</f>
        <v>0.27250420503190098</v>
      </c>
      <c r="R126" s="139">
        <f>I126*Parámetros!$B$102</f>
        <v>0.38608876415596155</v>
      </c>
      <c r="S126" s="139">
        <f>+J126*Parámetros!$B$103</f>
        <v>0.33421149692548818</v>
      </c>
      <c r="T126" s="139">
        <f>+K126*Parámetros!$B$104</f>
        <v>0.26949011090836134</v>
      </c>
      <c r="U126" s="139">
        <f>L126*Parámetros!$B$105</f>
        <v>0.31814522988313199</v>
      </c>
      <c r="V126" s="139">
        <f t="shared" si="8"/>
        <v>1.8829450319451422</v>
      </c>
      <c r="W126" s="139">
        <f t="shared" si="12"/>
        <v>0.578938078081211</v>
      </c>
      <c r="X126" s="59">
        <f t="shared" si="10"/>
        <v>14.365854247650482</v>
      </c>
      <c r="Y126" s="60">
        <f>+M126*Parámetros!$C$97</f>
        <v>6.0964226915954039E-5</v>
      </c>
      <c r="Z126" s="60">
        <f>N126*Parámetros!$C$98</f>
        <v>3.0077986837181726E-4</v>
      </c>
      <c r="AA126" s="60">
        <f>+O126*Parámetros!$C$99</f>
        <v>3.6512129413391495E-3</v>
      </c>
      <c r="AB126" s="60">
        <f>+P126*Parámetros!$C$100</f>
        <v>1.1112304215387983E-2</v>
      </c>
      <c r="AC126" s="60">
        <f>+Q126*Parámetros!$C$101</f>
        <v>1.7167764917009762E-2</v>
      </c>
      <c r="AD126" s="60">
        <f>+R126*Parámetros!$C$102</f>
        <v>4.7102829227027306E-2</v>
      </c>
      <c r="AE126" s="60">
        <f>+S126*Parámetros!$C$103</f>
        <v>9.1573950157583767E-2</v>
      </c>
      <c r="AF126" s="60">
        <f>+T126*Parámetros!$C$104</f>
        <v>0.11641972791241209</v>
      </c>
      <c r="AG126" s="60">
        <f>+U126*Parámetros!$C$105</f>
        <v>0.22556496798714057</v>
      </c>
      <c r="AH126" s="60">
        <f t="shared" si="9"/>
        <v>0.51295450145318833</v>
      </c>
      <c r="AI126" s="140">
        <f t="shared" si="13"/>
        <v>0.15771511551117157</v>
      </c>
      <c r="AJ126" s="59">
        <f t="shared" si="11"/>
        <v>3.9135659716737869</v>
      </c>
    </row>
    <row r="127" spans="1:36" x14ac:dyDescent="0.25">
      <c r="A127" s="18">
        <v>44029</v>
      </c>
      <c r="B127" s="138">
        <f t="shared" si="14"/>
        <v>119</v>
      </c>
      <c r="C127" s="56">
        <f>+'Modelo predictivo'!O126</f>
        <v>32.744781225454062</v>
      </c>
      <c r="D127" s="59">
        <f>+$C127*'Estructura Poblacion'!C$19</f>
        <v>1.3357725138698819</v>
      </c>
      <c r="E127" s="59">
        <f>+$C127*'Estructura Poblacion'!D$19</f>
        <v>2.1967717858013351</v>
      </c>
      <c r="F127" s="59">
        <f>+$C127*'Estructura Poblacion'!E$19</f>
        <v>6.6667373858041232</v>
      </c>
      <c r="G127" s="59">
        <f>+$C127*'Estructura Poblacion'!F$19</f>
        <v>7.6087195349921775</v>
      </c>
      <c r="H127" s="59">
        <f>+$C127*'Estructura Poblacion'!G$19</f>
        <v>6.0926266309671426</v>
      </c>
      <c r="I127" s="59">
        <f>+$C127*'Estructura Poblacion'!H$19</f>
        <v>4.1468127724884631</v>
      </c>
      <c r="J127" s="59">
        <f>+$C127*'Estructura Poblacion'!I$19</f>
        <v>2.2056710030822804</v>
      </c>
      <c r="K127" s="59">
        <f>+$C127*'Estructura Poblacion'!J$19</f>
        <v>1.2149656392810504</v>
      </c>
      <c r="L127" s="59">
        <f>+$C127*'Estructura Poblacion'!K$19</f>
        <v>1.2767039591676081</v>
      </c>
      <c r="M127" s="139">
        <f>+D127*Parámetros!$B$97</f>
        <v>1.335772513869882E-3</v>
      </c>
      <c r="N127" s="139">
        <f>E127*Parámetros!$B$98</f>
        <v>6.5903153574040059E-3</v>
      </c>
      <c r="O127" s="139">
        <f>+F127*Parámetros!$B$99</f>
        <v>8.0000848629649485E-2</v>
      </c>
      <c r="P127" s="139">
        <f>+G127*Parámetros!$B$100</f>
        <v>0.24347902511974967</v>
      </c>
      <c r="Q127" s="139">
        <f>+H127*Parámetros!$B$101</f>
        <v>0.29853870491738999</v>
      </c>
      <c r="R127" s="139">
        <f>I127*Parámetros!$B$102</f>
        <v>0.42297490279382322</v>
      </c>
      <c r="S127" s="139">
        <f>+J127*Parámetros!$B$103</f>
        <v>0.36614138651165856</v>
      </c>
      <c r="T127" s="139">
        <f>+K127*Parámetros!$B$104</f>
        <v>0.29523665034529523</v>
      </c>
      <c r="U127" s="139">
        <f>L127*Parámetros!$B$105</f>
        <v>0.34854018085275706</v>
      </c>
      <c r="V127" s="139">
        <f t="shared" si="8"/>
        <v>2.0628377870415973</v>
      </c>
      <c r="W127" s="139">
        <f t="shared" si="12"/>
        <v>0.62603760510217232</v>
      </c>
      <c r="X127" s="59">
        <f t="shared" si="10"/>
        <v>15.802654429589907</v>
      </c>
      <c r="Y127" s="60">
        <f>+M127*Parámetros!$C$97</f>
        <v>6.6788625693494098E-5</v>
      </c>
      <c r="Z127" s="60">
        <f>N127*Parámetros!$C$98</f>
        <v>3.2951576787020032E-4</v>
      </c>
      <c r="AA127" s="60">
        <f>+O127*Parámetros!$C$99</f>
        <v>4.0000424314824744E-3</v>
      </c>
      <c r="AB127" s="60">
        <f>+P127*Parámetros!$C$100</f>
        <v>1.2173951255987484E-2</v>
      </c>
      <c r="AC127" s="60">
        <f>+Q127*Parámetros!$C$101</f>
        <v>1.8807938409795569E-2</v>
      </c>
      <c r="AD127" s="60">
        <f>+R127*Parámetros!$C$102</f>
        <v>5.1602938140846433E-2</v>
      </c>
      <c r="AE127" s="60">
        <f>+S127*Parámetros!$C$103</f>
        <v>0.10032273990419445</v>
      </c>
      <c r="AF127" s="60">
        <f>+T127*Parámetros!$C$104</f>
        <v>0.12754223294916753</v>
      </c>
      <c r="AG127" s="60">
        <f>+U127*Parámetros!$C$105</f>
        <v>0.24711498822460476</v>
      </c>
      <c r="AH127" s="60">
        <f t="shared" si="9"/>
        <v>0.56196113570964235</v>
      </c>
      <c r="AI127" s="140">
        <f t="shared" si="13"/>
        <v>0.170546034094472</v>
      </c>
      <c r="AJ127" s="59">
        <f t="shared" si="11"/>
        <v>4.3049810732889577</v>
      </c>
    </row>
    <row r="128" spans="1:36" x14ac:dyDescent="0.25">
      <c r="A128" s="18">
        <v>44030</v>
      </c>
      <c r="B128" s="138">
        <f t="shared" si="14"/>
        <v>120</v>
      </c>
      <c r="C128" s="56">
        <f>+'Modelo predictivo'!O127</f>
        <v>35.873011531773955</v>
      </c>
      <c r="D128" s="59">
        <f>+$C128*'Estructura Poblacion'!C$19</f>
        <v>1.4633838126434602</v>
      </c>
      <c r="E128" s="59">
        <f>+$C128*'Estructura Poblacion'!D$19</f>
        <v>2.4066375359829331</v>
      </c>
      <c r="F128" s="59">
        <f>+$C128*'Estructura Poblacion'!E$19</f>
        <v>7.3036355159506359</v>
      </c>
      <c r="G128" s="59">
        <f>+$C128*'Estructura Poblacion'!F$19</f>
        <v>8.3356087109427097</v>
      </c>
      <c r="H128" s="59">
        <f>+$C128*'Estructura Poblacion'!G$19</f>
        <v>6.6746778329848713</v>
      </c>
      <c r="I128" s="59">
        <f>+$C128*'Estructura Poblacion'!H$19</f>
        <v>4.5429731652001095</v>
      </c>
      <c r="J128" s="59">
        <f>+$C128*'Estructura Poblacion'!I$19</f>
        <v>2.4163869284722295</v>
      </c>
      <c r="K128" s="59">
        <f>+$C128*'Estructura Poblacion'!J$19</f>
        <v>1.3310358096012553</v>
      </c>
      <c r="L128" s="59">
        <f>+$C128*'Estructura Poblacion'!K$19</f>
        <v>1.3986722199957524</v>
      </c>
      <c r="M128" s="139">
        <f>+D128*Parámetros!$B$97</f>
        <v>1.4633838126434603E-3</v>
      </c>
      <c r="N128" s="139">
        <f>E128*Parámetros!$B$98</f>
        <v>7.2199126079487991E-3</v>
      </c>
      <c r="O128" s="139">
        <f>+F128*Parámetros!$B$99</f>
        <v>8.7643626191407628E-2</v>
      </c>
      <c r="P128" s="139">
        <f>+G128*Parámetros!$B$100</f>
        <v>0.26673947875016674</v>
      </c>
      <c r="Q128" s="139">
        <f>+H128*Parámetros!$B$101</f>
        <v>0.32705921381625869</v>
      </c>
      <c r="R128" s="139">
        <f>I128*Parámetros!$B$102</f>
        <v>0.46338326285041115</v>
      </c>
      <c r="S128" s="139">
        <f>+J128*Parámetros!$B$103</f>
        <v>0.40112023012639009</v>
      </c>
      <c r="T128" s="139">
        <f>+K128*Parámetros!$B$104</f>
        <v>0.32344170173310505</v>
      </c>
      <c r="U128" s="139">
        <f>L128*Parámetros!$B$105</f>
        <v>0.38183751605884042</v>
      </c>
      <c r="V128" s="139">
        <f t="shared" si="8"/>
        <v>2.2599083259471722</v>
      </c>
      <c r="W128" s="139">
        <f t="shared" si="12"/>
        <v>0.75481407235839004</v>
      </c>
      <c r="X128" s="59">
        <f t="shared" si="10"/>
        <v>17.307748683178691</v>
      </c>
      <c r="Y128" s="60">
        <f>+M128*Parámetros!$C$97</f>
        <v>7.3169190632173015E-5</v>
      </c>
      <c r="Z128" s="60">
        <f>N128*Parámetros!$C$98</f>
        <v>3.6099563039744E-4</v>
      </c>
      <c r="AA128" s="60">
        <f>+O128*Parámetros!$C$99</f>
        <v>4.3821813095703812E-3</v>
      </c>
      <c r="AB128" s="60">
        <f>+P128*Parámetros!$C$100</f>
        <v>1.3336973937508337E-2</v>
      </c>
      <c r="AC128" s="60">
        <f>+Q128*Parámetros!$C$101</f>
        <v>2.0604730470424298E-2</v>
      </c>
      <c r="AD128" s="60">
        <f>+R128*Parámetros!$C$102</f>
        <v>5.6532758067750162E-2</v>
      </c>
      <c r="AE128" s="60">
        <f>+S128*Parámetros!$C$103</f>
        <v>0.10990694305463089</v>
      </c>
      <c r="AF128" s="60">
        <f>+T128*Parámetros!$C$104</f>
        <v>0.13972681514870139</v>
      </c>
      <c r="AG128" s="60">
        <f>+U128*Parámetros!$C$105</f>
        <v>0.27072279888571782</v>
      </c>
      <c r="AH128" s="60">
        <f t="shared" si="9"/>
        <v>0.61564736569533296</v>
      </c>
      <c r="AI128" s="140">
        <f t="shared" si="13"/>
        <v>0.20562749820501885</v>
      </c>
      <c r="AJ128" s="59">
        <f t="shared" si="11"/>
        <v>4.7150009407792712</v>
      </c>
    </row>
    <row r="129" spans="1:36" x14ac:dyDescent="0.25">
      <c r="A129" s="18">
        <v>44031</v>
      </c>
      <c r="B129" s="138">
        <f t="shared" si="14"/>
        <v>121</v>
      </c>
      <c r="C129" s="56">
        <f>+'Modelo predictivo'!O128</f>
        <v>39.299925511470065</v>
      </c>
      <c r="D129" s="59">
        <f>+$C129*'Estructura Poblacion'!C$19</f>
        <v>1.6031794481664776</v>
      </c>
      <c r="E129" s="59">
        <f>+$C129*'Estructura Poblacion'!D$19</f>
        <v>2.6365412843430716</v>
      </c>
      <c r="F129" s="59">
        <f>+$C129*'Estructura Poblacion'!E$19</f>
        <v>8.0013447291859752</v>
      </c>
      <c r="G129" s="59">
        <f>+$C129*'Estructura Poblacion'!F$19</f>
        <v>9.1319013220468772</v>
      </c>
      <c r="H129" s="59">
        <f>+$C129*'Estructura Poblacion'!G$19</f>
        <v>7.3123033291204189</v>
      </c>
      <c r="I129" s="59">
        <f>+$C129*'Estructura Poblacion'!H$19</f>
        <v>4.9769589830737804</v>
      </c>
      <c r="J129" s="59">
        <f>+$C129*'Estructura Poblacion'!I$19</f>
        <v>2.6472220268358528</v>
      </c>
      <c r="K129" s="59">
        <f>+$C129*'Estructura Poblacion'!J$19</f>
        <v>1.458188368826971</v>
      </c>
      <c r="L129" s="59">
        <f>+$C129*'Estructura Poblacion'!K$19</f>
        <v>1.5322860198706416</v>
      </c>
      <c r="M129" s="139">
        <f>+D129*Parámetros!$B$97</f>
        <v>1.6031794481664776E-3</v>
      </c>
      <c r="N129" s="139">
        <f>E129*Parámetros!$B$98</f>
        <v>7.9096238530292143E-3</v>
      </c>
      <c r="O129" s="139">
        <f>+F129*Parámetros!$B$99</f>
        <v>9.6016136750231698E-2</v>
      </c>
      <c r="P129" s="139">
        <f>+G129*Parámetros!$B$100</f>
        <v>0.29222084230550005</v>
      </c>
      <c r="Q129" s="139">
        <f>+H129*Parámetros!$B$101</f>
        <v>0.35830286312690052</v>
      </c>
      <c r="R129" s="139">
        <f>I129*Parámetros!$B$102</f>
        <v>0.50764981627352557</v>
      </c>
      <c r="S129" s="139">
        <f>+J129*Parámetros!$B$103</f>
        <v>0.43943885645475161</v>
      </c>
      <c r="T129" s="139">
        <f>+K129*Parámetros!$B$104</f>
        <v>0.35433977362495395</v>
      </c>
      <c r="U129" s="139">
        <f>L129*Parámetros!$B$105</f>
        <v>0.41831408342468518</v>
      </c>
      <c r="V129" s="139">
        <f t="shared" si="8"/>
        <v>2.475795175261744</v>
      </c>
      <c r="W129" s="139">
        <f t="shared" si="12"/>
        <v>0.82948111617221854</v>
      </c>
      <c r="X129" s="59">
        <f t="shared" si="10"/>
        <v>18.954062742268217</v>
      </c>
      <c r="Y129" s="60">
        <f>+M129*Parámetros!$C$97</f>
        <v>8.015897240832388E-5</v>
      </c>
      <c r="Z129" s="60">
        <f>N129*Parámetros!$C$98</f>
        <v>3.9548119265146075E-4</v>
      </c>
      <c r="AA129" s="60">
        <f>+O129*Parámetros!$C$99</f>
        <v>4.8008068375115856E-3</v>
      </c>
      <c r="AB129" s="60">
        <f>+P129*Parámetros!$C$100</f>
        <v>1.4611042115275003E-2</v>
      </c>
      <c r="AC129" s="60">
        <f>+Q129*Parámetros!$C$101</f>
        <v>2.2573080376994733E-2</v>
      </c>
      <c r="AD129" s="60">
        <f>+R129*Parámetros!$C$102</f>
        <v>6.1933277585370115E-2</v>
      </c>
      <c r="AE129" s="60">
        <f>+S129*Parámetros!$C$103</f>
        <v>0.12040624666860195</v>
      </c>
      <c r="AF129" s="60">
        <f>+T129*Parámetros!$C$104</f>
        <v>0.15307478220598011</v>
      </c>
      <c r="AG129" s="60">
        <f>+U129*Parámetros!$C$105</f>
        <v>0.29658468514810177</v>
      </c>
      <c r="AH129" s="60">
        <f t="shared" si="9"/>
        <v>0.67445956110289507</v>
      </c>
      <c r="AI129" s="140">
        <f t="shared" si="13"/>
        <v>0.22596839801075552</v>
      </c>
      <c r="AJ129" s="59">
        <f t="shared" si="11"/>
        <v>5.1634921038714108</v>
      </c>
    </row>
    <row r="130" spans="1:36" x14ac:dyDescent="0.25">
      <c r="A130" s="18">
        <v>44032</v>
      </c>
      <c r="B130" s="138">
        <f t="shared" si="14"/>
        <v>122</v>
      </c>
      <c r="C130" s="56">
        <f>+'Modelo predictivo'!O129</f>
        <v>39.586991102434695</v>
      </c>
      <c r="D130" s="59">
        <f>+$C130*'Estructura Poblacion'!C$19</f>
        <v>1.6148898432809911</v>
      </c>
      <c r="E130" s="59">
        <f>+$C130*'Estructura Poblacion'!D$19</f>
        <v>2.6557998521912904</v>
      </c>
      <c r="F130" s="59">
        <f>+$C130*'Estructura Poblacion'!E$19</f>
        <v>8.0597904062019552</v>
      </c>
      <c r="G130" s="59">
        <f>+$C130*'Estructura Poblacion'!F$19</f>
        <v>9.198605129128623</v>
      </c>
      <c r="H130" s="59">
        <f>+$C130*'Estructura Poblacion'!G$19</f>
        <v>7.3657159157644809</v>
      </c>
      <c r="I130" s="59">
        <f>+$C130*'Estructura Poblacion'!H$19</f>
        <v>5.0133130894261146</v>
      </c>
      <c r="J130" s="59">
        <f>+$C130*'Estructura Poblacion'!I$19</f>
        <v>2.6665586119733087</v>
      </c>
      <c r="K130" s="59">
        <f>+$C130*'Estructura Poblacion'!J$19</f>
        <v>1.4688396792400886</v>
      </c>
      <c r="L130" s="59">
        <f>+$C130*'Estructura Poblacion'!K$19</f>
        <v>1.5434785752278428</v>
      </c>
      <c r="M130" s="139">
        <f>+D130*Parámetros!$B$97</f>
        <v>1.614889843280991E-3</v>
      </c>
      <c r="N130" s="139">
        <f>E130*Parámetros!$B$98</f>
        <v>7.9673995565738721E-3</v>
      </c>
      <c r="O130" s="139">
        <f>+F130*Parámetros!$B$99</f>
        <v>9.6717484874423471E-2</v>
      </c>
      <c r="P130" s="139">
        <f>+G130*Parámetros!$B$100</f>
        <v>0.29435536413211594</v>
      </c>
      <c r="Q130" s="139">
        <f>+H130*Parámetros!$B$101</f>
        <v>0.36092007987245955</v>
      </c>
      <c r="R130" s="139">
        <f>I130*Parámetros!$B$102</f>
        <v>0.51135793512146366</v>
      </c>
      <c r="S130" s="139">
        <f>+J130*Parámetros!$B$103</f>
        <v>0.44264872958756929</v>
      </c>
      <c r="T130" s="139">
        <f>+K130*Parámetros!$B$104</f>
        <v>0.35692804205534151</v>
      </c>
      <c r="U130" s="139">
        <f>L130*Parámetros!$B$105</f>
        <v>0.42136965103720114</v>
      </c>
      <c r="V130" s="139">
        <f t="shared" si="8"/>
        <v>2.4938795760804293</v>
      </c>
      <c r="W130" s="139">
        <f t="shared" si="12"/>
        <v>0.91153284870504869</v>
      </c>
      <c r="X130" s="59">
        <f t="shared" si="10"/>
        <v>20.536409469643594</v>
      </c>
      <c r="Y130" s="60">
        <f>+M130*Parámetros!$C$97</f>
        <v>8.0744492164049557E-5</v>
      </c>
      <c r="Z130" s="60">
        <f>N130*Parámetros!$C$98</f>
        <v>3.9836997782869365E-4</v>
      </c>
      <c r="AA130" s="60">
        <f>+O130*Parámetros!$C$99</f>
        <v>4.8358742437211739E-3</v>
      </c>
      <c r="AB130" s="60">
        <f>+P130*Parámetros!$C$100</f>
        <v>1.4717768206605798E-2</v>
      </c>
      <c r="AC130" s="60">
        <f>+Q130*Parámetros!$C$101</f>
        <v>2.273796503196495E-2</v>
      </c>
      <c r="AD130" s="60">
        <f>+R130*Parámetros!$C$102</f>
        <v>6.2385668084818567E-2</v>
      </c>
      <c r="AE130" s="60">
        <f>+S130*Parámetros!$C$103</f>
        <v>0.12128575190699399</v>
      </c>
      <c r="AF130" s="60">
        <f>+T130*Parámetros!$C$104</f>
        <v>0.15419291416790754</v>
      </c>
      <c r="AG130" s="60">
        <f>+U130*Parámetros!$C$105</f>
        <v>0.29875108258537558</v>
      </c>
      <c r="AH130" s="60">
        <f t="shared" si="9"/>
        <v>0.67938613869738029</v>
      </c>
      <c r="AI130" s="140">
        <f t="shared" si="13"/>
        <v>0.24832104497638102</v>
      </c>
      <c r="AJ130" s="59">
        <f t="shared" si="11"/>
        <v>5.59455719759241</v>
      </c>
    </row>
    <row r="131" spans="1:36" x14ac:dyDescent="0.25">
      <c r="A131" s="18">
        <v>44033</v>
      </c>
      <c r="B131" s="138">
        <f t="shared" si="14"/>
        <v>123</v>
      </c>
      <c r="C131" s="56">
        <f>+'Modelo predictivo'!O130</f>
        <v>42.836086163995788</v>
      </c>
      <c r="D131" s="59">
        <f>+$C131*'Estructura Poblacion'!C$19</f>
        <v>1.7474316321022874</v>
      </c>
      <c r="E131" s="59">
        <f>+$C131*'Estructura Poblacion'!D$19</f>
        <v>2.8737741398031291</v>
      </c>
      <c r="F131" s="59">
        <f>+$C131*'Estructura Poblacion'!E$19</f>
        <v>8.7212962311394229</v>
      </c>
      <c r="G131" s="59">
        <f>+$C131*'Estructura Poblacion'!F$19</f>
        <v>9.9535789643707826</v>
      </c>
      <c r="H131" s="59">
        <f>+$C131*'Estructura Poblacion'!G$19</f>
        <v>7.9702557037177124</v>
      </c>
      <c r="I131" s="59">
        <f>+$C131*'Estructura Poblacion'!H$19</f>
        <v>5.4247798452289357</v>
      </c>
      <c r="J131" s="59">
        <f>+$C131*'Estructura Poblacion'!I$19</f>
        <v>2.8854159228284608</v>
      </c>
      <c r="K131" s="59">
        <f>+$C131*'Estructura Poblacion'!J$19</f>
        <v>1.5893944275334095</v>
      </c>
      <c r="L131" s="59">
        <f>+$C131*'Estructura Poblacion'!K$19</f>
        <v>1.6701592972716484</v>
      </c>
      <c r="M131" s="139">
        <f>+D131*Parámetros!$B$97</f>
        <v>1.7474316321022874E-3</v>
      </c>
      <c r="N131" s="139">
        <f>E131*Parámetros!$B$98</f>
        <v>8.6213224194093881E-3</v>
      </c>
      <c r="O131" s="139">
        <f>+F131*Parámetros!$B$99</f>
        <v>0.10465555477367308</v>
      </c>
      <c r="P131" s="139">
        <f>+G131*Parámetros!$B$100</f>
        <v>0.31851452685986503</v>
      </c>
      <c r="Q131" s="139">
        <f>+H131*Parámetros!$B$101</f>
        <v>0.39054252948216794</v>
      </c>
      <c r="R131" s="139">
        <f>I131*Parámetros!$B$102</f>
        <v>0.5533275442133514</v>
      </c>
      <c r="S131" s="139">
        <f>+J131*Parámetros!$B$103</f>
        <v>0.4789790431895245</v>
      </c>
      <c r="T131" s="139">
        <f>+K131*Parámetros!$B$104</f>
        <v>0.3862228458906185</v>
      </c>
      <c r="U131" s="139">
        <f>L131*Parámetros!$B$105</f>
        <v>0.45595348815516001</v>
      </c>
      <c r="V131" s="139">
        <f t="shared" si="8"/>
        <v>2.6985642866158717</v>
      </c>
      <c r="W131" s="139">
        <f t="shared" si="12"/>
        <v>1.0016993246064596</v>
      </c>
      <c r="X131" s="59">
        <f t="shared" si="10"/>
        <v>22.233274431653005</v>
      </c>
      <c r="Y131" s="60">
        <f>+M131*Parámetros!$C$97</f>
        <v>8.7371581605114371E-5</v>
      </c>
      <c r="Z131" s="60">
        <f>N131*Parámetros!$C$98</f>
        <v>4.3106612097046945E-4</v>
      </c>
      <c r="AA131" s="60">
        <f>+O131*Parámetros!$C$99</f>
        <v>5.2327777386836543E-3</v>
      </c>
      <c r="AB131" s="60">
        <f>+P131*Parámetros!$C$100</f>
        <v>1.5925726342993253E-2</v>
      </c>
      <c r="AC131" s="60">
        <f>+Q131*Parámetros!$C$101</f>
        <v>2.460417935737658E-2</v>
      </c>
      <c r="AD131" s="60">
        <f>+R131*Parámetros!$C$102</f>
        <v>6.7505960394028869E-2</v>
      </c>
      <c r="AE131" s="60">
        <f>+S131*Parámetros!$C$103</f>
        <v>0.13124025783392973</v>
      </c>
      <c r="AF131" s="60">
        <f>+T131*Parámetros!$C$104</f>
        <v>0.1668482694247472</v>
      </c>
      <c r="AG131" s="60">
        <f>+U131*Parámetros!$C$105</f>
        <v>0.32327102310200845</v>
      </c>
      <c r="AH131" s="60">
        <f t="shared" si="9"/>
        <v>0.73514663189634333</v>
      </c>
      <c r="AI131" s="140">
        <f t="shared" si="13"/>
        <v>0.27288432160375031</v>
      </c>
      <c r="AJ131" s="59">
        <f t="shared" si="11"/>
        <v>6.0568195078850033</v>
      </c>
    </row>
    <row r="132" spans="1:36" x14ac:dyDescent="0.25">
      <c r="A132" s="18">
        <v>44034</v>
      </c>
      <c r="B132" s="138">
        <f t="shared" si="14"/>
        <v>124</v>
      </c>
      <c r="C132" s="56">
        <f>+'Modelo predictivo'!O131</f>
        <v>46.351634035585448</v>
      </c>
      <c r="D132" s="59">
        <f>+$C132*'Estructura Poblacion'!C$19</f>
        <v>1.890842949641121</v>
      </c>
      <c r="E132" s="59">
        <f>+$C132*'Estructura Poblacion'!D$19</f>
        <v>3.1096241313718243</v>
      </c>
      <c r="F132" s="59">
        <f>+$C132*'Estructura Poblacion'!E$19</f>
        <v>9.4370510338892437</v>
      </c>
      <c r="G132" s="59">
        <f>+$C132*'Estructura Poblacion'!F$19</f>
        <v>10.770466931420973</v>
      </c>
      <c r="H132" s="59">
        <f>+$C132*'Estructura Poblacion'!G$19</f>
        <v>8.624372780799817</v>
      </c>
      <c r="I132" s="59">
        <f>+$C132*'Estructura Poblacion'!H$19</f>
        <v>5.8699902961960122</v>
      </c>
      <c r="J132" s="59">
        <f>+$C132*'Estructura Poblacion'!I$19</f>
        <v>3.1222213528884204</v>
      </c>
      <c r="K132" s="59">
        <f>+$C132*'Estructura Poblacion'!J$19</f>
        <v>1.7198356675533248</v>
      </c>
      <c r="L132" s="59">
        <f>+$C132*'Estructura Poblacion'!K$19</f>
        <v>1.8072288918247126</v>
      </c>
      <c r="M132" s="139">
        <f>+D132*Parámetros!$B$97</f>
        <v>1.8908429496411209E-3</v>
      </c>
      <c r="N132" s="139">
        <f>E132*Parámetros!$B$98</f>
        <v>9.3288723941154731E-3</v>
      </c>
      <c r="O132" s="139">
        <f>+F132*Parámetros!$B$99</f>
        <v>0.11324461240667093</v>
      </c>
      <c r="P132" s="139">
        <f>+G132*Parámetros!$B$100</f>
        <v>0.34465494180547113</v>
      </c>
      <c r="Q132" s="139">
        <f>+H132*Parámetros!$B$101</f>
        <v>0.42259426625919105</v>
      </c>
      <c r="R132" s="139">
        <f>I132*Parámetros!$B$102</f>
        <v>0.59873901021199316</v>
      </c>
      <c r="S132" s="139">
        <f>+J132*Parámetros!$B$103</f>
        <v>0.51828874457947782</v>
      </c>
      <c r="T132" s="139">
        <f>+K132*Parámetros!$B$104</f>
        <v>0.41792006721545794</v>
      </c>
      <c r="U132" s="139">
        <f>L132*Parámetros!$B$105</f>
        <v>0.49337348746814658</v>
      </c>
      <c r="V132" s="139">
        <f t="shared" si="8"/>
        <v>2.9200348452901652</v>
      </c>
      <c r="W132" s="139">
        <f t="shared" si="12"/>
        <v>1.1007827093030156</v>
      </c>
      <c r="X132" s="59">
        <f t="shared" si="10"/>
        <v>24.052526567640154</v>
      </c>
      <c r="Y132" s="60">
        <f>+M132*Parámetros!$C$97</f>
        <v>9.4542147482056058E-5</v>
      </c>
      <c r="Z132" s="60">
        <f>N132*Parámetros!$C$98</f>
        <v>4.6644361970577366E-4</v>
      </c>
      <c r="AA132" s="60">
        <f>+O132*Parámetros!$C$99</f>
        <v>5.6622306203335466E-3</v>
      </c>
      <c r="AB132" s="60">
        <f>+P132*Parámetros!$C$100</f>
        <v>1.7232747090273556E-2</v>
      </c>
      <c r="AC132" s="60">
        <f>+Q132*Parámetros!$C$101</f>
        <v>2.6623438774329038E-2</v>
      </c>
      <c r="AD132" s="60">
        <f>+R132*Parámetros!$C$102</f>
        <v>7.3046159245863163E-2</v>
      </c>
      <c r="AE132" s="60">
        <f>+S132*Parámetros!$C$103</f>
        <v>0.14201111601477692</v>
      </c>
      <c r="AF132" s="60">
        <f>+T132*Parámetros!$C$104</f>
        <v>0.18054146903707782</v>
      </c>
      <c r="AG132" s="60">
        <f>+U132*Parámetros!$C$105</f>
        <v>0.34980180261491589</v>
      </c>
      <c r="AH132" s="60">
        <f t="shared" si="9"/>
        <v>0.79547994916475773</v>
      </c>
      <c r="AI132" s="140">
        <f t="shared" si="13"/>
        <v>0.29987675491276317</v>
      </c>
      <c r="AJ132" s="59">
        <f t="shared" si="11"/>
        <v>6.5524227021369983</v>
      </c>
    </row>
    <row r="133" spans="1:36" x14ac:dyDescent="0.25">
      <c r="A133" s="18">
        <v>44035</v>
      </c>
      <c r="B133" s="138">
        <f t="shared" si="14"/>
        <v>125</v>
      </c>
      <c r="C133" s="56">
        <f>+'Modelo predictivo'!O132</f>
        <v>50.155449128942564</v>
      </c>
      <c r="D133" s="59">
        <f>+$C133*'Estructura Poblacion'!C$19</f>
        <v>2.0460136809575395</v>
      </c>
      <c r="E133" s="59">
        <f>+$C133*'Estructura Poblacion'!D$19</f>
        <v>3.3648133054255074</v>
      </c>
      <c r="F133" s="59">
        <f>+$C133*'Estructura Poblacion'!E$19</f>
        <v>10.211496162014184</v>
      </c>
      <c r="G133" s="59">
        <f>+$C133*'Estructura Poblacion'!F$19</f>
        <v>11.654337921703426</v>
      </c>
      <c r="H133" s="59">
        <f>+$C133*'Estructura Poblacion'!G$19</f>
        <v>9.3321260248204911</v>
      </c>
      <c r="I133" s="59">
        <f>+$C133*'Estructura Poblacion'!H$19</f>
        <v>6.3517070285422346</v>
      </c>
      <c r="J133" s="59">
        <f>+$C133*'Estructura Poblacion'!I$19</f>
        <v>3.3784443092959773</v>
      </c>
      <c r="K133" s="59">
        <f>+$C133*'Estructura Poblacion'!J$19</f>
        <v>1.8609728034159099</v>
      </c>
      <c r="L133" s="59">
        <f>+$C133*'Estructura Poblacion'!K$19</f>
        <v>1.9555378927672955</v>
      </c>
      <c r="M133" s="139">
        <f>+D133*Parámetros!$B$97</f>
        <v>2.0460136809575397E-3</v>
      </c>
      <c r="N133" s="139">
        <f>E133*Parámetros!$B$98</f>
        <v>1.0094439916276522E-2</v>
      </c>
      <c r="O133" s="139">
        <f>+F133*Parámetros!$B$99</f>
        <v>0.12253795394417021</v>
      </c>
      <c r="P133" s="139">
        <f>+G133*Parámetros!$B$100</f>
        <v>0.37293881349450964</v>
      </c>
      <c r="Q133" s="139">
        <f>+H133*Parámetros!$B$101</f>
        <v>0.45727417521620406</v>
      </c>
      <c r="R133" s="139">
        <f>I133*Parámetros!$B$102</f>
        <v>0.64787411691130792</v>
      </c>
      <c r="S133" s="139">
        <f>+J133*Parámetros!$B$103</f>
        <v>0.56082175534313228</v>
      </c>
      <c r="T133" s="139">
        <f>+K133*Parámetros!$B$104</f>
        <v>0.45221639123006607</v>
      </c>
      <c r="U133" s="139">
        <f>L133*Parámetros!$B$105</f>
        <v>0.53386184472547171</v>
      </c>
      <c r="V133" s="139">
        <f t="shared" si="8"/>
        <v>3.159665504462096</v>
      </c>
      <c r="W133" s="139">
        <f t="shared" si="12"/>
        <v>1.2096643886558935</v>
      </c>
      <c r="X133" s="59">
        <f t="shared" si="10"/>
        <v>26.002527683446356</v>
      </c>
      <c r="Y133" s="60">
        <f>+M133*Parámetros!$C$97</f>
        <v>1.0230068404787698E-4</v>
      </c>
      <c r="Z133" s="60">
        <f>N133*Parámetros!$C$98</f>
        <v>5.0472199581382611E-4</v>
      </c>
      <c r="AA133" s="60">
        <f>+O133*Parámetros!$C$99</f>
        <v>6.1268976972085106E-3</v>
      </c>
      <c r="AB133" s="60">
        <f>+P133*Parámetros!$C$100</f>
        <v>1.8646940674725481E-2</v>
      </c>
      <c r="AC133" s="60">
        <f>+Q133*Parámetros!$C$101</f>
        <v>2.8808273038620855E-2</v>
      </c>
      <c r="AD133" s="60">
        <f>+R133*Parámetros!$C$102</f>
        <v>7.904064226317957E-2</v>
      </c>
      <c r="AE133" s="60">
        <f>+S133*Parámetros!$C$103</f>
        <v>0.15366516096401825</v>
      </c>
      <c r="AF133" s="60">
        <f>+T133*Parámetros!$C$104</f>
        <v>0.19535748101138853</v>
      </c>
      <c r="AG133" s="60">
        <f>+U133*Parámetros!$C$105</f>
        <v>0.37850804791035941</v>
      </c>
      <c r="AH133" s="60">
        <f t="shared" si="9"/>
        <v>0.86076046623936231</v>
      </c>
      <c r="AI133" s="140">
        <f t="shared" si="13"/>
        <v>0.32953845326417242</v>
      </c>
      <c r="AJ133" s="59">
        <f t="shared" si="11"/>
        <v>7.0836447151121886</v>
      </c>
    </row>
    <row r="134" spans="1:36" x14ac:dyDescent="0.25">
      <c r="A134" s="18">
        <v>44036</v>
      </c>
      <c r="B134" s="138">
        <f t="shared" si="14"/>
        <v>126</v>
      </c>
      <c r="C134" s="56">
        <f>+'Modelo predictivo'!O133</f>
        <v>54.271125482162461</v>
      </c>
      <c r="D134" s="59">
        <f>+$C134*'Estructura Poblacion'!C$19</f>
        <v>2.2139063082059334</v>
      </c>
      <c r="E134" s="59">
        <f>+$C134*'Estructura Poblacion'!D$19</f>
        <v>3.6409245315165539</v>
      </c>
      <c r="F134" s="59">
        <f>+$C134*'Estructura Poblacion'!E$19</f>
        <v>11.049435289564443</v>
      </c>
      <c r="G134" s="59">
        <f>+$C134*'Estructura Poblacion'!F$19</f>
        <v>12.610674348349239</v>
      </c>
      <c r="H134" s="59">
        <f>+$C134*'Estructura Poblacion'!G$19</f>
        <v>10.097905438077865</v>
      </c>
      <c r="I134" s="59">
        <f>+$C134*'Estructura Poblacion'!H$19</f>
        <v>6.8729180011076609</v>
      </c>
      <c r="J134" s="59">
        <f>+$C134*'Estructura Poblacion'!I$19</f>
        <v>3.6556740738763533</v>
      </c>
      <c r="K134" s="59">
        <f>+$C134*'Estructura Poblacion'!J$19</f>
        <v>2.0136812706716527</v>
      </c>
      <c r="L134" s="59">
        <f>+$C134*'Estructura Poblacion'!K$19</f>
        <v>2.1160062207927632</v>
      </c>
      <c r="M134" s="139">
        <f>+D134*Parámetros!$B$97</f>
        <v>2.2139063082059333E-3</v>
      </c>
      <c r="N134" s="139">
        <f>E134*Parámetros!$B$98</f>
        <v>1.0922773594549661E-2</v>
      </c>
      <c r="O134" s="139">
        <f>+F134*Parámetros!$B$99</f>
        <v>0.13259322347477331</v>
      </c>
      <c r="P134" s="139">
        <f>+G134*Parámetros!$B$100</f>
        <v>0.40354157914717564</v>
      </c>
      <c r="Q134" s="139">
        <f>+H134*Parámetros!$B$101</f>
        <v>0.4947973664658154</v>
      </c>
      <c r="R134" s="139">
        <f>I134*Parámetros!$B$102</f>
        <v>0.70103763611298142</v>
      </c>
      <c r="S134" s="139">
        <f>+J134*Parámetros!$B$103</f>
        <v>0.60684189626347473</v>
      </c>
      <c r="T134" s="139">
        <f>+K134*Parámetros!$B$104</f>
        <v>0.48932454877321158</v>
      </c>
      <c r="U134" s="139">
        <f>L134*Parámetros!$B$105</f>
        <v>0.57766969827642445</v>
      </c>
      <c r="V134" s="139">
        <f t="shared" si="8"/>
        <v>3.418942628416612</v>
      </c>
      <c r="W134" s="139">
        <f t="shared" si="12"/>
        <v>1.3293127768614799</v>
      </c>
      <c r="X134" s="59">
        <f t="shared" si="10"/>
        <v>28.09215753500149</v>
      </c>
      <c r="Y134" s="60">
        <f>+M134*Parámetros!$C$97</f>
        <v>1.1069531541029667E-4</v>
      </c>
      <c r="Z134" s="60">
        <f>N134*Parámetros!$C$98</f>
        <v>5.4613867972748312E-4</v>
      </c>
      <c r="AA134" s="60">
        <f>+O134*Parámetros!$C$99</f>
        <v>6.629661173738666E-3</v>
      </c>
      <c r="AB134" s="60">
        <f>+P134*Parámetros!$C$100</f>
        <v>2.0177078957358784E-2</v>
      </c>
      <c r="AC134" s="60">
        <f>+Q134*Parámetros!$C$101</f>
        <v>3.117223408734637E-2</v>
      </c>
      <c r="AD134" s="60">
        <f>+R134*Parámetros!$C$102</f>
        <v>8.5526591605783728E-2</v>
      </c>
      <c r="AE134" s="60">
        <f>+S134*Parámetros!$C$103</f>
        <v>0.1662746795761921</v>
      </c>
      <c r="AF134" s="60">
        <f>+T134*Parámetros!$C$104</f>
        <v>0.2113882050700274</v>
      </c>
      <c r="AG134" s="60">
        <f>+U134*Parámetros!$C$105</f>
        <v>0.40956781607798493</v>
      </c>
      <c r="AH134" s="60">
        <f t="shared" si="9"/>
        <v>0.93139310054356983</v>
      </c>
      <c r="AI134" s="140">
        <f t="shared" si="13"/>
        <v>0.36213323339871123</v>
      </c>
      <c r="AJ134" s="59">
        <f t="shared" si="11"/>
        <v>7.6529045822570483</v>
      </c>
    </row>
    <row r="135" spans="1:36" x14ac:dyDescent="0.25">
      <c r="A135" s="18">
        <v>44037</v>
      </c>
      <c r="B135" s="138">
        <f t="shared" si="14"/>
        <v>127</v>
      </c>
      <c r="C135" s="56">
        <f>+'Modelo predictivo'!O134</f>
        <v>58.724180860444903</v>
      </c>
      <c r="D135" s="59">
        <f>+$C135*'Estructura Poblacion'!C$19</f>
        <v>2.3955617890013361</v>
      </c>
      <c r="E135" s="59">
        <f>+$C135*'Estructura Poblacion'!D$19</f>
        <v>3.9396697376081273</v>
      </c>
      <c r="F135" s="59">
        <f>+$C135*'Estructura Poblacion'!E$19</f>
        <v>11.956063755549559</v>
      </c>
      <c r="G135" s="59">
        <f>+$C135*'Estructura Poblacion'!F$19</f>
        <v>13.645405630071821</v>
      </c>
      <c r="H135" s="59">
        <f>+$C135*'Estructura Poblacion'!G$19</f>
        <v>10.926458959327382</v>
      </c>
      <c r="I135" s="59">
        <f>+$C135*'Estructura Poblacion'!H$19</f>
        <v>7.4368547943364272</v>
      </c>
      <c r="J135" s="59">
        <f>+$C135*'Estructura Poblacion'!I$19</f>
        <v>3.9556295096867506</v>
      </c>
      <c r="K135" s="59">
        <f>+$C135*'Estructura Poblacion'!J$19</f>
        <v>2.1789078830340269</v>
      </c>
      <c r="L135" s="59">
        <f>+$C135*'Estructura Poblacion'!K$19</f>
        <v>2.2896288018294753</v>
      </c>
      <c r="M135" s="139">
        <f>+D135*Parámetros!$B$97</f>
        <v>2.3955617890013361E-3</v>
      </c>
      <c r="N135" s="139">
        <f>E135*Parámetros!$B$98</f>
        <v>1.1819009212824381E-2</v>
      </c>
      <c r="O135" s="139">
        <f>+F135*Parámetros!$B$99</f>
        <v>0.1434727650665947</v>
      </c>
      <c r="P135" s="139">
        <f>+G135*Parámetros!$B$100</f>
        <v>0.43665298016229825</v>
      </c>
      <c r="Q135" s="139">
        <f>+H135*Parámetros!$B$101</f>
        <v>0.53539648900704173</v>
      </c>
      <c r="R135" s="139">
        <f>I135*Parámetros!$B$102</f>
        <v>0.75855918902231556</v>
      </c>
      <c r="S135" s="139">
        <f>+J135*Parámetros!$B$103</f>
        <v>0.65663449860800061</v>
      </c>
      <c r="T135" s="139">
        <f>+K135*Parámetros!$B$104</f>
        <v>0.52947461557726849</v>
      </c>
      <c r="U135" s="139">
        <f>L135*Parámetros!$B$105</f>
        <v>0.62506866289944685</v>
      </c>
      <c r="V135" s="139">
        <f t="shared" si="8"/>
        <v>3.6994737713447918</v>
      </c>
      <c r="W135" s="139">
        <f t="shared" si="12"/>
        <v>1.4320117869408482</v>
      </c>
      <c r="X135" s="59">
        <f t="shared" si="10"/>
        <v>30.359619519405435</v>
      </c>
      <c r="Y135" s="60">
        <f>+M135*Parámetros!$C$97</f>
        <v>1.1977808945006681E-4</v>
      </c>
      <c r="Z135" s="60">
        <f>N135*Parámetros!$C$98</f>
        <v>5.909504606412191E-4</v>
      </c>
      <c r="AA135" s="60">
        <f>+O135*Parámetros!$C$99</f>
        <v>7.1736382533297352E-3</v>
      </c>
      <c r="AB135" s="60">
        <f>+P135*Parámetros!$C$100</f>
        <v>2.1832649008114914E-2</v>
      </c>
      <c r="AC135" s="60">
        <f>+Q135*Parámetros!$C$101</f>
        <v>3.3729978807443627E-2</v>
      </c>
      <c r="AD135" s="60">
        <f>+R135*Parámetros!$C$102</f>
        <v>9.2544221060722492E-2</v>
      </c>
      <c r="AE135" s="60">
        <f>+S135*Parámetros!$C$103</f>
        <v>0.17991785261859217</v>
      </c>
      <c r="AF135" s="60">
        <f>+T135*Parámetros!$C$104</f>
        <v>0.22873303392937999</v>
      </c>
      <c r="AG135" s="60">
        <f>+U135*Parámetros!$C$105</f>
        <v>0.44317368199570778</v>
      </c>
      <c r="AH135" s="60">
        <f t="shared" si="9"/>
        <v>1.0078157842233819</v>
      </c>
      <c r="AI135" s="140">
        <f t="shared" si="13"/>
        <v>0.39011064039745846</v>
      </c>
      <c r="AJ135" s="59">
        <f t="shared" si="11"/>
        <v>8.2706097260829718</v>
      </c>
    </row>
    <row r="136" spans="1:36" x14ac:dyDescent="0.25">
      <c r="A136" s="18">
        <v>44038</v>
      </c>
      <c r="B136" s="138">
        <f t="shared" si="14"/>
        <v>128</v>
      </c>
      <c r="C136" s="56">
        <f>+'Modelo predictivo'!O135</f>
        <v>63.542212343774736</v>
      </c>
      <c r="D136" s="59">
        <f>+$C136*'Estructura Poblacion'!C$19</f>
        <v>2.5921059033773055</v>
      </c>
      <c r="E136" s="59">
        <f>+$C136*'Estructura Poblacion'!D$19</f>
        <v>4.2629003480925247</v>
      </c>
      <c r="F136" s="59">
        <f>+$C136*'Estructura Poblacion'!E$19</f>
        <v>12.937000241114699</v>
      </c>
      <c r="G136" s="59">
        <f>+$C136*'Estructura Poblacion'!F$19</f>
        <v>14.764944344195897</v>
      </c>
      <c r="H136" s="59">
        <f>+$C136*'Estructura Poblacion'!G$19</f>
        <v>11.822921413055882</v>
      </c>
      <c r="I136" s="59">
        <f>+$C136*'Estructura Poblacion'!H$19</f>
        <v>8.047012313965622</v>
      </c>
      <c r="J136" s="59">
        <f>+$C136*'Estructura Poblacion'!I$19</f>
        <v>4.2801695413195553</v>
      </c>
      <c r="K136" s="59">
        <f>+$C136*'Estructura Poblacion'!J$19</f>
        <v>2.3576766053203637</v>
      </c>
      <c r="L136" s="59">
        <f>+$C136*'Estructura Poblacion'!K$19</f>
        <v>2.4774816333328897</v>
      </c>
      <c r="M136" s="139">
        <f>+D136*Parámetros!$B$97</f>
        <v>2.5921059033773056E-3</v>
      </c>
      <c r="N136" s="139">
        <f>E136*Parámetros!$B$98</f>
        <v>1.2788701044277574E-2</v>
      </c>
      <c r="O136" s="139">
        <f>+F136*Parámetros!$B$99</f>
        <v>0.15524400289337639</v>
      </c>
      <c r="P136" s="139">
        <f>+G136*Parámetros!$B$100</f>
        <v>0.47247821901426867</v>
      </c>
      <c r="Q136" s="139">
        <f>+H136*Parámetros!$B$101</f>
        <v>0.57932314923973827</v>
      </c>
      <c r="R136" s="139">
        <f>I136*Parámetros!$B$102</f>
        <v>0.82079525602449344</v>
      </c>
      <c r="S136" s="139">
        <f>+J136*Parámetros!$B$103</f>
        <v>0.71050814385904626</v>
      </c>
      <c r="T136" s="139">
        <f>+K136*Parámetros!$B$104</f>
        <v>0.57291541509284838</v>
      </c>
      <c r="U136" s="139">
        <f>L136*Parámetros!$B$105</f>
        <v>0.67635248589987895</v>
      </c>
      <c r="V136" s="139">
        <f t="shared" si="8"/>
        <v>4.0029974789713059</v>
      </c>
      <c r="W136" s="139">
        <f t="shared" si="12"/>
        <v>1.5688386150287774</v>
      </c>
      <c r="X136" s="59">
        <f t="shared" si="10"/>
        <v>32.793778383347963</v>
      </c>
      <c r="Y136" s="60">
        <f>+M136*Parámetros!$C$97</f>
        <v>1.2960529516886529E-4</v>
      </c>
      <c r="Z136" s="60">
        <f>N136*Parámetros!$C$98</f>
        <v>6.3943505221387878E-4</v>
      </c>
      <c r="AA136" s="60">
        <f>+O136*Parámetros!$C$99</f>
        <v>7.7622001446688198E-3</v>
      </c>
      <c r="AB136" s="60">
        <f>+P136*Parámetros!$C$100</f>
        <v>2.3623910950713436E-2</v>
      </c>
      <c r="AC136" s="60">
        <f>+Q136*Parámetros!$C$101</f>
        <v>3.6497358402103511E-2</v>
      </c>
      <c r="AD136" s="60">
        <f>+R136*Parámetros!$C$102</f>
        <v>0.1001370212349882</v>
      </c>
      <c r="AE136" s="60">
        <f>+S136*Parámetros!$C$103</f>
        <v>0.1946792314173787</v>
      </c>
      <c r="AF136" s="60">
        <f>+T136*Parámetros!$C$104</f>
        <v>0.2474994593201105</v>
      </c>
      <c r="AG136" s="60">
        <f>+U136*Parámetros!$C$105</f>
        <v>0.47953391250301414</v>
      </c>
      <c r="AH136" s="60">
        <f t="shared" si="9"/>
        <v>1.09050213432036</v>
      </c>
      <c r="AI136" s="140">
        <f t="shared" si="13"/>
        <v>0.42738519498961264</v>
      </c>
      <c r="AJ136" s="59">
        <f t="shared" si="11"/>
        <v>8.9337266654137188</v>
      </c>
    </row>
    <row r="137" spans="1:36" x14ac:dyDescent="0.25">
      <c r="A137" s="18">
        <v>44039</v>
      </c>
      <c r="B137" s="138">
        <f t="shared" si="14"/>
        <v>129</v>
      </c>
      <c r="C137" s="56">
        <f>+'Modelo predictivo'!O136</f>
        <v>67.572431209729984</v>
      </c>
      <c r="D137" s="59">
        <f>+$C137*'Estructura Poblacion'!C$19</f>
        <v>2.7565124251053557</v>
      </c>
      <c r="E137" s="59">
        <f>+$C137*'Estructura Poblacion'!D$19</f>
        <v>4.5332784286292949</v>
      </c>
      <c r="F137" s="59">
        <f>+$C137*'Estructura Poblacion'!E$19</f>
        <v>13.757540485425475</v>
      </c>
      <c r="G137" s="59">
        <f>+$C137*'Estructura Poblacion'!F$19</f>
        <v>15.701423498066392</v>
      </c>
      <c r="H137" s="59">
        <f>+$C137*'Estructura Poblacion'!G$19</f>
        <v>12.57280026007831</v>
      </c>
      <c r="I137" s="59">
        <f>+$C137*'Estructura Poblacion'!H$19</f>
        <v>8.5574009146466903</v>
      </c>
      <c r="J137" s="59">
        <f>+$C137*'Estructura Poblacion'!I$19</f>
        <v>4.551642935125666</v>
      </c>
      <c r="K137" s="59">
        <f>+$C137*'Estructura Poblacion'!J$19</f>
        <v>2.507214249417113</v>
      </c>
      <c r="L137" s="59">
        <f>+$C137*'Estructura Poblacion'!K$19</f>
        <v>2.6346180132356904</v>
      </c>
      <c r="M137" s="139">
        <f>+D137*Parámetros!$B$97</f>
        <v>2.7565124251053559E-3</v>
      </c>
      <c r="N137" s="139">
        <f>E137*Parámetros!$B$98</f>
        <v>1.3599835285887886E-2</v>
      </c>
      <c r="O137" s="139">
        <f>+F137*Parámetros!$B$99</f>
        <v>0.16509048582510569</v>
      </c>
      <c r="P137" s="139">
        <f>+G137*Parámetros!$B$100</f>
        <v>0.50244555193812457</v>
      </c>
      <c r="Q137" s="139">
        <f>+H137*Parámetros!$B$101</f>
        <v>0.61606721274383724</v>
      </c>
      <c r="R137" s="139">
        <f>I137*Parámetros!$B$102</f>
        <v>0.87285489329396238</v>
      </c>
      <c r="S137" s="139">
        <f>+J137*Parámetros!$B$103</f>
        <v>0.75557272723086055</v>
      </c>
      <c r="T137" s="139">
        <f>+K137*Parámetros!$B$104</f>
        <v>0.60925306260835843</v>
      </c>
      <c r="U137" s="139">
        <f>L137*Parámetros!$B$105</f>
        <v>0.71925071761334358</v>
      </c>
      <c r="V137" s="139">
        <f t="shared" si="8"/>
        <v>4.2568909989645851</v>
      </c>
      <c r="W137" s="139">
        <f t="shared" si="12"/>
        <v>1.7187339719710371</v>
      </c>
      <c r="X137" s="59">
        <f t="shared" si="10"/>
        <v>35.331935410341515</v>
      </c>
      <c r="Y137" s="60">
        <f>+M137*Parámetros!$C$97</f>
        <v>1.378256212552678E-4</v>
      </c>
      <c r="Z137" s="60">
        <f>N137*Parámetros!$C$98</f>
        <v>6.7999176429439428E-4</v>
      </c>
      <c r="AA137" s="60">
        <f>+O137*Parámetros!$C$99</f>
        <v>8.2545242912552847E-3</v>
      </c>
      <c r="AB137" s="60">
        <f>+P137*Parámetros!$C$100</f>
        <v>2.5122277596906231E-2</v>
      </c>
      <c r="AC137" s="60">
        <f>+Q137*Parámetros!$C$101</f>
        <v>3.8812234402861745E-2</v>
      </c>
      <c r="AD137" s="60">
        <f>+R137*Parámetros!$C$102</f>
        <v>0.10648829698186341</v>
      </c>
      <c r="AE137" s="60">
        <f>+S137*Parámetros!$C$103</f>
        <v>0.20702692726125579</v>
      </c>
      <c r="AF137" s="60">
        <f>+T137*Parámetros!$C$104</f>
        <v>0.26319732304681082</v>
      </c>
      <c r="AG137" s="60">
        <f>+U137*Parámetros!$C$105</f>
        <v>0.50994875878786061</v>
      </c>
      <c r="AH137" s="60">
        <f t="shared" si="9"/>
        <v>1.1596681597543634</v>
      </c>
      <c r="AI137" s="140">
        <f t="shared" si="13"/>
        <v>0.46821989636750427</v>
      </c>
      <c r="AJ137" s="59">
        <f t="shared" si="11"/>
        <v>9.625174928800579</v>
      </c>
    </row>
    <row r="138" spans="1:36" x14ac:dyDescent="0.25">
      <c r="A138" s="18">
        <v>44040</v>
      </c>
      <c r="B138" s="138">
        <f t="shared" si="14"/>
        <v>130</v>
      </c>
      <c r="C138" s="56">
        <f>+'Modelo predictivo'!O137</f>
        <v>72.937009018147364</v>
      </c>
      <c r="D138" s="59">
        <f>+$C138*'Estructura Poblacion'!C$19</f>
        <v>2.9753520483009415</v>
      </c>
      <c r="E138" s="59">
        <f>+$C138*'Estructura Poblacion'!D$19</f>
        <v>4.8931755704402899</v>
      </c>
      <c r="F138" s="59">
        <f>+$C138*'Estructura Poblacion'!E$19</f>
        <v>14.849752132471998</v>
      </c>
      <c r="G138" s="59">
        <f>+$C138*'Estructura Poblacion'!F$19</f>
        <v>16.947960089251843</v>
      </c>
      <c r="H138" s="59">
        <f>+$C138*'Estructura Poblacion'!G$19</f>
        <v>13.570955336895619</v>
      </c>
      <c r="I138" s="59">
        <f>+$C138*'Estructura Poblacion'!H$19</f>
        <v>9.2367732891874166</v>
      </c>
      <c r="J138" s="59">
        <f>+$C138*'Estructura Poblacion'!I$19</f>
        <v>4.9129980357853995</v>
      </c>
      <c r="K138" s="59">
        <f>+$C138*'Estructura Poblacion'!J$19</f>
        <v>2.7062620812410798</v>
      </c>
      <c r="L138" s="59">
        <f>+$C138*'Estructura Poblacion'!K$19</f>
        <v>2.8437804345727775</v>
      </c>
      <c r="M138" s="139">
        <f>+D138*Parámetros!$B$97</f>
        <v>2.9753520483009415E-3</v>
      </c>
      <c r="N138" s="139">
        <f>E138*Parámetros!$B$98</f>
        <v>1.467952671132087E-2</v>
      </c>
      <c r="O138" s="139">
        <f>+F138*Parámetros!$B$99</f>
        <v>0.17819702558966399</v>
      </c>
      <c r="P138" s="139">
        <f>+G138*Parámetros!$B$100</f>
        <v>0.54233472285605899</v>
      </c>
      <c r="Q138" s="139">
        <f>+H138*Parámetros!$B$101</f>
        <v>0.66497681150788535</v>
      </c>
      <c r="R138" s="139">
        <f>I138*Parámetros!$B$102</f>
        <v>0.9421508754971164</v>
      </c>
      <c r="S138" s="139">
        <f>+J138*Parámetros!$B$103</f>
        <v>0.81555767394037637</v>
      </c>
      <c r="T138" s="139">
        <f>+K138*Parámetros!$B$104</f>
        <v>0.65762168574158242</v>
      </c>
      <c r="U138" s="139">
        <f>L138*Parámetros!$B$105</f>
        <v>0.77635205863836831</v>
      </c>
      <c r="V138" s="139">
        <f t="shared" ref="V138:V201" si="15">+SUM(M138:U138)</f>
        <v>4.5948457325306737</v>
      </c>
      <c r="W138" s="139">
        <f t="shared" si="12"/>
        <v>1.8829450319451422</v>
      </c>
      <c r="X138" s="59">
        <f t="shared" si="10"/>
        <v>38.043836110927046</v>
      </c>
      <c r="Y138" s="60">
        <f>+M138*Parámetros!$C$97</f>
        <v>1.4876760241504708E-4</v>
      </c>
      <c r="Z138" s="60">
        <f>N138*Parámetros!$C$98</f>
        <v>7.339763355660436E-4</v>
      </c>
      <c r="AA138" s="60">
        <f>+O138*Parámetros!$C$99</f>
        <v>8.9098512794832004E-3</v>
      </c>
      <c r="AB138" s="60">
        <f>+P138*Parámetros!$C$100</f>
        <v>2.7116736142802952E-2</v>
      </c>
      <c r="AC138" s="60">
        <f>+Q138*Parámetros!$C$101</f>
        <v>4.1893539124996777E-2</v>
      </c>
      <c r="AD138" s="60">
        <f>+R138*Parámetros!$C$102</f>
        <v>0.1149424068106482</v>
      </c>
      <c r="AE138" s="60">
        <f>+S138*Parámetros!$C$103</f>
        <v>0.22346280265966315</v>
      </c>
      <c r="AF138" s="60">
        <f>+T138*Parámetros!$C$104</f>
        <v>0.28409256824036361</v>
      </c>
      <c r="AG138" s="60">
        <f>+U138*Parámetros!$C$105</f>
        <v>0.55043360957460308</v>
      </c>
      <c r="AH138" s="60">
        <f t="shared" ref="AH138:AH201" si="16">+SUM(Y138:AG138)</f>
        <v>1.2517342577705421</v>
      </c>
      <c r="AI138" s="140">
        <f t="shared" si="13"/>
        <v>0.51295450145318833</v>
      </c>
      <c r="AJ138" s="59">
        <f t="shared" si="11"/>
        <v>10.363954685117932</v>
      </c>
    </row>
    <row r="139" spans="1:36" x14ac:dyDescent="0.25">
      <c r="A139" s="18">
        <v>44041</v>
      </c>
      <c r="B139" s="138">
        <f t="shared" si="14"/>
        <v>131</v>
      </c>
      <c r="C139" s="56">
        <f>+'Modelo predictivo'!O138</f>
        <v>78.726867700461298</v>
      </c>
      <c r="D139" s="59">
        <f>+$C139*'Estructura Poblacion'!C$19</f>
        <v>3.2115403444992348</v>
      </c>
      <c r="E139" s="59">
        <f>+$C139*'Estructura Poblacion'!D$19</f>
        <v>5.2816038243813201</v>
      </c>
      <c r="F139" s="59">
        <f>+$C139*'Estructura Poblacion'!E$19</f>
        <v>16.028549665738147</v>
      </c>
      <c r="G139" s="59">
        <f>+$C139*'Estructura Poblacion'!F$19</f>
        <v>18.293316790756428</v>
      </c>
      <c r="H139" s="59">
        <f>+$C139*'Estructura Poblacion'!G$19</f>
        <v>14.648239895754756</v>
      </c>
      <c r="I139" s="59">
        <f>+$C139*'Estructura Poblacion'!H$19</f>
        <v>9.9700034112460418</v>
      </c>
      <c r="J139" s="59">
        <f>+$C139*'Estructura Poblacion'!I$19</f>
        <v>5.3029998293413421</v>
      </c>
      <c r="K139" s="59">
        <f>+$C139*'Estructura Poblacion'!J$19</f>
        <v>2.9210895771669421</v>
      </c>
      <c r="L139" s="59">
        <f>+$C139*'Estructura Poblacion'!K$19</f>
        <v>3.0695243615770922</v>
      </c>
      <c r="M139" s="139">
        <f>+D139*Parámetros!$B$97</f>
        <v>3.2115403444992348E-3</v>
      </c>
      <c r="N139" s="139">
        <f>E139*Parámetros!$B$98</f>
        <v>1.5844811473143962E-2</v>
      </c>
      <c r="O139" s="139">
        <f>+F139*Parámetros!$B$99</f>
        <v>0.19234259598885778</v>
      </c>
      <c r="P139" s="139">
        <f>+G139*Parámetros!$B$100</f>
        <v>0.58538613730420574</v>
      </c>
      <c r="Q139" s="139">
        <f>+H139*Parámetros!$B$101</f>
        <v>0.71776375489198307</v>
      </c>
      <c r="R139" s="139">
        <f>I139*Parámetros!$B$102</f>
        <v>1.0169403479470962</v>
      </c>
      <c r="S139" s="139">
        <f>+J139*Parámetros!$B$103</f>
        <v>0.88029797167066282</v>
      </c>
      <c r="T139" s="139">
        <f>+K139*Parámetros!$B$104</f>
        <v>0.70982476725156696</v>
      </c>
      <c r="U139" s="139">
        <f>L139*Parámetros!$B$105</f>
        <v>0.83798015071054621</v>
      </c>
      <c r="V139" s="139">
        <f t="shared" si="15"/>
        <v>4.9595920775825615</v>
      </c>
      <c r="W139" s="139">
        <f t="shared" si="12"/>
        <v>2.0628377870415973</v>
      </c>
      <c r="X139" s="59">
        <f t="shared" ref="X139:X202" si="17">+X138+V139-W139</f>
        <v>40.940590401468015</v>
      </c>
      <c r="Y139" s="60">
        <f>+M139*Parámetros!$C$97</f>
        <v>1.6057701722496176E-4</v>
      </c>
      <c r="Z139" s="60">
        <f>N139*Parámetros!$C$98</f>
        <v>7.9224057365719818E-4</v>
      </c>
      <c r="AA139" s="60">
        <f>+O139*Parámetros!$C$99</f>
        <v>9.6171297994428889E-3</v>
      </c>
      <c r="AB139" s="60">
        <f>+P139*Parámetros!$C$100</f>
        <v>2.9269306865210287E-2</v>
      </c>
      <c r="AC139" s="60">
        <f>+Q139*Parámetros!$C$101</f>
        <v>4.5219116558194931E-2</v>
      </c>
      <c r="AD139" s="60">
        <f>+R139*Parámetros!$C$102</f>
        <v>0.12406672244954574</v>
      </c>
      <c r="AE139" s="60">
        <f>+S139*Parámetros!$C$103</f>
        <v>0.24120164423776164</v>
      </c>
      <c r="AF139" s="60">
        <f>+T139*Parámetros!$C$104</f>
        <v>0.30664429945267691</v>
      </c>
      <c r="AG139" s="60">
        <f>+U139*Parámetros!$C$105</f>
        <v>0.59412792685377724</v>
      </c>
      <c r="AH139" s="60">
        <f t="shared" si="16"/>
        <v>1.3510989638074919</v>
      </c>
      <c r="AI139" s="140">
        <f t="shared" si="13"/>
        <v>0.56196113570964235</v>
      </c>
      <c r="AJ139" s="59">
        <f t="shared" ref="AJ139:AJ202" si="18">+AJ138+AH139-AI139</f>
        <v>11.15309251321578</v>
      </c>
    </row>
    <row r="140" spans="1:36" x14ac:dyDescent="0.25">
      <c r="A140" s="18">
        <v>44042</v>
      </c>
      <c r="B140" s="138">
        <f t="shared" si="14"/>
        <v>132</v>
      </c>
      <c r="C140" s="56">
        <f>+'Modelo predictivo'!O139</f>
        <v>84.975620442768559</v>
      </c>
      <c r="D140" s="59">
        <f>+$C140*'Estructura Poblacion'!C$19</f>
        <v>3.4664485114426324</v>
      </c>
      <c r="E140" s="59">
        <f>+$C140*'Estructura Poblacion'!D$19</f>
        <v>5.7008182215164158</v>
      </c>
      <c r="F140" s="59">
        <f>+$C140*'Estructura Poblacion'!E$19</f>
        <v>17.300776627187577</v>
      </c>
      <c r="G140" s="59">
        <f>+$C140*'Estructura Poblacion'!F$19</f>
        <v>19.745304108441427</v>
      </c>
      <c r="H140" s="59">
        <f>+$C140*'Estructura Poblacion'!G$19</f>
        <v>15.810908142214608</v>
      </c>
      <c r="I140" s="59">
        <f>+$C140*'Estructura Poblacion'!H$19</f>
        <v>10.761348068750705</v>
      </c>
      <c r="J140" s="59">
        <f>+$C140*'Estructura Poblacion'!I$19</f>
        <v>5.7239124820856535</v>
      </c>
      <c r="K140" s="59">
        <f>+$C140*'Estructura Poblacion'!J$19</f>
        <v>3.1529439242152262</v>
      </c>
      <c r="L140" s="59">
        <f>+$C140*'Estructura Poblacion'!K$19</f>
        <v>3.3131603569143153</v>
      </c>
      <c r="M140" s="139">
        <f>+D140*Parámetros!$B$97</f>
        <v>3.4664485114426326E-3</v>
      </c>
      <c r="N140" s="139">
        <f>E140*Parámetros!$B$98</f>
        <v>1.7102454664549249E-2</v>
      </c>
      <c r="O140" s="139">
        <f>+F140*Parámetros!$B$99</f>
        <v>0.20760931952625095</v>
      </c>
      <c r="P140" s="139">
        <f>+G140*Parámetros!$B$100</f>
        <v>0.63184973147012569</v>
      </c>
      <c r="Q140" s="139">
        <f>+H140*Parámetros!$B$101</f>
        <v>0.77473449896851576</v>
      </c>
      <c r="R140" s="139">
        <f>I140*Parámetros!$B$102</f>
        <v>1.0976575030125717</v>
      </c>
      <c r="S140" s="139">
        <f>+J140*Parámetros!$B$103</f>
        <v>0.95016947202621849</v>
      </c>
      <c r="T140" s="139">
        <f>+K140*Parámetros!$B$104</f>
        <v>0.76616537358429992</v>
      </c>
      <c r="U140" s="139">
        <f>L140*Parámetros!$B$105</f>
        <v>0.90449277743760814</v>
      </c>
      <c r="V140" s="139">
        <f t="shared" si="15"/>
        <v>5.3532475792015823</v>
      </c>
      <c r="W140" s="139">
        <f t="shared" si="12"/>
        <v>2.2599083259471722</v>
      </c>
      <c r="X140" s="59">
        <f t="shared" si="17"/>
        <v>44.033929654722421</v>
      </c>
      <c r="Y140" s="60">
        <f>+M140*Parámetros!$C$97</f>
        <v>1.7332242557213163E-4</v>
      </c>
      <c r="Z140" s="60">
        <f>N140*Parámetros!$C$98</f>
        <v>8.5512273322746251E-4</v>
      </c>
      <c r="AA140" s="60">
        <f>+O140*Parámetros!$C$99</f>
        <v>1.0380465976312548E-2</v>
      </c>
      <c r="AB140" s="60">
        <f>+P140*Parámetros!$C$100</f>
        <v>3.1592486573506287E-2</v>
      </c>
      <c r="AC140" s="60">
        <f>+Q140*Parámetros!$C$101</f>
        <v>4.8808273435016494E-2</v>
      </c>
      <c r="AD140" s="60">
        <f>+R140*Parámetros!$C$102</f>
        <v>0.13391421536753376</v>
      </c>
      <c r="AE140" s="60">
        <f>+S140*Parámetros!$C$103</f>
        <v>0.26034643533518387</v>
      </c>
      <c r="AF140" s="60">
        <f>+T140*Parámetros!$C$104</f>
        <v>0.33098344138841757</v>
      </c>
      <c r="AG140" s="60">
        <f>+U140*Parámetros!$C$105</f>
        <v>0.64128537920326412</v>
      </c>
      <c r="AH140" s="60">
        <f t="shared" si="16"/>
        <v>1.4583391424380343</v>
      </c>
      <c r="AI140" s="140">
        <f t="shared" si="13"/>
        <v>0.61564736569533296</v>
      </c>
      <c r="AJ140" s="59">
        <f t="shared" si="18"/>
        <v>11.995784289958481</v>
      </c>
    </row>
    <row r="141" spans="1:36" x14ac:dyDescent="0.25">
      <c r="A141" s="18">
        <v>44043</v>
      </c>
      <c r="B141" s="138">
        <f t="shared" si="14"/>
        <v>133</v>
      </c>
      <c r="C141" s="56">
        <f>+'Modelo predictivo'!O140</f>
        <v>91.719520407728851</v>
      </c>
      <c r="D141" s="59">
        <f>+$C141*'Estructura Poblacion'!C$19</f>
        <v>3.7415554406188591</v>
      </c>
      <c r="E141" s="59">
        <f>+$C141*'Estructura Poblacion'!D$19</f>
        <v>6.1532509028432081</v>
      </c>
      <c r="F141" s="59">
        <f>+$C141*'Estructura Poblacion'!E$19</f>
        <v>18.673814049944109</v>
      </c>
      <c r="G141" s="59">
        <f>+$C141*'Estructura Poblacion'!F$19</f>
        <v>21.31234598458439</v>
      </c>
      <c r="H141" s="59">
        <f>+$C141*'Estructura Poblacion'!G$19</f>
        <v>17.065705486566866</v>
      </c>
      <c r="I141" s="59">
        <f>+$C141*'Estructura Poblacion'!H$19</f>
        <v>11.615398377364244</v>
      </c>
      <c r="J141" s="59">
        <f>+$C141*'Estructura Poblacion'!I$19</f>
        <v>6.1781779877240792</v>
      </c>
      <c r="K141" s="59">
        <f>+$C141*'Estructura Poblacion'!J$19</f>
        <v>3.4031702633610244</v>
      </c>
      <c r="L141" s="59">
        <f>+$C141*'Estructura Poblacion'!K$19</f>
        <v>3.5761019147220727</v>
      </c>
      <c r="M141" s="139">
        <f>+D141*Parámetros!$B$97</f>
        <v>3.7415554406188592E-3</v>
      </c>
      <c r="N141" s="139">
        <f>E141*Parámetros!$B$98</f>
        <v>1.8459752708529623E-2</v>
      </c>
      <c r="O141" s="139">
        <f>+F141*Parámetros!$B$99</f>
        <v>0.22408576859932933</v>
      </c>
      <c r="P141" s="139">
        <f>+G141*Parámetros!$B$100</f>
        <v>0.68199507150670047</v>
      </c>
      <c r="Q141" s="139">
        <f>+H141*Parámetros!$B$101</f>
        <v>0.83621956884177651</v>
      </c>
      <c r="R141" s="139">
        <f>I141*Parámetros!$B$102</f>
        <v>1.1847706344911528</v>
      </c>
      <c r="S141" s="139">
        <f>+J141*Parámetros!$B$103</f>
        <v>1.0255775459621972</v>
      </c>
      <c r="T141" s="139">
        <f>+K141*Parámetros!$B$104</f>
        <v>0.8269703739967289</v>
      </c>
      <c r="U141" s="139">
        <f>L141*Parámetros!$B$105</f>
        <v>0.97627582271912594</v>
      </c>
      <c r="V141" s="139">
        <f t="shared" si="15"/>
        <v>5.7780960942661599</v>
      </c>
      <c r="W141" s="139">
        <f t="shared" si="12"/>
        <v>2.475795175261744</v>
      </c>
      <c r="X141" s="59">
        <f t="shared" si="17"/>
        <v>47.336230573726837</v>
      </c>
      <c r="Y141" s="60">
        <f>+M141*Parámetros!$C$97</f>
        <v>1.8707777203094298E-4</v>
      </c>
      <c r="Z141" s="60">
        <f>N141*Parámetros!$C$98</f>
        <v>9.2298763542648119E-4</v>
      </c>
      <c r="AA141" s="60">
        <f>+O141*Parámetros!$C$99</f>
        <v>1.1204288429966467E-2</v>
      </c>
      <c r="AB141" s="60">
        <f>+P141*Parámetros!$C$100</f>
        <v>3.4099753575335026E-2</v>
      </c>
      <c r="AC141" s="60">
        <f>+Q141*Parámetros!$C$101</f>
        <v>5.2681832837031921E-2</v>
      </c>
      <c r="AD141" s="60">
        <f>+R141*Parámetros!$C$102</f>
        <v>0.14454201740792064</v>
      </c>
      <c r="AE141" s="60">
        <f>+S141*Parámetros!$C$103</f>
        <v>0.28100824759364207</v>
      </c>
      <c r="AF141" s="60">
        <f>+T141*Parámetros!$C$104</f>
        <v>0.35725120156658691</v>
      </c>
      <c r="AG141" s="60">
        <f>+U141*Parámetros!$C$105</f>
        <v>0.69217955830786027</v>
      </c>
      <c r="AH141" s="60">
        <f t="shared" si="16"/>
        <v>1.5740769651258006</v>
      </c>
      <c r="AI141" s="140">
        <f t="shared" si="13"/>
        <v>0.67445956110289507</v>
      </c>
      <c r="AJ141" s="59">
        <f t="shared" si="18"/>
        <v>12.895401693981388</v>
      </c>
    </row>
    <row r="142" spans="1:36" x14ac:dyDescent="0.25">
      <c r="A142" s="18">
        <v>44044</v>
      </c>
      <c r="B142" s="138">
        <f t="shared" si="14"/>
        <v>134</v>
      </c>
      <c r="C142" s="56">
        <f>+'Modelo predictivo'!O141</f>
        <v>98.997665312606841</v>
      </c>
      <c r="D142" s="59">
        <f>+$C142*'Estructura Poblacion'!C$19</f>
        <v>4.0384560627045802</v>
      </c>
      <c r="E142" s="59">
        <f>+$C142*'Estructura Poblacion'!D$19</f>
        <v>6.6415248439615304</v>
      </c>
      <c r="F142" s="59">
        <f>+$C142*'Estructura Poblacion'!E$19</f>
        <v>20.155622109755846</v>
      </c>
      <c r="G142" s="59">
        <f>+$C142*'Estructura Poblacion'!F$19</f>
        <v>23.003527334521202</v>
      </c>
      <c r="H142" s="59">
        <f>+$C142*'Estructura Poblacion'!G$19</f>
        <v>18.419906608455186</v>
      </c>
      <c r="I142" s="59">
        <f>+$C142*'Estructura Poblacion'!H$19</f>
        <v>12.53710568833289</v>
      </c>
      <c r="J142" s="59">
        <f>+$C142*'Estructura Poblacion'!I$19</f>
        <v>6.6684299476437721</v>
      </c>
      <c r="K142" s="59">
        <f>+$C142*'Estructura Poblacion'!J$19</f>
        <v>3.6732192802181398</v>
      </c>
      <c r="L142" s="59">
        <f>+$C142*'Estructura Poblacion'!K$19</f>
        <v>3.8598734370136967</v>
      </c>
      <c r="M142" s="139">
        <f>+D142*Parámetros!$B$97</f>
        <v>4.0384560627045804E-3</v>
      </c>
      <c r="N142" s="139">
        <f>E142*Parámetros!$B$98</f>
        <v>1.9924574531884592E-2</v>
      </c>
      <c r="O142" s="139">
        <f>+F142*Parámetros!$B$99</f>
        <v>0.24186746531707015</v>
      </c>
      <c r="P142" s="139">
        <f>+G142*Parámetros!$B$100</f>
        <v>0.73611287470467845</v>
      </c>
      <c r="Q142" s="139">
        <f>+H142*Parámetros!$B$101</f>
        <v>0.90257542381430411</v>
      </c>
      <c r="R142" s="139">
        <f>I142*Parámetros!$B$102</f>
        <v>1.2787847802099546</v>
      </c>
      <c r="S142" s="139">
        <f>+J142*Parámetros!$B$103</f>
        <v>1.1069593713088661</v>
      </c>
      <c r="T142" s="139">
        <f>+K142*Parámetros!$B$104</f>
        <v>0.89259228509300792</v>
      </c>
      <c r="U142" s="139">
        <f>L142*Parámetros!$B$105</f>
        <v>1.0537454483047393</v>
      </c>
      <c r="V142" s="139">
        <f t="shared" si="15"/>
        <v>6.2366006793472097</v>
      </c>
      <c r="W142" s="139">
        <f t="shared" si="12"/>
        <v>2.4938795760804293</v>
      </c>
      <c r="X142" s="59">
        <f t="shared" si="17"/>
        <v>51.078951676993618</v>
      </c>
      <c r="Y142" s="60">
        <f>+M142*Parámetros!$C$97</f>
        <v>2.0192280313522903E-4</v>
      </c>
      <c r="Z142" s="60">
        <f>N142*Parámetros!$C$98</f>
        <v>9.9622872659422971E-4</v>
      </c>
      <c r="AA142" s="60">
        <f>+O142*Parámetros!$C$99</f>
        <v>1.2093373265853509E-2</v>
      </c>
      <c r="AB142" s="60">
        <f>+P142*Parámetros!$C$100</f>
        <v>3.6805643735233921E-2</v>
      </c>
      <c r="AC142" s="60">
        <f>+Q142*Parámetros!$C$101</f>
        <v>5.686225170030116E-2</v>
      </c>
      <c r="AD142" s="60">
        <f>+R142*Parámetros!$C$102</f>
        <v>0.15601174318561445</v>
      </c>
      <c r="AE142" s="60">
        <f>+S142*Parámetros!$C$103</f>
        <v>0.30330686773862936</v>
      </c>
      <c r="AF142" s="60">
        <f>+T142*Parámetros!$C$104</f>
        <v>0.38559986716017941</v>
      </c>
      <c r="AG142" s="60">
        <f>+U142*Parámetros!$C$105</f>
        <v>0.74710552284806009</v>
      </c>
      <c r="AH142" s="60">
        <f t="shared" si="16"/>
        <v>1.6989834211636015</v>
      </c>
      <c r="AI142" s="140">
        <f t="shared" si="13"/>
        <v>0.67938613869738029</v>
      </c>
      <c r="AJ142" s="59">
        <f t="shared" si="18"/>
        <v>13.91499897644761</v>
      </c>
    </row>
    <row r="143" spans="1:36" x14ac:dyDescent="0.25">
      <c r="A143" s="18">
        <v>44045</v>
      </c>
      <c r="B143" s="138">
        <f t="shared" si="14"/>
        <v>135</v>
      </c>
      <c r="C143" s="56">
        <f>+'Modelo predictivo'!O142</f>
        <v>106.85221739928238</v>
      </c>
      <c r="D143" s="59">
        <f>+$C143*'Estructura Poblacion'!C$19</f>
        <v>4.3588703209004684</v>
      </c>
      <c r="E143" s="59">
        <f>+$C143*'Estructura Poblacion'!D$19</f>
        <v>7.1684686123536361</v>
      </c>
      <c r="F143" s="59">
        <f>+$C143*'Estructura Poblacion'!E$19</f>
        <v>21.754784910217023</v>
      </c>
      <c r="G143" s="59">
        <f>+$C143*'Estructura Poblacion'!F$19</f>
        <v>24.828645159832707</v>
      </c>
      <c r="H143" s="59">
        <f>+$C143*'Estructura Poblacion'!G$19</f>
        <v>19.881356385386297</v>
      </c>
      <c r="I143" s="59">
        <f>+$C143*'Estructura Poblacion'!H$19</f>
        <v>13.531809445580251</v>
      </c>
      <c r="J143" s="59">
        <f>+$C143*'Estructura Poblacion'!I$19</f>
        <v>7.1975083879758905</v>
      </c>
      <c r="K143" s="59">
        <f>+$C143*'Estructura Poblacion'!J$19</f>
        <v>3.9646553668283575</v>
      </c>
      <c r="L143" s="59">
        <f>+$C143*'Estructura Poblacion'!K$19</f>
        <v>4.1661188102077515</v>
      </c>
      <c r="M143" s="139">
        <f>+D143*Parámetros!$B$97</f>
        <v>4.3588703209004685E-3</v>
      </c>
      <c r="N143" s="139">
        <f>E143*Parámetros!$B$98</f>
        <v>2.1505405837060908E-2</v>
      </c>
      <c r="O143" s="139">
        <f>+F143*Parámetros!$B$99</f>
        <v>0.26105741892260426</v>
      </c>
      <c r="P143" s="139">
        <f>+G143*Parámetros!$B$100</f>
        <v>0.79451664511464659</v>
      </c>
      <c r="Q143" s="139">
        <f>+H143*Parámetros!$B$101</f>
        <v>0.97418646288392863</v>
      </c>
      <c r="R143" s="139">
        <f>I143*Parámetros!$B$102</f>
        <v>1.3802445634491856</v>
      </c>
      <c r="S143" s="139">
        <f>+J143*Parámetros!$B$103</f>
        <v>1.1947863924039979</v>
      </c>
      <c r="T143" s="139">
        <f>+K143*Parámetros!$B$104</f>
        <v>0.96341125413929085</v>
      </c>
      <c r="U143" s="139">
        <f>L143*Parámetros!$B$105</f>
        <v>1.1373504351867163</v>
      </c>
      <c r="V143" s="139">
        <f t="shared" si="15"/>
        <v>6.7314174482583313</v>
      </c>
      <c r="W143" s="139">
        <f t="shared" si="12"/>
        <v>2.6985642866158717</v>
      </c>
      <c r="X143" s="59">
        <f t="shared" si="17"/>
        <v>55.111804838636083</v>
      </c>
      <c r="Y143" s="60">
        <f>+M143*Parámetros!$C$97</f>
        <v>2.1794351604502343E-4</v>
      </c>
      <c r="Z143" s="60">
        <f>N143*Parámetros!$C$98</f>
        <v>1.0752702918530456E-3</v>
      </c>
      <c r="AA143" s="60">
        <f>+O143*Parámetros!$C$99</f>
        <v>1.3052870946130214E-2</v>
      </c>
      <c r="AB143" s="60">
        <f>+P143*Parámetros!$C$100</f>
        <v>3.9725832255732334E-2</v>
      </c>
      <c r="AC143" s="60">
        <f>+Q143*Parámetros!$C$101</f>
        <v>6.1373747161687503E-2</v>
      </c>
      <c r="AD143" s="60">
        <f>+R143*Parámetros!$C$102</f>
        <v>0.16838983674080063</v>
      </c>
      <c r="AE143" s="60">
        <f>+S143*Parámetros!$C$103</f>
        <v>0.32737147151869544</v>
      </c>
      <c r="AF143" s="60">
        <f>+T143*Parámetros!$C$104</f>
        <v>0.41619366178817363</v>
      </c>
      <c r="AG143" s="60">
        <f>+U143*Parámetros!$C$105</f>
        <v>0.80638145854738186</v>
      </c>
      <c r="AH143" s="60">
        <f t="shared" si="16"/>
        <v>1.8337820927664996</v>
      </c>
      <c r="AI143" s="140">
        <f t="shared" si="13"/>
        <v>0.73514663189634333</v>
      </c>
      <c r="AJ143" s="59">
        <f t="shared" si="18"/>
        <v>15.013634437317766</v>
      </c>
    </row>
    <row r="144" spans="1:36" x14ac:dyDescent="0.25">
      <c r="A144" s="18">
        <v>44046</v>
      </c>
      <c r="B144" s="138">
        <f t="shared" si="14"/>
        <v>136</v>
      </c>
      <c r="C144" s="56">
        <f>+'Modelo predictivo'!O143</f>
        <v>100.39558136812411</v>
      </c>
      <c r="D144" s="59">
        <f>+$C144*'Estructura Poblacion'!C$19</f>
        <v>4.09548187792688</v>
      </c>
      <c r="E144" s="59">
        <f>+$C144*'Estructura Poblacion'!D$19</f>
        <v>6.7353078052381772</v>
      </c>
      <c r="F144" s="59">
        <f>+$C144*'Estructura Poblacion'!E$19</f>
        <v>20.440233546472008</v>
      </c>
      <c r="G144" s="59">
        <f>+$C144*'Estructura Poblacion'!F$19</f>
        <v>23.328353178574339</v>
      </c>
      <c r="H144" s="59">
        <f>+$C144*'Estructura Poblacion'!G$19</f>
        <v>18.680008532149838</v>
      </c>
      <c r="I144" s="59">
        <f>+$C144*'Estructura Poblacion'!H$19</f>
        <v>12.714138361538826</v>
      </c>
      <c r="J144" s="59">
        <f>+$C144*'Estructura Poblacion'!I$19</f>
        <v>6.7625928277426866</v>
      </c>
      <c r="K144" s="59">
        <f>+$C144*'Estructura Poblacion'!J$19</f>
        <v>3.725087697428163</v>
      </c>
      <c r="L144" s="59">
        <f>+$C144*'Estructura Poblacion'!K$19</f>
        <v>3.9143775410531982</v>
      </c>
      <c r="M144" s="139">
        <f>+D144*Parámetros!$B$97</f>
        <v>4.0954818779268803E-3</v>
      </c>
      <c r="N144" s="139">
        <f>E144*Parámetros!$B$98</f>
        <v>2.0205923415714533E-2</v>
      </c>
      <c r="O144" s="139">
        <f>+F144*Parámetros!$B$99</f>
        <v>0.2452828025576641</v>
      </c>
      <c r="P144" s="139">
        <f>+G144*Parámetros!$B$100</f>
        <v>0.74650730171437885</v>
      </c>
      <c r="Q144" s="139">
        <f>+H144*Parámetros!$B$101</f>
        <v>0.91532041807534215</v>
      </c>
      <c r="R144" s="139">
        <f>I144*Parámetros!$B$102</f>
        <v>1.2968421128769601</v>
      </c>
      <c r="S144" s="139">
        <f>+J144*Parámetros!$B$103</f>
        <v>1.1225904094052861</v>
      </c>
      <c r="T144" s="139">
        <f>+K144*Parámetros!$B$104</f>
        <v>0.90519631047504356</v>
      </c>
      <c r="U144" s="139">
        <f>L144*Parámetros!$B$105</f>
        <v>1.0686250687075232</v>
      </c>
      <c r="V144" s="139">
        <f t="shared" si="15"/>
        <v>6.3246658291058386</v>
      </c>
      <c r="W144" s="139">
        <f t="shared" si="12"/>
        <v>2.9200348452901652</v>
      </c>
      <c r="X144" s="59">
        <f t="shared" si="17"/>
        <v>58.516435822451754</v>
      </c>
      <c r="Y144" s="60">
        <f>+M144*Parámetros!$C$97</f>
        <v>2.0477409389634403E-4</v>
      </c>
      <c r="Z144" s="60">
        <f>N144*Parámetros!$C$98</f>
        <v>1.0102961707857266E-3</v>
      </c>
      <c r="AA144" s="60">
        <f>+O144*Parámetros!$C$99</f>
        <v>1.2264140127883206E-2</v>
      </c>
      <c r="AB144" s="60">
        <f>+P144*Parámetros!$C$100</f>
        <v>3.7325365085718945E-2</v>
      </c>
      <c r="AC144" s="60">
        <f>+Q144*Parámetros!$C$101</f>
        <v>5.7665186338746559E-2</v>
      </c>
      <c r="AD144" s="60">
        <f>+R144*Parámetros!$C$102</f>
        <v>0.15821473777098913</v>
      </c>
      <c r="AE144" s="60">
        <f>+S144*Parámetros!$C$103</f>
        <v>0.30758977217704842</v>
      </c>
      <c r="AF144" s="60">
        <f>+T144*Parámetros!$C$104</f>
        <v>0.3910448061252188</v>
      </c>
      <c r="AG144" s="60">
        <f>+U144*Parámetros!$C$105</f>
        <v>0.75765517371363389</v>
      </c>
      <c r="AH144" s="60">
        <f t="shared" si="16"/>
        <v>1.722974251603921</v>
      </c>
      <c r="AI144" s="140">
        <f t="shared" si="13"/>
        <v>0.79547994916475773</v>
      </c>
      <c r="AJ144" s="59">
        <f t="shared" si="18"/>
        <v>15.94112873975693</v>
      </c>
    </row>
    <row r="145" spans="1:36" x14ac:dyDescent="0.25">
      <c r="A145" s="18">
        <v>44047</v>
      </c>
      <c r="B145" s="138">
        <f t="shared" si="14"/>
        <v>137</v>
      </c>
      <c r="C145" s="56">
        <f>+'Modelo predictivo'!O144</f>
        <v>106.39898662292399</v>
      </c>
      <c r="D145" s="59">
        <f>+$C145*'Estructura Poblacion'!C$19</f>
        <v>4.3403814750190115</v>
      </c>
      <c r="E145" s="59">
        <f>+$C145*'Estructura Poblacion'!D$19</f>
        <v>7.1380624057857629</v>
      </c>
      <c r="F145" s="59">
        <f>+$C145*'Estructura Poblacion'!E$19</f>
        <v>21.662508509274183</v>
      </c>
      <c r="G145" s="59">
        <f>+$C145*'Estructura Poblacion'!F$19</f>
        <v>24.723330488826228</v>
      </c>
      <c r="H145" s="59">
        <f>+$C145*'Estructura Poblacion'!G$19</f>
        <v>19.797026431278422</v>
      </c>
      <c r="I145" s="59">
        <f>+$C145*'Estructura Poblacion'!H$19</f>
        <v>13.474412110739399</v>
      </c>
      <c r="J145" s="59">
        <f>+$C145*'Estructura Poblacion'!I$19</f>
        <v>7.1669790045533777</v>
      </c>
      <c r="K145" s="59">
        <f>+$C145*'Estructura Poblacion'!J$19</f>
        <v>3.9478386467486377</v>
      </c>
      <c r="L145" s="59">
        <f>+$C145*'Estructura Poblacion'!K$19</f>
        <v>4.1484475506989673</v>
      </c>
      <c r="M145" s="139">
        <f>+D145*Parámetros!$B$97</f>
        <v>4.3403814750190119E-3</v>
      </c>
      <c r="N145" s="139">
        <f>E145*Parámetros!$B$98</f>
        <v>2.141418721735729E-2</v>
      </c>
      <c r="O145" s="139">
        <f>+F145*Parámetros!$B$99</f>
        <v>0.25995010211129022</v>
      </c>
      <c r="P145" s="139">
        <f>+G145*Parámetros!$B$100</f>
        <v>0.79114657564243929</v>
      </c>
      <c r="Q145" s="139">
        <f>+H145*Parámetros!$B$101</f>
        <v>0.97005429513264274</v>
      </c>
      <c r="R145" s="139">
        <f>I145*Parámetros!$B$102</f>
        <v>1.3743900352954186</v>
      </c>
      <c r="S145" s="139">
        <f>+J145*Parámetros!$B$103</f>
        <v>1.1897185147558607</v>
      </c>
      <c r="T145" s="139">
        <f>+K145*Parámetros!$B$104</f>
        <v>0.95932479115991898</v>
      </c>
      <c r="U145" s="139">
        <f>L145*Parámetros!$B$105</f>
        <v>1.1325261813408181</v>
      </c>
      <c r="V145" s="139">
        <f t="shared" si="15"/>
        <v>6.7028650641307657</v>
      </c>
      <c r="W145" s="139">
        <f t="shared" si="12"/>
        <v>3.159665504462096</v>
      </c>
      <c r="X145" s="59">
        <f t="shared" si="17"/>
        <v>62.059635382120419</v>
      </c>
      <c r="Y145" s="60">
        <f>+M145*Parámetros!$C$97</f>
        <v>2.1701907375095059E-4</v>
      </c>
      <c r="Z145" s="60">
        <f>N145*Parámetros!$C$98</f>
        <v>1.0707093608678644E-3</v>
      </c>
      <c r="AA145" s="60">
        <f>+O145*Parámetros!$C$99</f>
        <v>1.2997505105564511E-2</v>
      </c>
      <c r="AB145" s="60">
        <f>+P145*Parámetros!$C$100</f>
        <v>3.9557328782121967E-2</v>
      </c>
      <c r="AC145" s="60">
        <f>+Q145*Parámetros!$C$101</f>
        <v>6.1113420593356491E-2</v>
      </c>
      <c r="AD145" s="60">
        <f>+R145*Parámetros!$C$102</f>
        <v>0.16767558430604107</v>
      </c>
      <c r="AE145" s="60">
        <f>+S145*Parámetros!$C$103</f>
        <v>0.32598287304310586</v>
      </c>
      <c r="AF145" s="60">
        <f>+T145*Parámetros!$C$104</f>
        <v>0.41442830978108497</v>
      </c>
      <c r="AG145" s="60">
        <f>+U145*Parámetros!$C$105</f>
        <v>0.80296106257063993</v>
      </c>
      <c r="AH145" s="60">
        <f t="shared" si="16"/>
        <v>1.8260038126165337</v>
      </c>
      <c r="AI145" s="140">
        <f t="shared" si="13"/>
        <v>0.86076046623936231</v>
      </c>
      <c r="AJ145" s="59">
        <f t="shared" si="18"/>
        <v>16.906372086134102</v>
      </c>
    </row>
    <row r="146" spans="1:36" x14ac:dyDescent="0.25">
      <c r="A146" s="18">
        <v>44048</v>
      </c>
      <c r="B146" s="138">
        <f t="shared" si="14"/>
        <v>138</v>
      </c>
      <c r="C146" s="56">
        <f>+'Modelo predictivo'!O145</f>
        <v>112.76028647692874</v>
      </c>
      <c r="D146" s="59">
        <f>+$C146*'Estructura Poblacion'!C$19</f>
        <v>4.5998808266548901</v>
      </c>
      <c r="E146" s="59">
        <f>+$C146*'Estructura Poblacion'!D$19</f>
        <v>7.5648273288458352</v>
      </c>
      <c r="F146" s="59">
        <f>+$C146*'Estructura Poblacion'!E$19</f>
        <v>22.957649718708719</v>
      </c>
      <c r="G146" s="59">
        <f>+$C146*'Estructura Poblacion'!F$19</f>
        <v>26.201469742035968</v>
      </c>
      <c r="H146" s="59">
        <f>+$C146*'Estructura Poblacion'!G$19</f>
        <v>20.980635649224549</v>
      </c>
      <c r="I146" s="59">
        <f>+$C146*'Estructura Poblacion'!H$19</f>
        <v>14.280009781482429</v>
      </c>
      <c r="J146" s="59">
        <f>+$C146*'Estructura Poblacion'!I$19</f>
        <v>7.5954727707289456</v>
      </c>
      <c r="K146" s="59">
        <f>+$C146*'Estructura Poblacion'!J$19</f>
        <v>4.1838689530916655</v>
      </c>
      <c r="L146" s="59">
        <f>+$C146*'Estructura Poblacion'!K$19</f>
        <v>4.3964717061557446</v>
      </c>
      <c r="M146" s="139">
        <f>+D146*Parámetros!$B$97</f>
        <v>4.5998808266548901E-3</v>
      </c>
      <c r="N146" s="139">
        <f>E146*Parámetros!$B$98</f>
        <v>2.2694481986537507E-2</v>
      </c>
      <c r="O146" s="139">
        <f>+F146*Parámetros!$B$99</f>
        <v>0.27549179662450463</v>
      </c>
      <c r="P146" s="139">
        <f>+G146*Parámetros!$B$100</f>
        <v>0.83844703174515101</v>
      </c>
      <c r="Q146" s="139">
        <f>+H146*Parámetros!$B$101</f>
        <v>1.028051146812003</v>
      </c>
      <c r="R146" s="139">
        <f>I146*Parámetros!$B$102</f>
        <v>1.4565609977112077</v>
      </c>
      <c r="S146" s="139">
        <f>+J146*Parámetros!$B$103</f>
        <v>1.2608484799410051</v>
      </c>
      <c r="T146" s="139">
        <f>+K146*Parámetros!$B$104</f>
        <v>1.0166801556012748</v>
      </c>
      <c r="U146" s="139">
        <f>L146*Parámetros!$B$105</f>
        <v>1.2002367757805184</v>
      </c>
      <c r="V146" s="139">
        <f t="shared" si="15"/>
        <v>7.1036107470288572</v>
      </c>
      <c r="W146" s="139">
        <f t="shared" si="12"/>
        <v>3.418942628416612</v>
      </c>
      <c r="X146" s="59">
        <f t="shared" si="17"/>
        <v>65.744303500732656</v>
      </c>
      <c r="Y146" s="60">
        <f>+M146*Parámetros!$C$97</f>
        <v>2.2999404133274451E-4</v>
      </c>
      <c r="Z146" s="60">
        <f>N146*Parámetros!$C$98</f>
        <v>1.1347240993268754E-3</v>
      </c>
      <c r="AA146" s="60">
        <f>+O146*Parámetros!$C$99</f>
        <v>1.3774589831225231E-2</v>
      </c>
      <c r="AB146" s="60">
        <f>+P146*Parámetros!$C$100</f>
        <v>4.1922351587257552E-2</v>
      </c>
      <c r="AC146" s="60">
        <f>+Q146*Parámetros!$C$101</f>
        <v>6.4767222249156195E-2</v>
      </c>
      <c r="AD146" s="60">
        <f>+R146*Parámetros!$C$102</f>
        <v>0.17770044172076735</v>
      </c>
      <c r="AE146" s="60">
        <f>+S146*Parámetros!$C$103</f>
        <v>0.34547248350383541</v>
      </c>
      <c r="AF146" s="60">
        <f>+T146*Parámetros!$C$104</f>
        <v>0.43920582721975071</v>
      </c>
      <c r="AG146" s="60">
        <f>+U146*Parámetros!$C$105</f>
        <v>0.85096787402838747</v>
      </c>
      <c r="AH146" s="60">
        <f t="shared" si="16"/>
        <v>1.9351755082810396</v>
      </c>
      <c r="AI146" s="140">
        <f t="shared" si="13"/>
        <v>0.93139310054356983</v>
      </c>
      <c r="AJ146" s="59">
        <f t="shared" si="18"/>
        <v>17.91015449387157</v>
      </c>
    </row>
    <row r="147" spans="1:36" x14ac:dyDescent="0.25">
      <c r="A147" s="18">
        <v>44049</v>
      </c>
      <c r="B147" s="138">
        <f t="shared" si="14"/>
        <v>139</v>
      </c>
      <c r="C147" s="56">
        <f>+'Modelo predictivo'!O146</f>
        <v>119.50068201008253</v>
      </c>
      <c r="D147" s="59">
        <f>+$C147*'Estructura Poblacion'!C$19</f>
        <v>4.8748447979761957</v>
      </c>
      <c r="E147" s="59">
        <f>+$C147*'Estructura Poblacion'!D$19</f>
        <v>8.017024905932205</v>
      </c>
      <c r="F147" s="59">
        <f>+$C147*'Estructura Poblacion'!E$19</f>
        <v>24.329973649859379</v>
      </c>
      <c r="G147" s="59">
        <f>+$C147*'Estructura Poblacion'!F$19</f>
        <v>27.767697313189025</v>
      </c>
      <c r="H147" s="59">
        <f>+$C147*'Estructura Poblacion'!G$19</f>
        <v>22.234780944799823</v>
      </c>
      <c r="I147" s="59">
        <f>+$C147*'Estructura Poblacion'!H$19</f>
        <v>15.133616287388126</v>
      </c>
      <c r="J147" s="59">
        <f>+$C147*'Estructura Poblacion'!I$19</f>
        <v>8.0495022197095274</v>
      </c>
      <c r="K147" s="59">
        <f>+$C147*'Estructura Poblacion'!J$19</f>
        <v>4.4339652634490347</v>
      </c>
      <c r="L147" s="59">
        <f>+$C147*'Estructura Poblacion'!K$19</f>
        <v>4.6592766277792146</v>
      </c>
      <c r="M147" s="139">
        <f>+D147*Parámetros!$B$97</f>
        <v>4.8748447979761961E-3</v>
      </c>
      <c r="N147" s="139">
        <f>E147*Parámetros!$B$98</f>
        <v>2.4051074717796616E-2</v>
      </c>
      <c r="O147" s="139">
        <f>+F147*Parámetros!$B$99</f>
        <v>0.29195968379831255</v>
      </c>
      <c r="P147" s="139">
        <f>+G147*Parámetros!$B$100</f>
        <v>0.88856631402204878</v>
      </c>
      <c r="Q147" s="139">
        <f>+H147*Parámetros!$B$101</f>
        <v>1.0895042662951915</v>
      </c>
      <c r="R147" s="139">
        <f>I147*Parámetros!$B$102</f>
        <v>1.5436288613135887</v>
      </c>
      <c r="S147" s="139">
        <f>+J147*Parámetros!$B$103</f>
        <v>1.3362173684717815</v>
      </c>
      <c r="T147" s="139">
        <f>+K147*Parámetros!$B$104</f>
        <v>1.0774535590181153</v>
      </c>
      <c r="U147" s="139">
        <f>L147*Parámetros!$B$105</f>
        <v>1.2719825193837258</v>
      </c>
      <c r="V147" s="139">
        <f t="shared" si="15"/>
        <v>7.528238491818537</v>
      </c>
      <c r="W147" s="139">
        <f t="shared" si="12"/>
        <v>3.6994737713447918</v>
      </c>
      <c r="X147" s="59">
        <f t="shared" si="17"/>
        <v>69.573068221206398</v>
      </c>
      <c r="Y147" s="60">
        <f>+M147*Parámetros!$C$97</f>
        <v>2.4374223989880983E-4</v>
      </c>
      <c r="Z147" s="60">
        <f>N147*Parámetros!$C$98</f>
        <v>1.2025537358898309E-3</v>
      </c>
      <c r="AA147" s="60">
        <f>+O147*Parámetros!$C$99</f>
        <v>1.4597984189915628E-2</v>
      </c>
      <c r="AB147" s="60">
        <f>+P147*Parámetros!$C$100</f>
        <v>4.4428315701102443E-2</v>
      </c>
      <c r="AC147" s="60">
        <f>+Q147*Parámetros!$C$101</f>
        <v>6.8638768776597067E-2</v>
      </c>
      <c r="AD147" s="60">
        <f>+R147*Parámetros!$C$102</f>
        <v>0.18832272108025783</v>
      </c>
      <c r="AE147" s="60">
        <f>+S147*Parámetros!$C$103</f>
        <v>0.36612355896126819</v>
      </c>
      <c r="AF147" s="60">
        <f>+T147*Parámetros!$C$104</f>
        <v>0.46545993749582582</v>
      </c>
      <c r="AG147" s="60">
        <f>+U147*Parámetros!$C$105</f>
        <v>0.90183560624306147</v>
      </c>
      <c r="AH147" s="60">
        <f t="shared" si="16"/>
        <v>2.050853188423817</v>
      </c>
      <c r="AI147" s="140">
        <f t="shared" si="13"/>
        <v>1.0078157842233819</v>
      </c>
      <c r="AJ147" s="59">
        <f t="shared" si="18"/>
        <v>18.953191898072006</v>
      </c>
    </row>
    <row r="148" spans="1:36" x14ac:dyDescent="0.25">
      <c r="A148" s="18">
        <v>44050</v>
      </c>
      <c r="B148" s="138">
        <f t="shared" si="14"/>
        <v>140</v>
      </c>
      <c r="C148" s="56">
        <f>+'Modelo predictivo'!O147</f>
        <v>126.64261357835494</v>
      </c>
      <c r="D148" s="59">
        <f>+$C148*'Estructura Poblacion'!C$19</f>
        <v>5.1661888084660879</v>
      </c>
      <c r="E148" s="59">
        <f>+$C148*'Estructura Poblacion'!D$19</f>
        <v>8.4961606087265409</v>
      </c>
      <c r="F148" s="59">
        <f>+$C148*'Estructura Poblacion'!E$19</f>
        <v>25.784049090621348</v>
      </c>
      <c r="G148" s="59">
        <f>+$C148*'Estructura Poblacion'!F$19</f>
        <v>29.427227540828778</v>
      </c>
      <c r="H148" s="59">
        <f>+$C148*'Estructura Poblacion'!G$19</f>
        <v>23.563637661532951</v>
      </c>
      <c r="I148" s="59">
        <f>+$C148*'Estructura Poblacion'!H$19</f>
        <v>16.038073484510228</v>
      </c>
      <c r="J148" s="59">
        <f>+$C148*'Estructura Poblacion'!I$19</f>
        <v>8.5305789219075283</v>
      </c>
      <c r="K148" s="59">
        <f>+$C148*'Estructura Poblacion'!J$19</f>
        <v>4.6989602070341947</v>
      </c>
      <c r="L148" s="59">
        <f>+$C148*'Estructura Poblacion'!K$19</f>
        <v>4.9377372547272902</v>
      </c>
      <c r="M148" s="139">
        <f>+D148*Parámetros!$B$97</f>
        <v>5.1661888084660879E-3</v>
      </c>
      <c r="N148" s="139">
        <f>E148*Parámetros!$B$98</f>
        <v>2.5488481826179622E-2</v>
      </c>
      <c r="O148" s="139">
        <f>+F148*Parámetros!$B$99</f>
        <v>0.30940858908745617</v>
      </c>
      <c r="P148" s="139">
        <f>+G148*Parámetros!$B$100</f>
        <v>0.94167128130652089</v>
      </c>
      <c r="Q148" s="139">
        <f>+H148*Parámetros!$B$101</f>
        <v>1.1546182454151146</v>
      </c>
      <c r="R148" s="139">
        <f>I148*Parámetros!$B$102</f>
        <v>1.6358834954200432</v>
      </c>
      <c r="S148" s="139">
        <f>+J148*Parámetros!$B$103</f>
        <v>1.4160761010366498</v>
      </c>
      <c r="T148" s="139">
        <f>+K148*Parámetros!$B$104</f>
        <v>1.1418473303093093</v>
      </c>
      <c r="U148" s="139">
        <f>L148*Parámetros!$B$105</f>
        <v>1.3480022705405503</v>
      </c>
      <c r="V148" s="139">
        <f t="shared" si="15"/>
        <v>7.9781619837502893</v>
      </c>
      <c r="W148" s="139">
        <f t="shared" si="12"/>
        <v>4.0029974789713059</v>
      </c>
      <c r="X148" s="59">
        <f t="shared" si="17"/>
        <v>73.548232725985372</v>
      </c>
      <c r="Y148" s="60">
        <f>+M148*Parámetros!$C$97</f>
        <v>2.583094404233044E-4</v>
      </c>
      <c r="Z148" s="60">
        <f>N148*Parámetros!$C$98</f>
        <v>1.2744240913089811E-3</v>
      </c>
      <c r="AA148" s="60">
        <f>+O148*Parámetros!$C$99</f>
        <v>1.5470429454372809E-2</v>
      </c>
      <c r="AB148" s="60">
        <f>+P148*Parámetros!$C$100</f>
        <v>4.7083564065326045E-2</v>
      </c>
      <c r="AC148" s="60">
        <f>+Q148*Parámetros!$C$101</f>
        <v>7.2740949461152227E-2</v>
      </c>
      <c r="AD148" s="60">
        <f>+R148*Parámetros!$C$102</f>
        <v>0.19957778644124527</v>
      </c>
      <c r="AE148" s="60">
        <f>+S148*Parámetros!$C$103</f>
        <v>0.38800485168404208</v>
      </c>
      <c r="AF148" s="60">
        <f>+T148*Parámetros!$C$104</f>
        <v>0.49327804669362163</v>
      </c>
      <c r="AG148" s="60">
        <f>+U148*Parámetros!$C$105</f>
        <v>0.95573360981325017</v>
      </c>
      <c r="AH148" s="60">
        <f t="shared" si="16"/>
        <v>2.1734219711447427</v>
      </c>
      <c r="AI148" s="140">
        <f t="shared" si="13"/>
        <v>1.09050213432036</v>
      </c>
      <c r="AJ148" s="59">
        <f t="shared" si="18"/>
        <v>20.036111734896387</v>
      </c>
    </row>
    <row r="149" spans="1:36" x14ac:dyDescent="0.25">
      <c r="A149" s="18">
        <v>44051</v>
      </c>
      <c r="B149" s="138">
        <f t="shared" si="14"/>
        <v>141</v>
      </c>
      <c r="C149" s="56">
        <f>+'Modelo predictivo'!O148</f>
        <v>134.20983119402081</v>
      </c>
      <c r="D149" s="59">
        <f>+$C149*'Estructura Poblacion'!C$19</f>
        <v>5.4748817030034607</v>
      </c>
      <c r="E149" s="59">
        <f>+$C149*'Estructura Poblacion'!D$19</f>
        <v>9.0038277707288774</v>
      </c>
      <c r="F149" s="59">
        <f>+$C149*'Estructura Poblacion'!E$19</f>
        <v>27.324711470911097</v>
      </c>
      <c r="G149" s="59">
        <f>+$C149*'Estructura Poblacion'!F$19</f>
        <v>31.185579080923866</v>
      </c>
      <c r="H149" s="59">
        <f>+$C149*'Estructura Poblacion'!G$19</f>
        <v>24.971624822909693</v>
      </c>
      <c r="I149" s="59">
        <f>+$C149*'Estructura Poblacion'!H$19</f>
        <v>16.996389084324036</v>
      </c>
      <c r="J149" s="59">
        <f>+$C149*'Estructura Poblacion'!I$19</f>
        <v>9.0403026654857292</v>
      </c>
      <c r="K149" s="59">
        <f>+$C149*'Estructura Poblacion'!J$19</f>
        <v>4.9797350066791974</v>
      </c>
      <c r="L149" s="59">
        <f>+$C149*'Estructura Poblacion'!K$19</f>
        <v>5.2327795890548572</v>
      </c>
      <c r="M149" s="139">
        <f>+D149*Parámetros!$B$97</f>
        <v>5.474881703003461E-3</v>
      </c>
      <c r="N149" s="139">
        <f>E149*Parámetros!$B$98</f>
        <v>2.7011483312186634E-2</v>
      </c>
      <c r="O149" s="139">
        <f>+F149*Parámetros!$B$99</f>
        <v>0.32789653765093318</v>
      </c>
      <c r="P149" s="139">
        <f>+G149*Parámetros!$B$100</f>
        <v>0.99793853058956372</v>
      </c>
      <c r="Q149" s="139">
        <f>+H149*Parámetros!$B$101</f>
        <v>1.2236096163225749</v>
      </c>
      <c r="R149" s="139">
        <f>I149*Parámetros!$B$102</f>
        <v>1.7336316866010515</v>
      </c>
      <c r="S149" s="139">
        <f>+J149*Parámetros!$B$103</f>
        <v>1.5006902424706312</v>
      </c>
      <c r="T149" s="139">
        <f>+K149*Parámetros!$B$104</f>
        <v>1.2100756066230449</v>
      </c>
      <c r="U149" s="139">
        <f>L149*Parámetros!$B$105</f>
        <v>1.428548827811976</v>
      </c>
      <c r="V149" s="139">
        <f t="shared" si="15"/>
        <v>8.4548774130849651</v>
      </c>
      <c r="W149" s="139">
        <f t="shared" si="12"/>
        <v>4.2568909989645851</v>
      </c>
      <c r="X149" s="59">
        <f t="shared" si="17"/>
        <v>77.746219140105765</v>
      </c>
      <c r="Y149" s="60">
        <f>+M149*Parámetros!$C$97</f>
        <v>2.7374408515017307E-4</v>
      </c>
      <c r="Z149" s="60">
        <f>N149*Parámetros!$C$98</f>
        <v>1.3505741656093318E-3</v>
      </c>
      <c r="AA149" s="60">
        <f>+O149*Parámetros!$C$99</f>
        <v>1.6394826882546659E-2</v>
      </c>
      <c r="AB149" s="60">
        <f>+P149*Parámetros!$C$100</f>
        <v>4.9896926529478192E-2</v>
      </c>
      <c r="AC149" s="60">
        <f>+Q149*Parámetros!$C$101</f>
        <v>7.7087405828322214E-2</v>
      </c>
      <c r="AD149" s="60">
        <f>+R149*Parámetros!$C$102</f>
        <v>0.21150306576532829</v>
      </c>
      <c r="AE149" s="60">
        <f>+S149*Parámetros!$C$103</f>
        <v>0.41118912643695299</v>
      </c>
      <c r="AF149" s="60">
        <f>+T149*Parámetros!$C$104</f>
        <v>0.52275266206115545</v>
      </c>
      <c r="AG149" s="60">
        <f>+U149*Parámetros!$C$105</f>
        <v>1.012841118918691</v>
      </c>
      <c r="AH149" s="60">
        <f t="shared" si="16"/>
        <v>2.3032894506732342</v>
      </c>
      <c r="AI149" s="140">
        <f t="shared" si="13"/>
        <v>1.1596681597543634</v>
      </c>
      <c r="AJ149" s="59">
        <f t="shared" si="18"/>
        <v>21.179733025815256</v>
      </c>
    </row>
    <row r="150" spans="1:36" x14ac:dyDescent="0.25">
      <c r="A150" s="18">
        <v>44052</v>
      </c>
      <c r="B150" s="138">
        <f t="shared" si="14"/>
        <v>142</v>
      </c>
      <c r="C150" s="56">
        <f>+'Modelo predictivo'!O149</f>
        <v>142.22746864962392</v>
      </c>
      <c r="D150" s="59">
        <f>+$C150*'Estructura Poblacion'!C$19</f>
        <v>5.8019487756349646</v>
      </c>
      <c r="E150" s="59">
        <f>+$C150*'Estructura Poblacion'!D$19</f>
        <v>9.5417125600632335</v>
      </c>
      <c r="F150" s="59">
        <f>+$C150*'Estructura Poblacion'!E$19</f>
        <v>28.957077954078873</v>
      </c>
      <c r="G150" s="59">
        <f>+$C150*'Estructura Poblacion'!F$19</f>
        <v>33.048592130634241</v>
      </c>
      <c r="H150" s="59">
        <f>+$C150*'Estructura Poblacion'!G$19</f>
        <v>26.463418924177802</v>
      </c>
      <c r="I150" s="59">
        <f>+$C150*'Estructura Poblacion'!H$19</f>
        <v>18.011746040816142</v>
      </c>
      <c r="J150" s="59">
        <f>+$C150*'Estructura Poblacion'!I$19</f>
        <v>9.5803664493079683</v>
      </c>
      <c r="K150" s="59">
        <f>+$C150*'Estructura Poblacion'!J$19</f>
        <v>5.2772222291376654</v>
      </c>
      <c r="L150" s="59">
        <f>+$C150*'Estructura Poblacion'!K$19</f>
        <v>5.5453835857730267</v>
      </c>
      <c r="M150" s="139">
        <f>+D150*Parámetros!$B$97</f>
        <v>5.8019487756349646E-3</v>
      </c>
      <c r="N150" s="139">
        <f>E150*Parámetros!$B$98</f>
        <v>2.8625137680189702E-2</v>
      </c>
      <c r="O150" s="139">
        <f>+F150*Parámetros!$B$99</f>
        <v>0.34748493544894649</v>
      </c>
      <c r="P150" s="139">
        <f>+G150*Parámetros!$B$100</f>
        <v>1.0575549481802957</v>
      </c>
      <c r="Q150" s="139">
        <f>+H150*Parámetros!$B$101</f>
        <v>1.2967075272847124</v>
      </c>
      <c r="R150" s="139">
        <f>I150*Parámetros!$B$102</f>
        <v>1.8371980961632464</v>
      </c>
      <c r="S150" s="139">
        <f>+J150*Parámetros!$B$103</f>
        <v>1.5903408305851228</v>
      </c>
      <c r="T150" s="139">
        <f>+K150*Parámetros!$B$104</f>
        <v>1.2823650016804526</v>
      </c>
      <c r="U150" s="139">
        <f>L150*Parámetros!$B$105</f>
        <v>1.5138897189160363</v>
      </c>
      <c r="V150" s="139">
        <f t="shared" si="15"/>
        <v>8.9599681447146367</v>
      </c>
      <c r="W150" s="139">
        <f t="shared" ref="W150:W213" si="19">+V138</f>
        <v>4.5948457325306737</v>
      </c>
      <c r="X150" s="59">
        <f t="shared" si="17"/>
        <v>82.11134155228973</v>
      </c>
      <c r="Y150" s="60">
        <f>+M150*Parámetros!$C$97</f>
        <v>2.9009743878174825E-4</v>
      </c>
      <c r="Z150" s="60">
        <f>N150*Parámetros!$C$98</f>
        <v>1.4312568840094851E-3</v>
      </c>
      <c r="AA150" s="60">
        <f>+O150*Parámetros!$C$99</f>
        <v>1.7374246772447324E-2</v>
      </c>
      <c r="AB150" s="60">
        <f>+P150*Parámetros!$C$100</f>
        <v>5.287774740901479E-2</v>
      </c>
      <c r="AC150" s="60">
        <f>+Q150*Parámetros!$C$101</f>
        <v>8.1692574218936886E-2</v>
      </c>
      <c r="AD150" s="60">
        <f>+R150*Parámetros!$C$102</f>
        <v>0.22413816773191605</v>
      </c>
      <c r="AE150" s="60">
        <f>+S150*Parámetros!$C$103</f>
        <v>0.43575338758032367</v>
      </c>
      <c r="AF150" s="60">
        <f>+T150*Parámetros!$C$104</f>
        <v>0.55398168072595555</v>
      </c>
      <c r="AG150" s="60">
        <f>+U150*Parámetros!$C$105</f>
        <v>1.0733478107114698</v>
      </c>
      <c r="AH150" s="60">
        <f t="shared" si="16"/>
        <v>2.4408869694728557</v>
      </c>
      <c r="AI150" s="140">
        <f t="shared" ref="AI150:AI213" si="20">+AH138</f>
        <v>1.2517342577705421</v>
      </c>
      <c r="AJ150" s="59">
        <f t="shared" si="18"/>
        <v>22.368885737517569</v>
      </c>
    </row>
    <row r="151" spans="1:36" x14ac:dyDescent="0.25">
      <c r="A151" s="18">
        <v>44053</v>
      </c>
      <c r="B151" s="138">
        <f t="shared" si="14"/>
        <v>143</v>
      </c>
      <c r="C151" s="56">
        <f>+'Modelo predictivo'!O150</f>
        <v>157.93458693497814</v>
      </c>
      <c r="D151" s="59">
        <f>+$C151*'Estructura Poblacion'!C$19</f>
        <v>6.442696280808998</v>
      </c>
      <c r="E151" s="59">
        <f>+$C151*'Estructura Poblacion'!D$19</f>
        <v>10.595466868205872</v>
      </c>
      <c r="F151" s="59">
        <f>+$C151*'Estructura Poblacion'!E$19</f>
        <v>32.154999234274158</v>
      </c>
      <c r="G151" s="59">
        <f>+$C151*'Estructura Poblacion'!F$19</f>
        <v>36.698366331700093</v>
      </c>
      <c r="H151" s="59">
        <f>+$C151*'Estructura Poblacion'!G$19</f>
        <v>29.385948975675287</v>
      </c>
      <c r="I151" s="59">
        <f>+$C151*'Estructura Poblacion'!H$19</f>
        <v>20.000902061625403</v>
      </c>
      <c r="J151" s="59">
        <f>+$C151*'Estructura Poblacion'!I$19</f>
        <v>10.638389561615657</v>
      </c>
      <c r="K151" s="59">
        <f>+$C151*'Estructura Poblacion'!J$19</f>
        <v>5.8600207177711425</v>
      </c>
      <c r="L151" s="59">
        <f>+$C151*'Estructura Poblacion'!K$19</f>
        <v>6.1577969033015387</v>
      </c>
      <c r="M151" s="139">
        <f>+D151*Parámetros!$B$97</f>
        <v>6.4426962808089979E-3</v>
      </c>
      <c r="N151" s="139">
        <f>E151*Parámetros!$B$98</f>
        <v>3.1786400604617612E-2</v>
      </c>
      <c r="O151" s="139">
        <f>+F151*Parámetros!$B$99</f>
        <v>0.38585999081128991</v>
      </c>
      <c r="P151" s="139">
        <f>+G151*Parámetros!$B$100</f>
        <v>1.174347722614403</v>
      </c>
      <c r="Q151" s="139">
        <f>+H151*Parámetros!$B$101</f>
        <v>1.4399114998080891</v>
      </c>
      <c r="R151" s="139">
        <f>I151*Parámetros!$B$102</f>
        <v>2.0400920102857909</v>
      </c>
      <c r="S151" s="139">
        <f>+J151*Parámetros!$B$103</f>
        <v>1.7659726672281992</v>
      </c>
      <c r="T151" s="139">
        <f>+K151*Parámetros!$B$104</f>
        <v>1.4239850344183875</v>
      </c>
      <c r="U151" s="139">
        <f>L151*Parámetros!$B$105</f>
        <v>1.6810785546013203</v>
      </c>
      <c r="V151" s="139">
        <f t="shared" si="15"/>
        <v>9.9494765766529074</v>
      </c>
      <c r="W151" s="139">
        <f t="shared" si="19"/>
        <v>4.9595920775825615</v>
      </c>
      <c r="X151" s="59">
        <f t="shared" si="17"/>
        <v>87.101226051360086</v>
      </c>
      <c r="Y151" s="60">
        <f>+M151*Parámetros!$C$97</f>
        <v>3.2213481404044992E-4</v>
      </c>
      <c r="Z151" s="60">
        <f>N151*Parámetros!$C$98</f>
        <v>1.5893200302308807E-3</v>
      </c>
      <c r="AA151" s="60">
        <f>+O151*Parámetros!$C$99</f>
        <v>1.9292999540564498E-2</v>
      </c>
      <c r="AB151" s="60">
        <f>+P151*Parámetros!$C$100</f>
        <v>5.8717386130720153E-2</v>
      </c>
      <c r="AC151" s="60">
        <f>+Q151*Parámetros!$C$101</f>
        <v>9.0714424487909617E-2</v>
      </c>
      <c r="AD151" s="60">
        <f>+R151*Parámetros!$C$102</f>
        <v>0.24889122525486648</v>
      </c>
      <c r="AE151" s="60">
        <f>+S151*Parámetros!$C$103</f>
        <v>0.48387651082052663</v>
      </c>
      <c r="AF151" s="60">
        <f>+T151*Parámetros!$C$104</f>
        <v>0.61516153486874336</v>
      </c>
      <c r="AG151" s="60">
        <f>+U151*Parámetros!$C$105</f>
        <v>1.1918846952123361</v>
      </c>
      <c r="AH151" s="60">
        <f t="shared" si="16"/>
        <v>2.7104502311599381</v>
      </c>
      <c r="AI151" s="140">
        <f t="shared" si="20"/>
        <v>1.3510989638074919</v>
      </c>
      <c r="AJ151" s="59">
        <f t="shared" si="18"/>
        <v>23.728237004870017</v>
      </c>
    </row>
    <row r="152" spans="1:36" x14ac:dyDescent="0.25">
      <c r="A152" s="18">
        <v>44054</v>
      </c>
      <c r="B152" s="138">
        <f t="shared" si="14"/>
        <v>144</v>
      </c>
      <c r="C152" s="56">
        <f>+'Modelo predictivo'!O151</f>
        <v>168.35608036746271</v>
      </c>
      <c r="D152" s="59">
        <f>+$C152*'Estructura Poblacion'!C$19</f>
        <v>6.8678249260346718</v>
      </c>
      <c r="E152" s="59">
        <f>+$C152*'Estructura Poblacion'!D$19</f>
        <v>11.294620806073677</v>
      </c>
      <c r="F152" s="59">
        <f>+$C152*'Estructura Poblacion'!E$19</f>
        <v>34.27678344788341</v>
      </c>
      <c r="G152" s="59">
        <f>+$C152*'Estructura Poblacion'!F$19</f>
        <v>39.119949793125045</v>
      </c>
      <c r="H152" s="59">
        <f>+$C152*'Estructura Poblacion'!G$19</f>
        <v>31.325014257071871</v>
      </c>
      <c r="I152" s="59">
        <f>+$C152*'Estructura Poblacion'!H$19</f>
        <v>21.320684343164601</v>
      </c>
      <c r="J152" s="59">
        <f>+$C152*'Estructura Poblacion'!I$19</f>
        <v>11.340375802249792</v>
      </c>
      <c r="K152" s="59">
        <f>+$C152*'Estructura Poblacion'!J$19</f>
        <v>6.2467008529439276</v>
      </c>
      <c r="L152" s="59">
        <f>+$C152*'Estructura Poblacion'!K$19</f>
        <v>6.5641261389157179</v>
      </c>
      <c r="M152" s="139">
        <f>+D152*Parámetros!$B$97</f>
        <v>6.8678249260346715E-3</v>
      </c>
      <c r="N152" s="139">
        <f>E152*Parámetros!$B$98</f>
        <v>3.3883862418221035E-2</v>
      </c>
      <c r="O152" s="139">
        <f>+F152*Parámetros!$B$99</f>
        <v>0.41132140137460094</v>
      </c>
      <c r="P152" s="139">
        <f>+G152*Parámetros!$B$100</f>
        <v>1.2518383933800015</v>
      </c>
      <c r="Q152" s="139">
        <f>+H152*Parámetros!$B$101</f>
        <v>1.5349256985965218</v>
      </c>
      <c r="R152" s="139">
        <f>I152*Parámetros!$B$102</f>
        <v>2.1747098030027892</v>
      </c>
      <c r="S152" s="139">
        <f>+J152*Parámetros!$B$103</f>
        <v>1.8825023831734655</v>
      </c>
      <c r="T152" s="139">
        <f>+K152*Parámetros!$B$104</f>
        <v>1.5179483072653743</v>
      </c>
      <c r="U152" s="139">
        <f>L152*Parámetros!$B$105</f>
        <v>1.7920064359239911</v>
      </c>
      <c r="V152" s="139">
        <f t="shared" si="15"/>
        <v>10.606004110060999</v>
      </c>
      <c r="W152" s="139">
        <f t="shared" si="19"/>
        <v>5.3532475792015823</v>
      </c>
      <c r="X152" s="59">
        <f t="shared" si="17"/>
        <v>92.353982582219501</v>
      </c>
      <c r="Y152" s="60">
        <f>+M152*Parámetros!$C$97</f>
        <v>3.4339124630173359E-4</v>
      </c>
      <c r="Z152" s="60">
        <f>N152*Parámetros!$C$98</f>
        <v>1.6941931209110519E-3</v>
      </c>
      <c r="AA152" s="60">
        <f>+O152*Parámetros!$C$99</f>
        <v>2.0566070068730048E-2</v>
      </c>
      <c r="AB152" s="60">
        <f>+P152*Parámetros!$C$100</f>
        <v>6.2591919669000073E-2</v>
      </c>
      <c r="AC152" s="60">
        <f>+Q152*Parámetros!$C$101</f>
        <v>9.6700319011580882E-2</v>
      </c>
      <c r="AD152" s="60">
        <f>+R152*Parámetros!$C$102</f>
        <v>0.26531459596634027</v>
      </c>
      <c r="AE152" s="60">
        <f>+S152*Parámetros!$C$103</f>
        <v>0.51580565298952963</v>
      </c>
      <c r="AF152" s="60">
        <f>+T152*Parámetros!$C$104</f>
        <v>0.65575366873864172</v>
      </c>
      <c r="AG152" s="60">
        <f>+U152*Parámetros!$C$105</f>
        <v>1.2705325630701096</v>
      </c>
      <c r="AH152" s="60">
        <f t="shared" si="16"/>
        <v>2.8893023738811454</v>
      </c>
      <c r="AI152" s="140">
        <f t="shared" si="20"/>
        <v>1.4583391424380343</v>
      </c>
      <c r="AJ152" s="59">
        <f t="shared" si="18"/>
        <v>25.159200236313126</v>
      </c>
    </row>
    <row r="153" spans="1:36" x14ac:dyDescent="0.25">
      <c r="A153" s="18">
        <v>44055</v>
      </c>
      <c r="B153" s="138">
        <f t="shared" si="14"/>
        <v>145</v>
      </c>
      <c r="C153" s="56">
        <f>+'Modelo predictivo'!O152</f>
        <v>179.46233841287903</v>
      </c>
      <c r="D153" s="59">
        <f>+$C153*'Estructura Poblacion'!C$19</f>
        <v>7.3208874805488886</v>
      </c>
      <c r="E153" s="59">
        <f>+$C153*'Estructura Poblacion'!D$19</f>
        <v>12.039714021142528</v>
      </c>
      <c r="F153" s="59">
        <f>+$C153*'Estructura Poblacion'!E$19</f>
        <v>36.537983643968644</v>
      </c>
      <c r="G153" s="59">
        <f>+$C153*'Estructura Poblacion'!F$19</f>
        <v>41.700648133083234</v>
      </c>
      <c r="H153" s="59">
        <f>+$C153*'Estructura Poblacion'!G$19</f>
        <v>33.391489616061179</v>
      </c>
      <c r="I153" s="59">
        <f>+$C153*'Estructura Poblacion'!H$19</f>
        <v>22.727185501324239</v>
      </c>
      <c r="J153" s="59">
        <f>+$C153*'Estructura Poblacion'!I$19</f>
        <v>12.088487422078895</v>
      </c>
      <c r="K153" s="59">
        <f>+$C153*'Estructura Poblacion'!J$19</f>
        <v>6.6587885628376879</v>
      </c>
      <c r="L153" s="59">
        <f>+$C153*'Estructura Poblacion'!K$19</f>
        <v>6.9971540318337446</v>
      </c>
      <c r="M153" s="139">
        <f>+D153*Parámetros!$B$97</f>
        <v>7.3208874805488888E-3</v>
      </c>
      <c r="N153" s="139">
        <f>E153*Parámetros!$B$98</f>
        <v>3.6119142063427583E-2</v>
      </c>
      <c r="O153" s="139">
        <f>+F153*Parámetros!$B$99</f>
        <v>0.43845580372762372</v>
      </c>
      <c r="P153" s="139">
        <f>+G153*Parámetros!$B$100</f>
        <v>1.3344207402586634</v>
      </c>
      <c r="Q153" s="139">
        <f>+H153*Parámetros!$B$101</f>
        <v>1.6361829911869978</v>
      </c>
      <c r="R153" s="139">
        <f>I153*Parámetros!$B$102</f>
        <v>2.3181729211350723</v>
      </c>
      <c r="S153" s="139">
        <f>+J153*Parámetros!$B$103</f>
        <v>2.0066889120650968</v>
      </c>
      <c r="T153" s="139">
        <f>+K153*Parámetros!$B$104</f>
        <v>1.6180856207695582</v>
      </c>
      <c r="U153" s="139">
        <f>L153*Parámetros!$B$105</f>
        <v>1.9102230506906124</v>
      </c>
      <c r="V153" s="139">
        <f t="shared" si="15"/>
        <v>11.305670069377602</v>
      </c>
      <c r="W153" s="139">
        <f t="shared" si="19"/>
        <v>5.7780960942661599</v>
      </c>
      <c r="X153" s="59">
        <f t="shared" si="17"/>
        <v>97.881556557330939</v>
      </c>
      <c r="Y153" s="60">
        <f>+M153*Parámetros!$C$97</f>
        <v>3.6604437402744448E-4</v>
      </c>
      <c r="Z153" s="60">
        <f>N153*Parámetros!$C$98</f>
        <v>1.8059571031713792E-3</v>
      </c>
      <c r="AA153" s="60">
        <f>+O153*Parámetros!$C$99</f>
        <v>2.1922790186381186E-2</v>
      </c>
      <c r="AB153" s="60">
        <f>+P153*Parámetros!$C$100</f>
        <v>6.6721037012933179E-2</v>
      </c>
      <c r="AC153" s="60">
        <f>+Q153*Parámetros!$C$101</f>
        <v>0.10307952844478087</v>
      </c>
      <c r="AD153" s="60">
        <f>+R153*Parámetros!$C$102</f>
        <v>0.28281709637847879</v>
      </c>
      <c r="AE153" s="60">
        <f>+S153*Parámetros!$C$103</f>
        <v>0.54983276190583652</v>
      </c>
      <c r="AF153" s="60">
        <f>+T153*Parámetros!$C$104</f>
        <v>0.69901298817244917</v>
      </c>
      <c r="AG153" s="60">
        <f>+U153*Parámetros!$C$105</f>
        <v>1.354348142939644</v>
      </c>
      <c r="AH153" s="60">
        <f t="shared" si="16"/>
        <v>3.0799063465177028</v>
      </c>
      <c r="AI153" s="140">
        <f t="shared" si="20"/>
        <v>1.5740769651258006</v>
      </c>
      <c r="AJ153" s="59">
        <f t="shared" si="18"/>
        <v>26.665029617705027</v>
      </c>
    </row>
    <row r="154" spans="1:36" x14ac:dyDescent="0.25">
      <c r="A154" s="18">
        <v>44056</v>
      </c>
      <c r="B154" s="138">
        <f t="shared" si="14"/>
        <v>146</v>
      </c>
      <c r="C154" s="56">
        <f>+'Modelo predictivo'!O153</f>
        <v>191.29795764642768</v>
      </c>
      <c r="D154" s="59">
        <f>+$C154*'Estructura Poblacion'!C$19</f>
        <v>7.8037031924008389</v>
      </c>
      <c r="E154" s="59">
        <f>+$C154*'Estructura Poblacion'!D$19</f>
        <v>12.83373839469785</v>
      </c>
      <c r="F154" s="59">
        <f>+$C154*'Estructura Poblacion'!E$19</f>
        <v>38.947679548948599</v>
      </c>
      <c r="G154" s="59">
        <f>+$C154*'Estructura Poblacion'!F$19</f>
        <v>44.450824005415143</v>
      </c>
      <c r="H154" s="59">
        <f>+$C154*'Estructura Poblacion'!G$19</f>
        <v>35.593672872068119</v>
      </c>
      <c r="I154" s="59">
        <f>+$C154*'Estructura Poblacion'!H$19</f>
        <v>24.226053265016528</v>
      </c>
      <c r="J154" s="59">
        <f>+$C154*'Estructura Poblacion'!I$19</f>
        <v>12.885728422628569</v>
      </c>
      <c r="K154" s="59">
        <f>+$C154*'Estructura Poblacion'!J$19</f>
        <v>7.0979385632413363</v>
      </c>
      <c r="L154" s="59">
        <f>+$C154*'Estructura Poblacion'!K$19</f>
        <v>7.4586193820106965</v>
      </c>
      <c r="M154" s="139">
        <f>+D154*Parámetros!$B$97</f>
        <v>7.8037031924008387E-3</v>
      </c>
      <c r="N154" s="139">
        <f>E154*Parámetros!$B$98</f>
        <v>3.8501215184093551E-2</v>
      </c>
      <c r="O154" s="139">
        <f>+F154*Parámetros!$B$99</f>
        <v>0.46737215458738318</v>
      </c>
      <c r="P154" s="139">
        <f>+G154*Parámetros!$B$100</f>
        <v>1.4224263681732845</v>
      </c>
      <c r="Q154" s="139">
        <f>+H154*Parámetros!$B$101</f>
        <v>1.744089970731338</v>
      </c>
      <c r="R154" s="139">
        <f>I154*Parámetros!$B$102</f>
        <v>2.4710574330316857</v>
      </c>
      <c r="S154" s="139">
        <f>+J154*Parámetros!$B$103</f>
        <v>2.1390309181563425</v>
      </c>
      <c r="T154" s="139">
        <f>+K154*Parámetros!$B$104</f>
        <v>1.7247990708676446</v>
      </c>
      <c r="U154" s="139">
        <f>L154*Parámetros!$B$105</f>
        <v>2.0362030912889204</v>
      </c>
      <c r="V154" s="139">
        <f t="shared" si="15"/>
        <v>12.051283925213093</v>
      </c>
      <c r="W154" s="139">
        <f t="shared" si="19"/>
        <v>6.2366006793472097</v>
      </c>
      <c r="X154" s="59">
        <f t="shared" si="17"/>
        <v>103.69623980319683</v>
      </c>
      <c r="Y154" s="60">
        <f>+M154*Parámetros!$C$97</f>
        <v>3.9018515962004193E-4</v>
      </c>
      <c r="Z154" s="60">
        <f>N154*Parámetros!$C$98</f>
        <v>1.9250607592046776E-3</v>
      </c>
      <c r="AA154" s="60">
        <f>+O154*Parámetros!$C$99</f>
        <v>2.3368607729369162E-2</v>
      </c>
      <c r="AB154" s="60">
        <f>+P154*Parámetros!$C$100</f>
        <v>7.112131840866423E-2</v>
      </c>
      <c r="AC154" s="60">
        <f>+Q154*Parámetros!$C$101</f>
        <v>0.10987766815607429</v>
      </c>
      <c r="AD154" s="60">
        <f>+R154*Parámetros!$C$102</f>
        <v>0.30146900682986566</v>
      </c>
      <c r="AE154" s="60">
        <f>+S154*Parámetros!$C$103</f>
        <v>0.58609447157483785</v>
      </c>
      <c r="AF154" s="60">
        <f>+T154*Parámetros!$C$104</f>
        <v>0.7451131986148225</v>
      </c>
      <c r="AG154" s="60">
        <f>+U154*Parámetros!$C$105</f>
        <v>1.4436679917238444</v>
      </c>
      <c r="AH154" s="60">
        <f t="shared" si="16"/>
        <v>3.2830275089563026</v>
      </c>
      <c r="AI154" s="140">
        <f t="shared" si="20"/>
        <v>1.6989834211636015</v>
      </c>
      <c r="AJ154" s="59">
        <f t="shared" si="18"/>
        <v>28.249073705497729</v>
      </c>
    </row>
    <row r="155" spans="1:36" x14ac:dyDescent="0.25">
      <c r="A155" s="18">
        <v>44057</v>
      </c>
      <c r="B155" s="138">
        <f t="shared" si="14"/>
        <v>147</v>
      </c>
      <c r="C155" s="56">
        <f>+'Modelo predictivo'!O154</f>
        <v>203.91038481239229</v>
      </c>
      <c r="D155" s="59">
        <f>+$C155*'Estructura Poblacion'!C$19</f>
        <v>8.3182075778625784</v>
      </c>
      <c r="E155" s="59">
        <f>+$C155*'Estructura Poblacion'!D$19</f>
        <v>13.679877019289659</v>
      </c>
      <c r="F155" s="59">
        <f>+$C155*'Estructura Poblacion'!E$19</f>
        <v>41.515531174956884</v>
      </c>
      <c r="G155" s="59">
        <f>+$C155*'Estructura Poblacion'!F$19</f>
        <v>47.381502341624135</v>
      </c>
      <c r="H155" s="59">
        <f>+$C155*'Estructura Poblacion'!G$19</f>
        <v>37.940392158522108</v>
      </c>
      <c r="I155" s="59">
        <f>+$C155*'Estructura Poblacion'!H$19</f>
        <v>25.82329630975693</v>
      </c>
      <c r="J155" s="59">
        <f>+$C155*'Estructura Poblacion'!I$19</f>
        <v>13.735294791294073</v>
      </c>
      <c r="K155" s="59">
        <f>+$C155*'Estructura Poblacion'!J$19</f>
        <v>7.5659113229026556</v>
      </c>
      <c r="L155" s="59">
        <f>+$C155*'Estructura Poblacion'!K$19</f>
        <v>7.9503721161832797</v>
      </c>
      <c r="M155" s="139">
        <f>+D155*Parámetros!$B$97</f>
        <v>8.3182075778625783E-3</v>
      </c>
      <c r="N155" s="139">
        <f>E155*Parámetros!$B$98</f>
        <v>4.103963105786898E-2</v>
      </c>
      <c r="O155" s="139">
        <f>+F155*Parámetros!$B$99</f>
        <v>0.49818637409948263</v>
      </c>
      <c r="P155" s="139">
        <f>+G155*Parámetros!$B$100</f>
        <v>1.5162080749319724</v>
      </c>
      <c r="Q155" s="139">
        <f>+H155*Parámetros!$B$101</f>
        <v>1.8590792157675833</v>
      </c>
      <c r="R155" s="139">
        <f>I155*Parámetros!$B$102</f>
        <v>2.6339762235952069</v>
      </c>
      <c r="S155" s="139">
        <f>+J155*Parámetros!$B$103</f>
        <v>2.2800589353548162</v>
      </c>
      <c r="T155" s="139">
        <f>+K155*Parámetros!$B$104</f>
        <v>1.8385164514653451</v>
      </c>
      <c r="U155" s="139">
        <f>L155*Parámetros!$B$105</f>
        <v>2.1704515877180355</v>
      </c>
      <c r="V155" s="139">
        <f t="shared" si="15"/>
        <v>12.845834701568174</v>
      </c>
      <c r="W155" s="139">
        <f t="shared" si="19"/>
        <v>6.7314174482583313</v>
      </c>
      <c r="X155" s="59">
        <f t="shared" si="17"/>
        <v>109.81065705650668</v>
      </c>
      <c r="Y155" s="60">
        <f>+M155*Parámetros!$C$97</f>
        <v>4.1591037889312892E-4</v>
      </c>
      <c r="Z155" s="60">
        <f>N155*Parámetros!$C$98</f>
        <v>2.0519815528934489E-3</v>
      </c>
      <c r="AA155" s="60">
        <f>+O155*Parámetros!$C$99</f>
        <v>2.4909318704974134E-2</v>
      </c>
      <c r="AB155" s="60">
        <f>+P155*Parámetros!$C$100</f>
        <v>7.5810403746598629E-2</v>
      </c>
      <c r="AC155" s="60">
        <f>+Q155*Parámetros!$C$101</f>
        <v>0.11712199059335775</v>
      </c>
      <c r="AD155" s="60">
        <f>+R155*Parámetros!$C$102</f>
        <v>0.32134509927861521</v>
      </c>
      <c r="AE155" s="60">
        <f>+S155*Parámetros!$C$103</f>
        <v>0.62473614828721968</v>
      </c>
      <c r="AF155" s="60">
        <f>+T155*Parámetros!$C$104</f>
        <v>0.79423910703302913</v>
      </c>
      <c r="AG155" s="60">
        <f>+U155*Parámetros!$C$105</f>
        <v>1.5388501756920872</v>
      </c>
      <c r="AH155" s="60">
        <f t="shared" si="16"/>
        <v>3.4994801352676683</v>
      </c>
      <c r="AI155" s="140">
        <f t="shared" si="20"/>
        <v>1.8337820927664996</v>
      </c>
      <c r="AJ155" s="59">
        <f t="shared" si="18"/>
        <v>29.914771747998898</v>
      </c>
    </row>
    <row r="156" spans="1:36" x14ac:dyDescent="0.25">
      <c r="A156" s="18">
        <v>44058</v>
      </c>
      <c r="B156" s="138">
        <f t="shared" si="14"/>
        <v>148</v>
      </c>
      <c r="C156" s="56">
        <f>+'Modelo predictivo'!O155</f>
        <v>217.35009154118598</v>
      </c>
      <c r="D156" s="59">
        <f>+$C156*'Estructura Poblacion'!C$19</f>
        <v>8.8664595487396802</v>
      </c>
      <c r="E156" s="59">
        <f>+$C156*'Estructura Poblacion'!D$19</f>
        <v>14.581515920095871</v>
      </c>
      <c r="F156" s="59">
        <f>+$C156*'Estructura Poblacion'!E$19</f>
        <v>44.251814391698687</v>
      </c>
      <c r="G156" s="59">
        <f>+$C156*'Estructura Poblacion'!F$19</f>
        <v>50.504410948887859</v>
      </c>
      <c r="H156" s="59">
        <f>+$C156*'Estructura Poblacion'!G$19</f>
        <v>40.44103843141842</v>
      </c>
      <c r="I156" s="59">
        <f>+$C156*'Estructura Poblacion'!H$19</f>
        <v>27.525306383903882</v>
      </c>
      <c r="J156" s="59">
        <f>+$C156*'Estructura Poblacion'!I$19</f>
        <v>14.640586270187407</v>
      </c>
      <c r="K156" s="59">
        <f>+$C156*'Estructura Poblacion'!J$19</f>
        <v>8.0645795462470673</v>
      </c>
      <c r="L156" s="59">
        <f>+$C156*'Estructura Poblacion'!K$19</f>
        <v>8.4743801000071048</v>
      </c>
      <c r="M156" s="139">
        <f>+D156*Parámetros!$B$97</f>
        <v>8.8664595487396806E-3</v>
      </c>
      <c r="N156" s="139">
        <f>E156*Parámetros!$B$98</f>
        <v>4.3744547760287612E-2</v>
      </c>
      <c r="O156" s="139">
        <f>+F156*Parámetros!$B$99</f>
        <v>0.53102177270038431</v>
      </c>
      <c r="P156" s="139">
        <f>+G156*Parámetros!$B$100</f>
        <v>1.6161411503644114</v>
      </c>
      <c r="Q156" s="139">
        <f>+H156*Parámetros!$B$101</f>
        <v>1.9816108831395027</v>
      </c>
      <c r="R156" s="139">
        <f>I156*Parámetros!$B$102</f>
        <v>2.8075812511581959</v>
      </c>
      <c r="S156" s="139">
        <f>+J156*Parámetros!$B$103</f>
        <v>2.4303373208511099</v>
      </c>
      <c r="T156" s="139">
        <f>+K156*Parámetros!$B$104</f>
        <v>1.9596928297380374</v>
      </c>
      <c r="U156" s="139">
        <f>L156*Parámetros!$B$105</f>
        <v>2.3135057673019399</v>
      </c>
      <c r="V156" s="139">
        <f t="shared" si="15"/>
        <v>13.692501982562609</v>
      </c>
      <c r="W156" s="139">
        <f t="shared" si="19"/>
        <v>6.3246658291058386</v>
      </c>
      <c r="X156" s="59">
        <f t="shared" si="17"/>
        <v>117.17849320996345</v>
      </c>
      <c r="Y156" s="60">
        <f>+M156*Parámetros!$C$97</f>
        <v>4.4332297743698406E-4</v>
      </c>
      <c r="Z156" s="60">
        <f>N156*Parámetros!$C$98</f>
        <v>2.1872273880143805E-3</v>
      </c>
      <c r="AA156" s="60">
        <f>+O156*Parámetros!$C$99</f>
        <v>2.6551088635019218E-2</v>
      </c>
      <c r="AB156" s="60">
        <f>+P156*Parámetros!$C$100</f>
        <v>8.0807057518220579E-2</v>
      </c>
      <c r="AC156" s="60">
        <f>+Q156*Parámetros!$C$101</f>
        <v>0.12484148563778867</v>
      </c>
      <c r="AD156" s="60">
        <f>+R156*Parámetros!$C$102</f>
        <v>0.34252491264129992</v>
      </c>
      <c r="AE156" s="60">
        <f>+S156*Parámetros!$C$103</f>
        <v>0.66591242591320421</v>
      </c>
      <c r="AF156" s="60">
        <f>+T156*Parámetros!$C$104</f>
        <v>0.84658730244683211</v>
      </c>
      <c r="AG156" s="60">
        <f>+U156*Parámetros!$C$105</f>
        <v>1.6402755890170753</v>
      </c>
      <c r="AH156" s="60">
        <f t="shared" si="16"/>
        <v>3.7301304121748915</v>
      </c>
      <c r="AI156" s="140">
        <f t="shared" si="20"/>
        <v>1.722974251603921</v>
      </c>
      <c r="AJ156" s="59">
        <f t="shared" si="18"/>
        <v>31.92192790856987</v>
      </c>
    </row>
    <row r="157" spans="1:36" x14ac:dyDescent="0.25">
      <c r="A157" s="18">
        <v>44059</v>
      </c>
      <c r="B157" s="138">
        <f t="shared" si="14"/>
        <v>149</v>
      </c>
      <c r="C157" s="56">
        <f>+'Modelo predictivo'!O156</f>
        <v>231.6707587458659</v>
      </c>
      <c r="D157" s="59">
        <f>+$C157*'Estructura Poblacion'!C$19</f>
        <v>9.4506489345407765</v>
      </c>
      <c r="E157" s="59">
        <f>+$C157*'Estructura Poblacion'!D$19</f>
        <v>15.542256425658834</v>
      </c>
      <c r="F157" s="59">
        <f>+$C157*'Estructura Poblacion'!E$19</f>
        <v>47.167458469017603</v>
      </c>
      <c r="G157" s="59">
        <f>+$C157*'Estructura Poblacion'!F$19</f>
        <v>53.832023357233062</v>
      </c>
      <c r="H157" s="59">
        <f>+$C157*'Estructura Poblacion'!G$19</f>
        <v>43.10559977888061</v>
      </c>
      <c r="I157" s="59">
        <f>+$C157*'Estructura Poblacion'!H$19</f>
        <v>29.338881660710449</v>
      </c>
      <c r="J157" s="59">
        <f>+$C157*'Estructura Poblacion'!I$19</f>
        <v>15.605218776988218</v>
      </c>
      <c r="K157" s="59">
        <f>+$C157*'Estructura Poblacion'!J$19</f>
        <v>8.5959350152443665</v>
      </c>
      <c r="L157" s="59">
        <f>+$C157*'Estructura Poblacion'!K$19</f>
        <v>9.0327363275919801</v>
      </c>
      <c r="M157" s="139">
        <f>+D157*Parámetros!$B$97</f>
        <v>9.4506489345407771E-3</v>
      </c>
      <c r="N157" s="139">
        <f>E157*Parámetros!$B$98</f>
        <v>4.6626769276976503E-2</v>
      </c>
      <c r="O157" s="139">
        <f>+F157*Parámetros!$B$99</f>
        <v>0.56600950162821129</v>
      </c>
      <c r="P157" s="139">
        <f>+G157*Parámetros!$B$100</f>
        <v>1.722624747431458</v>
      </c>
      <c r="Q157" s="139">
        <f>+H157*Parámetros!$B$101</f>
        <v>2.1121743891651499</v>
      </c>
      <c r="R157" s="139">
        <f>I157*Parámetros!$B$102</f>
        <v>2.9925659293924656</v>
      </c>
      <c r="S157" s="139">
        <f>+J157*Parámetros!$B$103</f>
        <v>2.5904663169800446</v>
      </c>
      <c r="T157" s="139">
        <f>+K157*Parámetros!$B$104</f>
        <v>2.0888122087043812</v>
      </c>
      <c r="U157" s="139">
        <f>L157*Parámetros!$B$105</f>
        <v>2.4659370174326107</v>
      </c>
      <c r="V157" s="139">
        <f t="shared" si="15"/>
        <v>14.594667528945838</v>
      </c>
      <c r="W157" s="139">
        <f t="shared" si="19"/>
        <v>6.7028650641307657</v>
      </c>
      <c r="X157" s="59">
        <f t="shared" si="17"/>
        <v>125.07029567477854</v>
      </c>
      <c r="Y157" s="60">
        <f>+M157*Parámetros!$C$97</f>
        <v>4.7253244672703889E-4</v>
      </c>
      <c r="Z157" s="60">
        <f>N157*Parámetros!$C$98</f>
        <v>2.3313384638488253E-3</v>
      </c>
      <c r="AA157" s="60">
        <f>+O157*Parámetros!$C$99</f>
        <v>2.8300475081410564E-2</v>
      </c>
      <c r="AB157" s="60">
        <f>+P157*Parámetros!$C$100</f>
        <v>8.6131237371572911E-2</v>
      </c>
      <c r="AC157" s="60">
        <f>+Q157*Parámetros!$C$101</f>
        <v>0.13306698651740445</v>
      </c>
      <c r="AD157" s="60">
        <f>+R157*Parámetros!$C$102</f>
        <v>0.36509304338588078</v>
      </c>
      <c r="AE157" s="60">
        <f>+S157*Parámetros!$C$103</f>
        <v>0.70978777085253231</v>
      </c>
      <c r="AF157" s="60">
        <f>+T157*Parámetros!$C$104</f>
        <v>0.90236687416029271</v>
      </c>
      <c r="AG157" s="60">
        <f>+U157*Parámetros!$C$105</f>
        <v>1.748349345359721</v>
      </c>
      <c r="AH157" s="60">
        <f t="shared" si="16"/>
        <v>3.9758996036393905</v>
      </c>
      <c r="AI157" s="140">
        <f t="shared" si="20"/>
        <v>1.8260038126165337</v>
      </c>
      <c r="AJ157" s="59">
        <f t="shared" si="18"/>
        <v>34.071823699592727</v>
      </c>
    </row>
    <row r="158" spans="1:36" x14ac:dyDescent="0.25">
      <c r="A158" s="18">
        <v>44060</v>
      </c>
      <c r="B158" s="138">
        <f t="shared" si="14"/>
        <v>150</v>
      </c>
      <c r="C158" s="56">
        <f>+'Modelo predictivo'!O157</f>
        <v>181.56665136408992</v>
      </c>
      <c r="D158" s="59">
        <f>+$C158*'Estructura Poblacion'!C$19</f>
        <v>7.4067296604509147</v>
      </c>
      <c r="E158" s="59">
        <f>+$C158*'Estructura Poblacion'!D$19</f>
        <v>12.1808875195357</v>
      </c>
      <c r="F158" s="59">
        <f>+$C158*'Estructura Poblacion'!E$19</f>
        <v>36.966415329820435</v>
      </c>
      <c r="G158" s="59">
        <f>+$C158*'Estructura Poblacion'!F$19</f>
        <v>42.189615426813972</v>
      </c>
      <c r="H158" s="59">
        <f>+$C158*'Estructura Poblacion'!G$19</f>
        <v>33.783026607503054</v>
      </c>
      <c r="I158" s="59">
        <f>+$C158*'Estructura Poblacion'!H$19</f>
        <v>22.993676572475781</v>
      </c>
      <c r="J158" s="59">
        <f>+$C158*'Estructura Poblacion'!I$19</f>
        <v>12.230232820404792</v>
      </c>
      <c r="K158" s="59">
        <f>+$C158*'Estructura Poblacion'!J$19</f>
        <v>6.7368672011529718</v>
      </c>
      <c r="L158" s="59">
        <f>+$C158*'Estructura Poblacion'!K$19</f>
        <v>7.0792002259323086</v>
      </c>
      <c r="M158" s="139">
        <f>+D158*Parámetros!$B$97</f>
        <v>7.4067296604509152E-3</v>
      </c>
      <c r="N158" s="139">
        <f>E158*Parámetros!$B$98</f>
        <v>3.6542662558607102E-2</v>
      </c>
      <c r="O158" s="139">
        <f>+F158*Parámetros!$B$99</f>
        <v>0.44359698395784525</v>
      </c>
      <c r="P158" s="139">
        <f>+G158*Parámetros!$B$100</f>
        <v>1.3500676936580471</v>
      </c>
      <c r="Q158" s="139">
        <f>+H158*Parámetros!$B$101</f>
        <v>1.6553683037676497</v>
      </c>
      <c r="R158" s="139">
        <f>I158*Parámetros!$B$102</f>
        <v>2.3453550103925296</v>
      </c>
      <c r="S158" s="139">
        <f>+J158*Parámetros!$B$103</f>
        <v>2.0302186481871956</v>
      </c>
      <c r="T158" s="139">
        <f>+K158*Parámetros!$B$104</f>
        <v>1.6370587298801722</v>
      </c>
      <c r="U158" s="139">
        <f>L158*Parámetros!$B$105</f>
        <v>1.9326216616795204</v>
      </c>
      <c r="V158" s="139">
        <f t="shared" si="15"/>
        <v>11.438236423742019</v>
      </c>
      <c r="W158" s="139">
        <f t="shared" si="19"/>
        <v>7.1036107470288572</v>
      </c>
      <c r="X158" s="59">
        <f t="shared" si="17"/>
        <v>129.40492135149171</v>
      </c>
      <c r="Y158" s="60">
        <f>+M158*Parámetros!$C$97</f>
        <v>3.7033648302254576E-4</v>
      </c>
      <c r="Z158" s="60">
        <f>N158*Parámetros!$C$98</f>
        <v>1.8271331279303552E-3</v>
      </c>
      <c r="AA158" s="60">
        <f>+O158*Parámetros!$C$99</f>
        <v>2.2179849197892263E-2</v>
      </c>
      <c r="AB158" s="60">
        <f>+P158*Parámetros!$C$100</f>
        <v>6.7503384682902359E-2</v>
      </c>
      <c r="AC158" s="60">
        <f>+Q158*Parámetros!$C$101</f>
        <v>0.10428820313736192</v>
      </c>
      <c r="AD158" s="60">
        <f>+R158*Parámetros!$C$102</f>
        <v>0.2861333112678886</v>
      </c>
      <c r="AE158" s="60">
        <f>+S158*Parámetros!$C$103</f>
        <v>0.55627990960329166</v>
      </c>
      <c r="AF158" s="60">
        <f>+T158*Parámetros!$C$104</f>
        <v>0.70720937130823436</v>
      </c>
      <c r="AG158" s="60">
        <f>+U158*Parámetros!$C$105</f>
        <v>1.3702287581307799</v>
      </c>
      <c r="AH158" s="60">
        <f t="shared" si="16"/>
        <v>3.1160202569393043</v>
      </c>
      <c r="AI158" s="140">
        <f t="shared" si="20"/>
        <v>1.9351755082810396</v>
      </c>
      <c r="AJ158" s="59">
        <f t="shared" si="18"/>
        <v>35.252668448250994</v>
      </c>
    </row>
    <row r="159" spans="1:36" x14ac:dyDescent="0.25">
      <c r="A159" s="18">
        <v>44061</v>
      </c>
      <c r="B159" s="138">
        <f t="shared" si="14"/>
        <v>151</v>
      </c>
      <c r="C159" s="56">
        <f>+'Modelo predictivo'!O158</f>
        <v>186.92414062889293</v>
      </c>
      <c r="D159" s="59">
        <f>+$C159*'Estructura Poblacion'!C$19</f>
        <v>7.6252801175147047</v>
      </c>
      <c r="E159" s="59">
        <f>+$C159*'Estructura Poblacion'!D$19</f>
        <v>12.540309107318489</v>
      </c>
      <c r="F159" s="59">
        <f>+$C159*'Estructura Poblacion'!E$19</f>
        <v>38.057183771050454</v>
      </c>
      <c r="G159" s="59">
        <f>+$C159*'Estructura Poblacion'!F$19</f>
        <v>43.434504893228542</v>
      </c>
      <c r="H159" s="59">
        <f>+$C159*'Estructura Poblacion'!G$19</f>
        <v>34.779862761182585</v>
      </c>
      <c r="I159" s="59">
        <f>+$C159*'Estructura Poblacion'!H$19</f>
        <v>23.672151250892171</v>
      </c>
      <c r="J159" s="59">
        <f>+$C159*'Estructura Poblacion'!I$19</f>
        <v>12.591110440546435</v>
      </c>
      <c r="K159" s="59">
        <f>+$C159*'Estructura Poblacion'!J$19</f>
        <v>6.935652018945337</v>
      </c>
      <c r="L159" s="59">
        <f>+$C159*'Estructura Poblacion'!K$19</f>
        <v>7.2880862682142142</v>
      </c>
      <c r="M159" s="139">
        <f>+D159*Parámetros!$B$97</f>
        <v>7.6252801175147045E-3</v>
      </c>
      <c r="N159" s="139">
        <f>E159*Parámetros!$B$98</f>
        <v>3.7620927321955468E-2</v>
      </c>
      <c r="O159" s="139">
        <f>+F159*Parámetros!$B$99</f>
        <v>0.45668620525260545</v>
      </c>
      <c r="P159" s="139">
        <f>+G159*Parámetros!$B$100</f>
        <v>1.3899041565833135</v>
      </c>
      <c r="Q159" s="139">
        <f>+H159*Parámetros!$B$101</f>
        <v>1.7042132752979466</v>
      </c>
      <c r="R159" s="139">
        <f>I159*Parámetros!$B$102</f>
        <v>2.4145594275910014</v>
      </c>
      <c r="S159" s="139">
        <f>+J159*Parámetros!$B$103</f>
        <v>2.0901243331307082</v>
      </c>
      <c r="T159" s="139">
        <f>+K159*Parámetros!$B$104</f>
        <v>1.6853634406037168</v>
      </c>
      <c r="U159" s="139">
        <f>L159*Parámetros!$B$105</f>
        <v>1.9896475512224807</v>
      </c>
      <c r="V159" s="139">
        <f t="shared" si="15"/>
        <v>11.775744597121241</v>
      </c>
      <c r="W159" s="139">
        <f t="shared" si="19"/>
        <v>7.528238491818537</v>
      </c>
      <c r="X159" s="59">
        <f t="shared" si="17"/>
        <v>133.65242745679441</v>
      </c>
      <c r="Y159" s="60">
        <f>+M159*Parámetros!$C$97</f>
        <v>3.8126400587573526E-4</v>
      </c>
      <c r="Z159" s="60">
        <f>N159*Parámetros!$C$98</f>
        <v>1.8810463660977736E-3</v>
      </c>
      <c r="AA159" s="60">
        <f>+O159*Parámetros!$C$99</f>
        <v>2.2834310262630275E-2</v>
      </c>
      <c r="AB159" s="60">
        <f>+P159*Parámetros!$C$100</f>
        <v>6.949520782916567E-2</v>
      </c>
      <c r="AC159" s="60">
        <f>+Q159*Parámetros!$C$101</f>
        <v>0.10736543634377065</v>
      </c>
      <c r="AD159" s="60">
        <f>+R159*Parámetros!$C$102</f>
        <v>0.29457625016610217</v>
      </c>
      <c r="AE159" s="60">
        <f>+S159*Parámetros!$C$103</f>
        <v>0.57269406727781413</v>
      </c>
      <c r="AF159" s="60">
        <f>+T159*Parámetros!$C$104</f>
        <v>0.72807700634080563</v>
      </c>
      <c r="AG159" s="60">
        <f>+U159*Parámetros!$C$105</f>
        <v>1.4106601138167387</v>
      </c>
      <c r="AH159" s="60">
        <f t="shared" si="16"/>
        <v>3.2079647024090008</v>
      </c>
      <c r="AI159" s="140">
        <f t="shared" si="20"/>
        <v>2.050853188423817</v>
      </c>
      <c r="AJ159" s="59">
        <f t="shared" si="18"/>
        <v>36.409779962236179</v>
      </c>
    </row>
    <row r="160" spans="1:36" x14ac:dyDescent="0.25">
      <c r="A160" s="18">
        <v>44062</v>
      </c>
      <c r="B160" s="138">
        <f t="shared" si="14"/>
        <v>152</v>
      </c>
      <c r="C160" s="56">
        <f>+'Modelo predictivo'!O159</f>
        <v>192.43736296915449</v>
      </c>
      <c r="D160" s="59">
        <f>+$C160*'Estructura Poblacion'!C$19</f>
        <v>7.8501834636164673</v>
      </c>
      <c r="E160" s="59">
        <f>+$C160*'Estructura Poblacion'!D$19</f>
        <v>12.910178467646404</v>
      </c>
      <c r="F160" s="59">
        <f>+$C160*'Estructura Poblacion'!E$19</f>
        <v>39.179658990506212</v>
      </c>
      <c r="G160" s="59">
        <f>+$C160*'Estructura Poblacion'!F$19</f>
        <v>44.715581173209763</v>
      </c>
      <c r="H160" s="59">
        <f>+$C160*'Estructura Poblacion'!G$19</f>
        <v>35.805675241695035</v>
      </c>
      <c r="I160" s="59">
        <f>+$C160*'Estructura Poblacion'!H$19</f>
        <v>24.370348031037199</v>
      </c>
      <c r="J160" s="59">
        <f>+$C160*'Estructura Poblacion'!I$19</f>
        <v>12.962478157610537</v>
      </c>
      <c r="K160" s="59">
        <f>+$C160*'Estructura Poblacion'!J$19</f>
        <v>7.1402151723533525</v>
      </c>
      <c r="L160" s="59">
        <f>+$C160*'Estructura Poblacion'!K$19</f>
        <v>7.5030442714795313</v>
      </c>
      <c r="M160" s="139">
        <f>+D160*Parámetros!$B$97</f>
        <v>7.8501834636164683E-3</v>
      </c>
      <c r="N160" s="139">
        <f>E160*Parámetros!$B$98</f>
        <v>3.8730535402939213E-2</v>
      </c>
      <c r="O160" s="139">
        <f>+F160*Parámetros!$B$99</f>
        <v>0.47015590788607453</v>
      </c>
      <c r="P160" s="139">
        <f>+G160*Parámetros!$B$100</f>
        <v>1.4308985975427124</v>
      </c>
      <c r="Q160" s="139">
        <f>+H160*Parámetros!$B$101</f>
        <v>1.7544780868430567</v>
      </c>
      <c r="R160" s="139">
        <f>I160*Parámetros!$B$102</f>
        <v>2.4857754991657943</v>
      </c>
      <c r="S160" s="139">
        <f>+J160*Parámetros!$B$103</f>
        <v>2.1517713741633493</v>
      </c>
      <c r="T160" s="139">
        <f>+K160*Parámetros!$B$104</f>
        <v>1.7350722868818647</v>
      </c>
      <c r="U160" s="139">
        <f>L160*Parámetros!$B$105</f>
        <v>2.0483310861139121</v>
      </c>
      <c r="V160" s="139">
        <f t="shared" si="15"/>
        <v>12.12306355746332</v>
      </c>
      <c r="W160" s="139">
        <f t="shared" si="19"/>
        <v>7.9781619837502893</v>
      </c>
      <c r="X160" s="59">
        <f t="shared" si="17"/>
        <v>137.79732903050746</v>
      </c>
      <c r="Y160" s="60">
        <f>+M160*Parámetros!$C$97</f>
        <v>3.9250917318082345E-4</v>
      </c>
      <c r="Z160" s="60">
        <f>N160*Parámetros!$C$98</f>
        <v>1.9365267701469608E-3</v>
      </c>
      <c r="AA160" s="60">
        <f>+O160*Parámetros!$C$99</f>
        <v>2.3507795394303727E-2</v>
      </c>
      <c r="AB160" s="60">
        <f>+P160*Parámetros!$C$100</f>
        <v>7.1544929877135621E-2</v>
      </c>
      <c r="AC160" s="60">
        <f>+Q160*Parámetros!$C$101</f>
        <v>0.11053211947111258</v>
      </c>
      <c r="AD160" s="60">
        <f>+R160*Parámetros!$C$102</f>
        <v>0.30326461089822693</v>
      </c>
      <c r="AE160" s="60">
        <f>+S160*Parámetros!$C$103</f>
        <v>0.58958535652075772</v>
      </c>
      <c r="AF160" s="60">
        <f>+T160*Parámetros!$C$104</f>
        <v>0.74955122793296547</v>
      </c>
      <c r="AG160" s="60">
        <f>+U160*Parámetros!$C$105</f>
        <v>1.4522667400547635</v>
      </c>
      <c r="AH160" s="60">
        <f t="shared" si="16"/>
        <v>3.3025818160925935</v>
      </c>
      <c r="AI160" s="140">
        <f t="shared" si="20"/>
        <v>2.1734219711447427</v>
      </c>
      <c r="AJ160" s="59">
        <f t="shared" si="18"/>
        <v>37.538939807184029</v>
      </c>
    </row>
    <row r="161" spans="1:36" x14ac:dyDescent="0.25">
      <c r="A161" s="18">
        <v>44063</v>
      </c>
      <c r="B161" s="138">
        <f t="shared" si="14"/>
        <v>153</v>
      </c>
      <c r="C161" s="56">
        <f>+'Modelo predictivo'!O160</f>
        <v>198.11070369882509</v>
      </c>
      <c r="D161" s="59">
        <f>+$C161*'Estructura Poblacion'!C$19</f>
        <v>8.0816185908306171</v>
      </c>
      <c r="E161" s="59">
        <f>+$C161*'Estructura Poblacion'!D$19</f>
        <v>13.290789801109515</v>
      </c>
      <c r="F161" s="59">
        <f>+$C161*'Estructura Poblacion'!E$19</f>
        <v>40.334733824706014</v>
      </c>
      <c r="G161" s="59">
        <f>+$C161*'Estructura Poblacion'!F$19</f>
        <v>46.033863257347058</v>
      </c>
      <c r="H161" s="59">
        <f>+$C161*'Estructura Poblacion'!G$19</f>
        <v>36.861279998317208</v>
      </c>
      <c r="I161" s="59">
        <f>+$C161*'Estructura Poblacion'!H$19</f>
        <v>25.088822270901382</v>
      </c>
      <c r="J161" s="59">
        <f>+$C161*'Estructura Poblacion'!I$19</f>
        <v>13.344631364006455</v>
      </c>
      <c r="K161" s="59">
        <f>+$C161*'Estructura Poblacion'!J$19</f>
        <v>7.3507193745046644</v>
      </c>
      <c r="L161" s="59">
        <f>+$C161*'Estructura Poblacion'!K$19</f>
        <v>7.7242452171021831</v>
      </c>
      <c r="M161" s="139">
        <f>+D161*Parámetros!$B$97</f>
        <v>8.0816185908306176E-3</v>
      </c>
      <c r="N161" s="139">
        <f>E161*Parámetros!$B$98</f>
        <v>3.9872369403328549E-2</v>
      </c>
      <c r="O161" s="139">
        <f>+F161*Parámetros!$B$99</f>
        <v>0.48401680589647217</v>
      </c>
      <c r="P161" s="139">
        <f>+G161*Parámetros!$B$100</f>
        <v>1.473083624235106</v>
      </c>
      <c r="Q161" s="139">
        <f>+H161*Parámetros!$B$101</f>
        <v>1.8062027199175432</v>
      </c>
      <c r="R161" s="139">
        <f>I161*Parámetros!$B$102</f>
        <v>2.5590598716319408</v>
      </c>
      <c r="S161" s="139">
        <f>+J161*Parámetros!$B$103</f>
        <v>2.2152088064250717</v>
      </c>
      <c r="T161" s="139">
        <f>+K161*Parámetros!$B$104</f>
        <v>1.7862248080046335</v>
      </c>
      <c r="U161" s="139">
        <f>L161*Parámetros!$B$105</f>
        <v>2.1087189442688961</v>
      </c>
      <c r="V161" s="139">
        <f t="shared" si="15"/>
        <v>12.48046956837382</v>
      </c>
      <c r="W161" s="139">
        <f t="shared" si="19"/>
        <v>8.4548774130849651</v>
      </c>
      <c r="X161" s="59">
        <f t="shared" si="17"/>
        <v>141.8229211857963</v>
      </c>
      <c r="Y161" s="60">
        <f>+M161*Parámetros!$C$97</f>
        <v>4.040809295415309E-4</v>
      </c>
      <c r="Z161" s="60">
        <f>N161*Parámetros!$C$98</f>
        <v>1.9936184701664274E-3</v>
      </c>
      <c r="AA161" s="60">
        <f>+O161*Parámetros!$C$99</f>
        <v>2.4200840294823611E-2</v>
      </c>
      <c r="AB161" s="60">
        <f>+P161*Parámetros!$C$100</f>
        <v>7.3654181211755307E-2</v>
      </c>
      <c r="AC161" s="60">
        <f>+Q161*Parámetros!$C$101</f>
        <v>0.11379077135480523</v>
      </c>
      <c r="AD161" s="60">
        <f>+R161*Parámetros!$C$102</f>
        <v>0.31220530433909677</v>
      </c>
      <c r="AE161" s="60">
        <f>+S161*Parámetros!$C$103</f>
        <v>0.60696721296046974</v>
      </c>
      <c r="AF161" s="60">
        <f>+T161*Parámetros!$C$104</f>
        <v>0.77164911705800165</v>
      </c>
      <c r="AG161" s="60">
        <f>+U161*Parámetros!$C$105</f>
        <v>1.4950817314866471</v>
      </c>
      <c r="AH161" s="60">
        <f t="shared" si="16"/>
        <v>3.3999468581053072</v>
      </c>
      <c r="AI161" s="140">
        <f t="shared" si="20"/>
        <v>2.3032894506732342</v>
      </c>
      <c r="AJ161" s="59">
        <f t="shared" si="18"/>
        <v>38.635597214616105</v>
      </c>
    </row>
    <row r="162" spans="1:36" x14ac:dyDescent="0.25">
      <c r="A162" s="18">
        <v>44064</v>
      </c>
      <c r="B162" s="138">
        <f t="shared" si="14"/>
        <v>154</v>
      </c>
      <c r="C162" s="56">
        <f>+'Modelo predictivo'!O161</f>
        <v>203.94866306334734</v>
      </c>
      <c r="D162" s="59">
        <f>+$C162*'Estructura Poblacion'!C$19</f>
        <v>8.319769079683363</v>
      </c>
      <c r="E162" s="59">
        <f>+$C162*'Estructura Poblacion'!D$19</f>
        <v>13.6824450187864</v>
      </c>
      <c r="F162" s="59">
        <f>+$C162*'Estructura Poblacion'!E$19</f>
        <v>41.523324509868736</v>
      </c>
      <c r="G162" s="59">
        <f>+$C162*'Estructura Poblacion'!F$19</f>
        <v>47.3903968422104</v>
      </c>
      <c r="H162" s="59">
        <f>+$C162*'Estructura Poblacion'!G$19</f>
        <v>37.947514364944865</v>
      </c>
      <c r="I162" s="59">
        <f>+$C162*'Estructura Poblacion'!H$19</f>
        <v>25.828143883447407</v>
      </c>
      <c r="J162" s="59">
        <f>+$C162*'Estructura Poblacion'!I$19</f>
        <v>13.737873193867568</v>
      </c>
      <c r="K162" s="59">
        <f>+$C162*'Estructura Poblacion'!J$19</f>
        <v>7.5673316029565045</v>
      </c>
      <c r="L162" s="59">
        <f>+$C162*'Estructura Poblacion'!K$19</f>
        <v>7.9518645675821107</v>
      </c>
      <c r="M162" s="139">
        <f>+D162*Parámetros!$B$97</f>
        <v>8.3197690796833635E-3</v>
      </c>
      <c r="N162" s="139">
        <f>E162*Parámetros!$B$98</f>
        <v>4.1047335056359199E-2</v>
      </c>
      <c r="O162" s="139">
        <f>+F162*Parámetros!$B$99</f>
        <v>0.49827989411842483</v>
      </c>
      <c r="P162" s="139">
        <f>+G162*Parámetros!$B$100</f>
        <v>1.5164926989507328</v>
      </c>
      <c r="Q162" s="139">
        <f>+H162*Parámetros!$B$101</f>
        <v>1.8594282038822985</v>
      </c>
      <c r="R162" s="139">
        <f>I162*Parámetros!$B$102</f>
        <v>2.6344706761116354</v>
      </c>
      <c r="S162" s="139">
        <f>+J162*Parámetros!$B$103</f>
        <v>2.2804869501820164</v>
      </c>
      <c r="T162" s="139">
        <f>+K162*Parámetros!$B$104</f>
        <v>1.8388615795184307</v>
      </c>
      <c r="U162" s="139">
        <f>L162*Parámetros!$B$105</f>
        <v>2.1708590269499162</v>
      </c>
      <c r="V162" s="139">
        <f t="shared" si="15"/>
        <v>12.848246133849498</v>
      </c>
      <c r="W162" s="139">
        <f t="shared" si="19"/>
        <v>8.9599681447146367</v>
      </c>
      <c r="X162" s="59">
        <f t="shared" si="17"/>
        <v>145.71119917493115</v>
      </c>
      <c r="Y162" s="60">
        <f>+M162*Parámetros!$C$97</f>
        <v>4.1598845398416819E-4</v>
      </c>
      <c r="Z162" s="60">
        <f>N162*Parámetros!$C$98</f>
        <v>2.0523667528179602E-3</v>
      </c>
      <c r="AA162" s="60">
        <f>+O162*Parámetros!$C$99</f>
        <v>2.4913994705921243E-2</v>
      </c>
      <c r="AB162" s="60">
        <f>+P162*Parámetros!$C$100</f>
        <v>7.5824634947536648E-2</v>
      </c>
      <c r="AC162" s="60">
        <f>+Q162*Parámetros!$C$101</f>
        <v>0.1171439768445848</v>
      </c>
      <c r="AD162" s="60">
        <f>+R162*Parámetros!$C$102</f>
        <v>0.32140542248561954</v>
      </c>
      <c r="AE162" s="60">
        <f>+S162*Parámetros!$C$103</f>
        <v>0.62485342434987257</v>
      </c>
      <c r="AF162" s="60">
        <f>+T162*Parámetros!$C$104</f>
        <v>0.79438820235196206</v>
      </c>
      <c r="AG162" s="60">
        <f>+U162*Parámetros!$C$105</f>
        <v>1.5391390501074904</v>
      </c>
      <c r="AH162" s="60">
        <f t="shared" si="16"/>
        <v>3.5001370609997897</v>
      </c>
      <c r="AI162" s="140">
        <f t="shared" si="20"/>
        <v>2.4408869694728557</v>
      </c>
      <c r="AJ162" s="59">
        <f t="shared" si="18"/>
        <v>39.694847306143039</v>
      </c>
    </row>
    <row r="163" spans="1:36" x14ac:dyDescent="0.25">
      <c r="A163" s="18">
        <v>44065</v>
      </c>
      <c r="B163" s="138">
        <f t="shared" si="14"/>
        <v>155</v>
      </c>
      <c r="C163" s="56">
        <f>+'Modelo predictivo'!O162</f>
        <v>209.95585872838274</v>
      </c>
      <c r="D163" s="59">
        <f>+$C163*'Estructura Poblacion'!C$19</f>
        <v>8.5648233006764478</v>
      </c>
      <c r="E163" s="59">
        <f>+$C163*'Estructura Poblacion'!D$19</f>
        <v>14.085453909207072</v>
      </c>
      <c r="F163" s="59">
        <f>+$C163*'Estructura Poblacion'!E$19</f>
        <v>42.746371188610944</v>
      </c>
      <c r="G163" s="59">
        <f>+$C163*'Estructura Poblacion'!F$19</f>
        <v>48.786254908641602</v>
      </c>
      <c r="H163" s="59">
        <f>+$C163*'Estructura Poblacion'!G$19</f>
        <v>39.065237523155318</v>
      </c>
      <c r="I163" s="59">
        <f>+$C163*'Estructura Poblacion'!H$19</f>
        <v>26.58889765178353</v>
      </c>
      <c r="J163" s="59">
        <f>+$C163*'Estructura Poblacion'!I$19</f>
        <v>14.142514690690591</v>
      </c>
      <c r="K163" s="59">
        <f>+$C163*'Estructura Poblacion'!J$19</f>
        <v>7.7902231920376552</v>
      </c>
      <c r="L163" s="59">
        <f>+$C163*'Estructura Poblacion'!K$19</f>
        <v>8.1860823635795796</v>
      </c>
      <c r="M163" s="139">
        <f>+D163*Parámetros!$B$97</f>
        <v>8.5648233006764482E-3</v>
      </c>
      <c r="N163" s="139">
        <f>E163*Parámetros!$B$98</f>
        <v>4.2256361727621213E-2</v>
      </c>
      <c r="O163" s="139">
        <f>+F163*Parámetros!$B$99</f>
        <v>0.51295645426333136</v>
      </c>
      <c r="P163" s="139">
        <f>+G163*Parámetros!$B$100</f>
        <v>1.5611601570765312</v>
      </c>
      <c r="Q163" s="139">
        <f>+H163*Parámetros!$B$101</f>
        <v>1.9141966386346108</v>
      </c>
      <c r="R163" s="139">
        <f>I163*Parámetros!$B$102</f>
        <v>2.7120675604819198</v>
      </c>
      <c r="S163" s="139">
        <f>+J163*Parámetros!$B$103</f>
        <v>2.3476574386546383</v>
      </c>
      <c r="T163" s="139">
        <f>+K163*Parámetros!$B$104</f>
        <v>1.8930242356651501</v>
      </c>
      <c r="U163" s="139">
        <f>L163*Parámetros!$B$105</f>
        <v>2.2348004852572254</v>
      </c>
      <c r="V163" s="139">
        <f t="shared" si="15"/>
        <v>13.226684155061704</v>
      </c>
      <c r="W163" s="139">
        <f t="shared" si="19"/>
        <v>9.9494765766529074</v>
      </c>
      <c r="X163" s="59">
        <f t="shared" si="17"/>
        <v>148.98840675333997</v>
      </c>
      <c r="Y163" s="60">
        <f>+M163*Parámetros!$C$97</f>
        <v>4.2824116503382243E-4</v>
      </c>
      <c r="Z163" s="60">
        <f>N163*Parámetros!$C$98</f>
        <v>2.1128180863810605E-3</v>
      </c>
      <c r="AA163" s="60">
        <f>+O163*Parámetros!$C$99</f>
        <v>2.5647822713166568E-2</v>
      </c>
      <c r="AB163" s="60">
        <f>+P163*Parámetros!$C$100</f>
        <v>7.8058007853826564E-2</v>
      </c>
      <c r="AC163" s="60">
        <f>+Q163*Parámetros!$C$101</f>
        <v>0.12059438823398048</v>
      </c>
      <c r="AD163" s="60">
        <f>+R163*Parámetros!$C$102</f>
        <v>0.3308722423787942</v>
      </c>
      <c r="AE163" s="60">
        <f>+S163*Parámetros!$C$103</f>
        <v>0.6432581381913709</v>
      </c>
      <c r="AF163" s="60">
        <f>+T163*Parámetros!$C$104</f>
        <v>0.81778646980734482</v>
      </c>
      <c r="AG163" s="60">
        <f>+U163*Parámetros!$C$105</f>
        <v>1.5844735440473727</v>
      </c>
      <c r="AH163" s="60">
        <f t="shared" si="16"/>
        <v>3.6032316724772713</v>
      </c>
      <c r="AI163" s="140">
        <f t="shared" si="20"/>
        <v>2.7104502311599381</v>
      </c>
      <c r="AJ163" s="59">
        <f t="shared" si="18"/>
        <v>40.587628747460371</v>
      </c>
    </row>
    <row r="164" spans="1:36" x14ac:dyDescent="0.25">
      <c r="A164" s="18">
        <v>44066</v>
      </c>
      <c r="B164" s="138">
        <f t="shared" si="14"/>
        <v>156</v>
      </c>
      <c r="C164" s="56">
        <f>+'Modelo predictivo'!O163</f>
        <v>216.13702828716487</v>
      </c>
      <c r="D164" s="59">
        <f>+$C164*'Estructura Poblacion'!C$19</f>
        <v>8.8169745165707258</v>
      </c>
      <c r="E164" s="59">
        <f>+$C164*'Estructura Poblacion'!D$19</f>
        <v>14.500134306565517</v>
      </c>
      <c r="F164" s="59">
        <f>+$C164*'Estructura Poblacion'!E$19</f>
        <v>44.0048384204364</v>
      </c>
      <c r="G164" s="59">
        <f>+$C164*'Estructura Poblacion'!F$19</f>
        <v>50.222538304373849</v>
      </c>
      <c r="H164" s="59">
        <f>+$C164*'Estructura Poblacion'!G$19</f>
        <v>40.215330968735735</v>
      </c>
      <c r="I164" s="59">
        <f>+$C164*'Estructura Poblacion'!H$19</f>
        <v>27.371683546695831</v>
      </c>
      <c r="J164" s="59">
        <f>+$C164*'Estructura Poblacion'!I$19</f>
        <v>14.558874976229545</v>
      </c>
      <c r="K164" s="59">
        <f>+$C164*'Estructura Poblacion'!J$19</f>
        <v>8.0195699258815356</v>
      </c>
      <c r="L164" s="59">
        <f>+$C164*'Estructura Poblacion'!K$19</f>
        <v>8.4270833216757364</v>
      </c>
      <c r="M164" s="139">
        <f>+D164*Parámetros!$B$97</f>
        <v>8.8169745165707254E-3</v>
      </c>
      <c r="N164" s="139">
        <f>E164*Parámetros!$B$98</f>
        <v>4.3500402919696549E-2</v>
      </c>
      <c r="O164" s="139">
        <f>+F164*Parámetros!$B$99</f>
        <v>0.52805806104523678</v>
      </c>
      <c r="P164" s="139">
        <f>+G164*Parámetros!$B$100</f>
        <v>1.6071212257399632</v>
      </c>
      <c r="Q164" s="139">
        <f>+H164*Parámetros!$B$101</f>
        <v>1.9705512174680511</v>
      </c>
      <c r="R164" s="139">
        <f>I164*Parámetros!$B$102</f>
        <v>2.7919117217629745</v>
      </c>
      <c r="S164" s="139">
        <f>+J164*Parámetros!$B$103</f>
        <v>2.4167732460541047</v>
      </c>
      <c r="T164" s="139">
        <f>+K164*Parámetros!$B$104</f>
        <v>1.9487554919892132</v>
      </c>
      <c r="U164" s="139">
        <f>L164*Parámetros!$B$105</f>
        <v>2.3005937468174764</v>
      </c>
      <c r="V164" s="139">
        <f t="shared" si="15"/>
        <v>13.616082088313288</v>
      </c>
      <c r="W164" s="139">
        <f t="shared" si="19"/>
        <v>10.606004110060999</v>
      </c>
      <c r="X164" s="59">
        <f t="shared" si="17"/>
        <v>151.99848473159224</v>
      </c>
      <c r="Y164" s="60">
        <f>+M164*Parámetros!$C$97</f>
        <v>4.408487258285363E-4</v>
      </c>
      <c r="Z164" s="60">
        <f>N164*Parámetros!$C$98</f>
        <v>2.1750201459848277E-3</v>
      </c>
      <c r="AA164" s="60">
        <f>+O164*Parámetros!$C$99</f>
        <v>2.6402903052261839E-2</v>
      </c>
      <c r="AB164" s="60">
        <f>+P164*Parámetros!$C$100</f>
        <v>8.0356061286998168E-2</v>
      </c>
      <c r="AC164" s="60">
        <f>+Q164*Parámetros!$C$101</f>
        <v>0.12414472670048722</v>
      </c>
      <c r="AD164" s="60">
        <f>+R164*Parámetros!$C$102</f>
        <v>0.34061323005508287</v>
      </c>
      <c r="AE164" s="60">
        <f>+S164*Parámetros!$C$103</f>
        <v>0.66219586941882469</v>
      </c>
      <c r="AF164" s="60">
        <f>+T164*Parámetros!$C$104</f>
        <v>0.84186237253934004</v>
      </c>
      <c r="AG164" s="60">
        <f>+U164*Parámetros!$C$105</f>
        <v>1.6311209664935906</v>
      </c>
      <c r="AH164" s="60">
        <f t="shared" si="16"/>
        <v>3.7093119984183991</v>
      </c>
      <c r="AI164" s="140">
        <f t="shared" si="20"/>
        <v>2.8893023738811454</v>
      </c>
      <c r="AJ164" s="59">
        <f t="shared" si="18"/>
        <v>41.407638371997628</v>
      </c>
    </row>
    <row r="165" spans="1:36" x14ac:dyDescent="0.25">
      <c r="A165" s="18">
        <v>44067</v>
      </c>
      <c r="B165" s="138">
        <f t="shared" si="14"/>
        <v>157</v>
      </c>
      <c r="C165" s="56">
        <f>+'Modelo predictivo'!O164</f>
        <v>271.7166569668334</v>
      </c>
      <c r="D165" s="59">
        <f>+$C165*'Estructura Poblacion'!C$19</f>
        <v>11.084259181269717</v>
      </c>
      <c r="E165" s="59">
        <f>+$C165*'Estructura Poblacion'!D$19</f>
        <v>18.22884329711146</v>
      </c>
      <c r="F165" s="59">
        <f>+$C165*'Estructura Poblacion'!E$19</f>
        <v>55.320680962081575</v>
      </c>
      <c r="G165" s="59">
        <f>+$C165*'Estructura Poblacion'!F$19</f>
        <v>63.137262136881034</v>
      </c>
      <c r="H165" s="59">
        <f>+$C165*'Estructura Poblacion'!G$19</f>
        <v>50.556701811970562</v>
      </c>
      <c r="I165" s="59">
        <f>+$C165*'Estructura Poblacion'!H$19</f>
        <v>34.410310939321498</v>
      </c>
      <c r="J165" s="59">
        <f>+$C165*'Estructura Poblacion'!I$19</f>
        <v>18.302689127766154</v>
      </c>
      <c r="K165" s="59">
        <f>+$C165*'Estructura Poblacion'!J$19</f>
        <v>10.081802030132232</v>
      </c>
      <c r="L165" s="59">
        <f>+$C165*'Estructura Poblacion'!K$19</f>
        <v>10.594107480299181</v>
      </c>
      <c r="M165" s="139">
        <f>+D165*Parámetros!$B$97</f>
        <v>1.1084259181269717E-2</v>
      </c>
      <c r="N165" s="139">
        <f>E165*Parámetros!$B$98</f>
        <v>5.4686529891334379E-2</v>
      </c>
      <c r="O165" s="139">
        <f>+F165*Parámetros!$B$99</f>
        <v>0.66384817154497888</v>
      </c>
      <c r="P165" s="139">
        <f>+G165*Parámetros!$B$100</f>
        <v>2.0203923883801931</v>
      </c>
      <c r="Q165" s="139">
        <f>+H165*Parámetros!$B$101</f>
        <v>2.4772783887865577</v>
      </c>
      <c r="R165" s="139">
        <f>I165*Parámetros!$B$102</f>
        <v>3.5098517158107927</v>
      </c>
      <c r="S165" s="139">
        <f>+J165*Parámetros!$B$103</f>
        <v>3.0382463952091818</v>
      </c>
      <c r="T165" s="139">
        <f>+K165*Parámetros!$B$104</f>
        <v>2.4498778933221326</v>
      </c>
      <c r="U165" s="139">
        <f>L165*Parámetros!$B$105</f>
        <v>2.8921913421216767</v>
      </c>
      <c r="V165" s="139">
        <f t="shared" si="15"/>
        <v>17.11745708424812</v>
      </c>
      <c r="W165" s="139">
        <f t="shared" si="19"/>
        <v>11.305670069377602</v>
      </c>
      <c r="X165" s="59">
        <f t="shared" si="17"/>
        <v>157.81027174646275</v>
      </c>
      <c r="Y165" s="60">
        <f>+M165*Parámetros!$C$97</f>
        <v>5.5421295906348585E-4</v>
      </c>
      <c r="Z165" s="60">
        <f>N165*Parámetros!$C$98</f>
        <v>2.7343264945667192E-3</v>
      </c>
      <c r="AA165" s="60">
        <f>+O165*Parámetros!$C$99</f>
        <v>3.3192408577248943E-2</v>
      </c>
      <c r="AB165" s="60">
        <f>+P165*Parámetros!$C$100</f>
        <v>0.10101961941900967</v>
      </c>
      <c r="AC165" s="60">
        <f>+Q165*Parámetros!$C$101</f>
        <v>0.15606853849355315</v>
      </c>
      <c r="AD165" s="60">
        <f>+R165*Parámetros!$C$102</f>
        <v>0.42820190932891672</v>
      </c>
      <c r="AE165" s="60">
        <f>+S165*Parámetros!$C$103</f>
        <v>0.83247951228731587</v>
      </c>
      <c r="AF165" s="60">
        <f>+T165*Parámetros!$C$104</f>
        <v>1.0583472499151612</v>
      </c>
      <c r="AG165" s="60">
        <f>+U165*Parámetros!$C$105</f>
        <v>2.0505636615642686</v>
      </c>
      <c r="AH165" s="60">
        <f t="shared" si="16"/>
        <v>4.6631614390391043</v>
      </c>
      <c r="AI165" s="140">
        <f t="shared" si="20"/>
        <v>3.0799063465177028</v>
      </c>
      <c r="AJ165" s="59">
        <f t="shared" si="18"/>
        <v>42.990893464519033</v>
      </c>
    </row>
    <row r="166" spans="1:36" x14ac:dyDescent="0.25">
      <c r="A166" s="18">
        <v>44068</v>
      </c>
      <c r="B166" s="138">
        <f t="shared" si="14"/>
        <v>158</v>
      </c>
      <c r="C166" s="56">
        <f>+'Modelo predictivo'!O165</f>
        <v>285.76842828653753</v>
      </c>
      <c r="D166" s="59">
        <f>+$C166*'Estructura Poblacion'!C$19</f>
        <v>11.657479376903675</v>
      </c>
      <c r="E166" s="59">
        <f>+$C166*'Estructura Poblacion'!D$19</f>
        <v>19.171544198458843</v>
      </c>
      <c r="F166" s="59">
        <f>+$C166*'Estructura Poblacion'!E$19</f>
        <v>58.181578658995186</v>
      </c>
      <c r="G166" s="59">
        <f>+$C166*'Estructura Poblacion'!F$19</f>
        <v>66.402392729916258</v>
      </c>
      <c r="H166" s="59">
        <f>+$C166*'Estructura Poblacion'!G$19</f>
        <v>53.171231301883267</v>
      </c>
      <c r="I166" s="59">
        <f>+$C166*'Estructura Poblacion'!H$19</f>
        <v>36.189833128931973</v>
      </c>
      <c r="J166" s="59">
        <f>+$C166*'Estructura Poblacion'!I$19</f>
        <v>19.249208951136414</v>
      </c>
      <c r="K166" s="59">
        <f>+$C166*'Estructura Poblacion'!J$19</f>
        <v>10.603180359305624</v>
      </c>
      <c r="L166" s="59">
        <f>+$C166*'Estructura Poblacion'!K$19</f>
        <v>11.141979581006286</v>
      </c>
      <c r="M166" s="139">
        <f>+D166*Parámetros!$B$97</f>
        <v>1.1657479376903675E-2</v>
      </c>
      <c r="N166" s="139">
        <f>E166*Parámetros!$B$98</f>
        <v>5.7514632595376529E-2</v>
      </c>
      <c r="O166" s="139">
        <f>+F166*Parámetros!$B$99</f>
        <v>0.69817894390794222</v>
      </c>
      <c r="P166" s="139">
        <f>+G166*Parámetros!$B$100</f>
        <v>2.1248765673573202</v>
      </c>
      <c r="Q166" s="139">
        <f>+H166*Parámetros!$B$101</f>
        <v>2.6053903337922804</v>
      </c>
      <c r="R166" s="139">
        <f>I166*Parámetros!$B$102</f>
        <v>3.6913629791510609</v>
      </c>
      <c r="S166" s="139">
        <f>+J166*Parámetros!$B$103</f>
        <v>3.1953686858886448</v>
      </c>
      <c r="T166" s="139">
        <f>+K166*Parámetros!$B$104</f>
        <v>2.5765728273112662</v>
      </c>
      <c r="U166" s="139">
        <f>L166*Parámetros!$B$105</f>
        <v>3.0417604256147164</v>
      </c>
      <c r="V166" s="139">
        <f t="shared" si="15"/>
        <v>18.002682874995511</v>
      </c>
      <c r="W166" s="139">
        <f t="shared" si="19"/>
        <v>12.051283925213093</v>
      </c>
      <c r="X166" s="59">
        <f t="shared" si="17"/>
        <v>163.76167069624518</v>
      </c>
      <c r="Y166" s="60">
        <f>+M166*Parámetros!$C$97</f>
        <v>5.828739688451838E-4</v>
      </c>
      <c r="Z166" s="60">
        <f>N166*Parámetros!$C$98</f>
        <v>2.8757316297688268E-3</v>
      </c>
      <c r="AA166" s="60">
        <f>+O166*Parámetros!$C$99</f>
        <v>3.4908947195397111E-2</v>
      </c>
      <c r="AB166" s="60">
        <f>+P166*Parámetros!$C$100</f>
        <v>0.10624382836786601</v>
      </c>
      <c r="AC166" s="60">
        <f>+Q166*Parámetros!$C$101</f>
        <v>0.16413959102891365</v>
      </c>
      <c r="AD166" s="60">
        <f>+R166*Parámetros!$C$102</f>
        <v>0.45034628345642941</v>
      </c>
      <c r="AE166" s="60">
        <f>+S166*Parámetros!$C$103</f>
        <v>0.8755310199334887</v>
      </c>
      <c r="AF166" s="60">
        <f>+T166*Parámetros!$C$104</f>
        <v>1.1130794613984669</v>
      </c>
      <c r="AG166" s="60">
        <f>+U166*Parámetros!$C$105</f>
        <v>2.1566081417608336</v>
      </c>
      <c r="AH166" s="60">
        <f t="shared" si="16"/>
        <v>4.9043158787400092</v>
      </c>
      <c r="AI166" s="140">
        <f t="shared" si="20"/>
        <v>3.2830275089563026</v>
      </c>
      <c r="AJ166" s="59">
        <f t="shared" si="18"/>
        <v>44.612181834302739</v>
      </c>
    </row>
    <row r="167" spans="1:36" x14ac:dyDescent="0.25">
      <c r="A167" s="18">
        <v>44069</v>
      </c>
      <c r="B167" s="138">
        <f t="shared" si="14"/>
        <v>159</v>
      </c>
      <c r="C167" s="56">
        <f>+'Modelo predictivo'!O166</f>
        <v>300.53960705618374</v>
      </c>
      <c r="D167" s="59">
        <f>+$C167*'Estructura Poblacion'!C$19</f>
        <v>12.260046682579057</v>
      </c>
      <c r="E167" s="59">
        <f>+$C167*'Estructura Poblacion'!D$19</f>
        <v>20.162508484974289</v>
      </c>
      <c r="F167" s="59">
        <f>+$C167*'Estructura Poblacion'!E$19</f>
        <v>61.188945514127717</v>
      </c>
      <c r="G167" s="59">
        <f>+$C167*'Estructura Poblacion'!F$19</f>
        <v>69.834687961502752</v>
      </c>
      <c r="H167" s="59">
        <f>+$C167*'Estructura Poblacion'!G$19</f>
        <v>55.919616655967282</v>
      </c>
      <c r="I167" s="59">
        <f>+$C167*'Estructura Poblacion'!H$19</f>
        <v>38.060461378512834</v>
      </c>
      <c r="J167" s="59">
        <f>+$C167*'Estructura Poblacion'!I$19</f>
        <v>20.244187676730313</v>
      </c>
      <c r="K167" s="59">
        <f>+$C167*'Estructura Poblacion'!J$19</f>
        <v>11.151251654491045</v>
      </c>
      <c r="L167" s="59">
        <f>+$C167*'Estructura Poblacion'!K$19</f>
        <v>11.717901047298456</v>
      </c>
      <c r="M167" s="139">
        <f>+D167*Parámetros!$B$97</f>
        <v>1.2260046682579058E-2</v>
      </c>
      <c r="N167" s="139">
        <f>E167*Parámetros!$B$98</f>
        <v>6.0487525454922871E-2</v>
      </c>
      <c r="O167" s="139">
        <f>+F167*Parámetros!$B$99</f>
        <v>0.7342673461695326</v>
      </c>
      <c r="P167" s="139">
        <f>+G167*Parámetros!$B$100</f>
        <v>2.2347100147680883</v>
      </c>
      <c r="Q167" s="139">
        <f>+H167*Parámetros!$B$101</f>
        <v>2.7400612161423967</v>
      </c>
      <c r="R167" s="139">
        <f>I167*Parámetros!$B$102</f>
        <v>3.882167060608309</v>
      </c>
      <c r="S167" s="139">
        <f>+J167*Parámetros!$B$103</f>
        <v>3.3605351543372319</v>
      </c>
      <c r="T167" s="139">
        <f>+K167*Parámetros!$B$104</f>
        <v>2.7097541520413237</v>
      </c>
      <c r="U167" s="139">
        <f>L167*Parámetros!$B$105</f>
        <v>3.1989869859124789</v>
      </c>
      <c r="V167" s="139">
        <f t="shared" si="15"/>
        <v>18.933229502116863</v>
      </c>
      <c r="W167" s="139">
        <f t="shared" si="19"/>
        <v>12.845834701568174</v>
      </c>
      <c r="X167" s="59">
        <f t="shared" si="17"/>
        <v>169.84906549679386</v>
      </c>
      <c r="Y167" s="60">
        <f>+M167*Parámetros!$C$97</f>
        <v>6.1300233412895288E-4</v>
      </c>
      <c r="Z167" s="60">
        <f>N167*Parámetros!$C$98</f>
        <v>3.0243762727461439E-3</v>
      </c>
      <c r="AA167" s="60">
        <f>+O167*Parámetros!$C$99</f>
        <v>3.671336730847663E-2</v>
      </c>
      <c r="AB167" s="60">
        <f>+P167*Parámetros!$C$100</f>
        <v>0.11173550073840442</v>
      </c>
      <c r="AC167" s="60">
        <f>+Q167*Parámetros!$C$101</f>
        <v>0.17262385661697099</v>
      </c>
      <c r="AD167" s="60">
        <f>+R167*Parámetros!$C$102</f>
        <v>0.4736243813942137</v>
      </c>
      <c r="AE167" s="60">
        <f>+S167*Parámetros!$C$103</f>
        <v>0.92078663228840163</v>
      </c>
      <c r="AF167" s="60">
        <f>+T167*Parámetros!$C$104</f>
        <v>1.1706137936818519</v>
      </c>
      <c r="AG167" s="60">
        <f>+U167*Parámetros!$C$105</f>
        <v>2.2680817730119474</v>
      </c>
      <c r="AH167" s="60">
        <f t="shared" si="16"/>
        <v>5.157816683647142</v>
      </c>
      <c r="AI167" s="140">
        <f t="shared" si="20"/>
        <v>3.4994801352676683</v>
      </c>
      <c r="AJ167" s="59">
        <f t="shared" si="18"/>
        <v>46.270518382682212</v>
      </c>
    </row>
    <row r="168" spans="1:36" x14ac:dyDescent="0.25">
      <c r="A168" s="18">
        <v>44070</v>
      </c>
      <c r="B168" s="138">
        <f t="shared" si="14"/>
        <v>160</v>
      </c>
      <c r="C168" s="56">
        <f>+'Modelo predictivo'!O167</f>
        <v>316.06624978547916</v>
      </c>
      <c r="D168" s="59">
        <f>+$C168*'Estructura Poblacion'!C$19</f>
        <v>12.893431967631695</v>
      </c>
      <c r="E168" s="59">
        <f>+$C168*'Estructura Poblacion'!D$19</f>
        <v>21.204155104662789</v>
      </c>
      <c r="F168" s="59">
        <f>+$C168*'Estructura Poblacion'!E$19</f>
        <v>64.350122522662829</v>
      </c>
      <c r="G168" s="59">
        <f>+$C168*'Estructura Poblacion'!F$19</f>
        <v>73.442526078784184</v>
      </c>
      <c r="H168" s="59">
        <f>+$C168*'Estructura Poblacion'!G$19</f>
        <v>58.808566694469356</v>
      </c>
      <c r="I168" s="59">
        <f>+$C168*'Estructura Poblacion'!H$19</f>
        <v>40.026761899514852</v>
      </c>
      <c r="J168" s="59">
        <f>+$C168*'Estructura Poblacion'!I$19</f>
        <v>21.290054051815563</v>
      </c>
      <c r="K168" s="59">
        <f>+$C168*'Estructura Poblacion'!J$19</f>
        <v>11.727353760032759</v>
      </c>
      <c r="L168" s="59">
        <f>+$C168*'Estructura Poblacion'!K$19</f>
        <v>12.323277705905145</v>
      </c>
      <c r="M168" s="139">
        <f>+D168*Parámetros!$B$97</f>
        <v>1.2893431967631696E-2</v>
      </c>
      <c r="N168" s="139">
        <f>E168*Parámetros!$B$98</f>
        <v>6.361246531398837E-2</v>
      </c>
      <c r="O168" s="139">
        <f>+F168*Parámetros!$B$99</f>
        <v>0.77220147027195396</v>
      </c>
      <c r="P168" s="139">
        <f>+G168*Parámetros!$B$100</f>
        <v>2.3501608345210938</v>
      </c>
      <c r="Q168" s="139">
        <f>+H168*Parámetros!$B$101</f>
        <v>2.8816197680289983</v>
      </c>
      <c r="R168" s="139">
        <f>I168*Parámetros!$B$102</f>
        <v>4.0827297137505143</v>
      </c>
      <c r="S168" s="139">
        <f>+J168*Parámetros!$B$103</f>
        <v>3.5341489726013835</v>
      </c>
      <c r="T168" s="139">
        <f>+K168*Parámetros!$B$104</f>
        <v>2.8497469636879607</v>
      </c>
      <c r="U168" s="139">
        <f>L168*Parámetros!$B$105</f>
        <v>3.3642548137121047</v>
      </c>
      <c r="V168" s="139">
        <f t="shared" si="15"/>
        <v>19.911368433855628</v>
      </c>
      <c r="W168" s="139">
        <f t="shared" si="19"/>
        <v>13.692501982562609</v>
      </c>
      <c r="X168" s="59">
        <f t="shared" si="17"/>
        <v>176.06793194808685</v>
      </c>
      <c r="Y168" s="60">
        <f>+M168*Parámetros!$C$97</f>
        <v>6.4467159838158482E-4</v>
      </c>
      <c r="Z168" s="60">
        <f>N168*Parámetros!$C$98</f>
        <v>3.1806232656994187E-3</v>
      </c>
      <c r="AA168" s="60">
        <f>+O168*Parámetros!$C$99</f>
        <v>3.8610073513597701E-2</v>
      </c>
      <c r="AB168" s="60">
        <f>+P168*Parámetros!$C$100</f>
        <v>0.1175080417260547</v>
      </c>
      <c r="AC168" s="60">
        <f>+Q168*Parámetros!$C$101</f>
        <v>0.18154204538582688</v>
      </c>
      <c r="AD168" s="60">
        <f>+R168*Parámetros!$C$102</f>
        <v>0.49809302507756276</v>
      </c>
      <c r="AE168" s="60">
        <f>+S168*Parámetros!$C$103</f>
        <v>0.9683568184927791</v>
      </c>
      <c r="AF168" s="60">
        <f>+T168*Parámetros!$C$104</f>
        <v>1.2310906883131989</v>
      </c>
      <c r="AG168" s="60">
        <f>+U168*Parámetros!$C$105</f>
        <v>2.3852566629218819</v>
      </c>
      <c r="AH168" s="60">
        <f t="shared" si="16"/>
        <v>5.424282650294983</v>
      </c>
      <c r="AI168" s="140">
        <f t="shared" si="20"/>
        <v>3.7301304121748915</v>
      </c>
      <c r="AJ168" s="59">
        <f t="shared" si="18"/>
        <v>47.964670620802302</v>
      </c>
    </row>
    <row r="169" spans="1:36" x14ac:dyDescent="0.25">
      <c r="A169" s="18">
        <v>44071</v>
      </c>
      <c r="B169" s="138">
        <f t="shared" si="14"/>
        <v>161</v>
      </c>
      <c r="C169" s="56">
        <f>+'Modelo predictivo'!O168</f>
        <v>332.3861374584958</v>
      </c>
      <c r="D169" s="59">
        <f>+$C169*'Estructura Poblacion'!C$19</f>
        <v>13.559176448651884</v>
      </c>
      <c r="E169" s="59">
        <f>+$C169*'Estructura Poblacion'!D$19</f>
        <v>22.299018696533764</v>
      </c>
      <c r="F169" s="59">
        <f>+$C169*'Estructura Poblacion'!E$19</f>
        <v>67.672801777494684</v>
      </c>
      <c r="G169" s="59">
        <f>+$C169*'Estructura Poblacion'!F$19</f>
        <v>77.234686035254853</v>
      </c>
      <c r="H169" s="59">
        <f>+$C169*'Estructura Poblacion'!G$19</f>
        <v>61.845111100321766</v>
      </c>
      <c r="I169" s="59">
        <f>+$C169*'Estructura Poblacion'!H$19</f>
        <v>42.093519291542719</v>
      </c>
      <c r="J169" s="59">
        <f>+$C169*'Estructura Poblacion'!I$19</f>
        <v>22.389352983333577</v>
      </c>
      <c r="K169" s="59">
        <f>+$C169*'Estructura Poblacion'!J$19</f>
        <v>12.332888505344426</v>
      </c>
      <c r="L169" s="59">
        <f>+$C169*'Estructura Poblacion'!K$19</f>
        <v>12.959582620018129</v>
      </c>
      <c r="M169" s="139">
        <f>+D169*Parámetros!$B$97</f>
        <v>1.3559176448651884E-2</v>
      </c>
      <c r="N169" s="139">
        <f>E169*Parámetros!$B$98</f>
        <v>6.6897056089601295E-2</v>
      </c>
      <c r="O169" s="139">
        <f>+F169*Parámetros!$B$99</f>
        <v>0.81207362132993621</v>
      </c>
      <c r="P169" s="139">
        <f>+G169*Parámetros!$B$100</f>
        <v>2.4715099531281552</v>
      </c>
      <c r="Q169" s="139">
        <f>+H169*Parámetros!$B$101</f>
        <v>3.0304104439157666</v>
      </c>
      <c r="R169" s="139">
        <f>I169*Parámetros!$B$102</f>
        <v>4.2935389677373568</v>
      </c>
      <c r="S169" s="139">
        <f>+J169*Parámetros!$B$103</f>
        <v>3.7166325952333739</v>
      </c>
      <c r="T169" s="139">
        <f>+K169*Parámetros!$B$104</f>
        <v>2.9968919067986954</v>
      </c>
      <c r="U169" s="139">
        <f>L169*Parámetros!$B$105</f>
        <v>3.5379660552649494</v>
      </c>
      <c r="V169" s="139">
        <f t="shared" si="15"/>
        <v>20.939479775946488</v>
      </c>
      <c r="W169" s="139">
        <f t="shared" si="19"/>
        <v>14.594667528945838</v>
      </c>
      <c r="X169" s="59">
        <f t="shared" si="17"/>
        <v>182.4127441950875</v>
      </c>
      <c r="Y169" s="60">
        <f>+M169*Parámetros!$C$97</f>
        <v>6.7795882243259424E-4</v>
      </c>
      <c r="Z169" s="60">
        <f>N169*Parámetros!$C$98</f>
        <v>3.3448528044800648E-3</v>
      </c>
      <c r="AA169" s="60">
        <f>+O169*Parámetros!$C$99</f>
        <v>4.0603681066496811E-2</v>
      </c>
      <c r="AB169" s="60">
        <f>+P169*Parámetros!$C$100</f>
        <v>0.12357549765640777</v>
      </c>
      <c r="AC169" s="60">
        <f>+Q169*Parámetros!$C$101</f>
        <v>0.1909158579666933</v>
      </c>
      <c r="AD169" s="60">
        <f>+R169*Parámetros!$C$102</f>
        <v>0.52381175406395752</v>
      </c>
      <c r="AE169" s="60">
        <f>+S169*Parámetros!$C$103</f>
        <v>1.0183573310939444</v>
      </c>
      <c r="AF169" s="60">
        <f>+T169*Parámetros!$C$104</f>
        <v>1.2946573037370364</v>
      </c>
      <c r="AG169" s="60">
        <f>+U169*Parámetros!$C$105</f>
        <v>2.5084179331828489</v>
      </c>
      <c r="AH169" s="60">
        <f t="shared" si="16"/>
        <v>5.7043621703942975</v>
      </c>
      <c r="AI169" s="140">
        <f t="shared" si="20"/>
        <v>3.9758996036393905</v>
      </c>
      <c r="AJ169" s="59">
        <f t="shared" si="18"/>
        <v>49.693133187557208</v>
      </c>
    </row>
    <row r="170" spans="1:36" x14ac:dyDescent="0.25">
      <c r="A170" s="18">
        <v>44072</v>
      </c>
      <c r="B170" s="138">
        <f t="shared" si="14"/>
        <v>162</v>
      </c>
      <c r="C170" s="56">
        <f>+'Modelo predictivo'!O169</f>
        <v>349.53884911444038</v>
      </c>
      <c r="D170" s="59">
        <f>+$C170*'Estructura Poblacion'!C$19</f>
        <v>14.258894691097664</v>
      </c>
      <c r="E170" s="59">
        <f>+$C170*'Estructura Poblacion'!D$19</f>
        <v>23.449754526965084</v>
      </c>
      <c r="F170" s="59">
        <f>+$C170*'Estructura Poblacion'!E$19</f>
        <v>71.165041450047823</v>
      </c>
      <c r="G170" s="59">
        <f>+$C170*'Estructura Poblacion'!F$19</f>
        <v>81.220364588306907</v>
      </c>
      <c r="H170" s="59">
        <f>+$C170*'Estructura Poblacion'!G$19</f>
        <v>65.036614109878343</v>
      </c>
      <c r="I170" s="59">
        <f>+$C170*'Estructura Poblacion'!H$19</f>
        <v>44.265745860654462</v>
      </c>
      <c r="J170" s="59">
        <f>+$C170*'Estructura Poblacion'!I$19</f>
        <v>23.544750494260871</v>
      </c>
      <c r="K170" s="59">
        <f>+$C170*'Estructura Poblacion'!J$19</f>
        <v>12.969324435057354</v>
      </c>
      <c r="L170" s="59">
        <f>+$C170*'Estructura Poblacion'!K$19</f>
        <v>13.62835895817188</v>
      </c>
      <c r="M170" s="139">
        <f>+D170*Parámetros!$B$97</f>
        <v>1.4258894691097665E-2</v>
      </c>
      <c r="N170" s="139">
        <f>E170*Parámetros!$B$98</f>
        <v>7.0349263580895258E-2</v>
      </c>
      <c r="O170" s="139">
        <f>+F170*Parámetros!$B$99</f>
        <v>0.85398049740057391</v>
      </c>
      <c r="P170" s="139">
        <f>+G170*Parámetros!$B$100</f>
        <v>2.599051666825821</v>
      </c>
      <c r="Q170" s="139">
        <f>+H170*Parámetros!$B$101</f>
        <v>3.1867940913840389</v>
      </c>
      <c r="R170" s="139">
        <f>I170*Parámetros!$B$102</f>
        <v>4.5151060777867551</v>
      </c>
      <c r="S170" s="139">
        <f>+J170*Parámetros!$B$103</f>
        <v>3.9084285820473048</v>
      </c>
      <c r="T170" s="139">
        <f>+K170*Parámetros!$B$104</f>
        <v>3.1515458377189369</v>
      </c>
      <c r="U170" s="139">
        <f>L170*Parámetros!$B$105</f>
        <v>3.7205419955809234</v>
      </c>
      <c r="V170" s="139">
        <f t="shared" si="15"/>
        <v>22.020056907016347</v>
      </c>
      <c r="W170" s="139">
        <f t="shared" si="19"/>
        <v>11.438236423742019</v>
      </c>
      <c r="X170" s="59">
        <f t="shared" si="17"/>
        <v>192.99456467836183</v>
      </c>
      <c r="Y170" s="60">
        <f>+M170*Parámetros!$C$97</f>
        <v>7.1294473455488325E-4</v>
      </c>
      <c r="Z170" s="60">
        <f>N170*Parámetros!$C$98</f>
        <v>3.5174631790447631E-3</v>
      </c>
      <c r="AA170" s="60">
        <f>+O170*Parámetros!$C$99</f>
        <v>4.2699024870028697E-2</v>
      </c>
      <c r="AB170" s="60">
        <f>+P170*Parámetros!$C$100</f>
        <v>0.12995258334129106</v>
      </c>
      <c r="AC170" s="60">
        <f>+Q170*Parámetros!$C$101</f>
        <v>0.20076802775719446</v>
      </c>
      <c r="AD170" s="60">
        <f>+R170*Parámetros!$C$102</f>
        <v>0.55084294148998414</v>
      </c>
      <c r="AE170" s="60">
        <f>+S170*Parámetros!$C$103</f>
        <v>1.0709094314809615</v>
      </c>
      <c r="AF170" s="60">
        <f>+T170*Parámetros!$C$104</f>
        <v>1.3614678018945807</v>
      </c>
      <c r="AG170" s="60">
        <f>+U170*Parámetros!$C$105</f>
        <v>2.6378642748668746</v>
      </c>
      <c r="AH170" s="60">
        <f t="shared" si="16"/>
        <v>5.9987344936145153</v>
      </c>
      <c r="AI170" s="140">
        <f t="shared" si="20"/>
        <v>3.1160202569393043</v>
      </c>
      <c r="AJ170" s="59">
        <f t="shared" si="18"/>
        <v>52.575847424232421</v>
      </c>
    </row>
    <row r="171" spans="1:36" x14ac:dyDescent="0.25">
      <c r="A171" s="18">
        <v>44073</v>
      </c>
      <c r="B171" s="138">
        <f t="shared" si="14"/>
        <v>163</v>
      </c>
      <c r="C171" s="56">
        <f>+'Modelo predictivo'!O170</f>
        <v>367.56583758536726</v>
      </c>
      <c r="D171" s="59">
        <f>+$C171*'Estructura Poblacion'!C$19</f>
        <v>14.994277698897237</v>
      </c>
      <c r="E171" s="59">
        <f>+$C171*'Estructura Poblacion'!D$19</f>
        <v>24.659143570771377</v>
      </c>
      <c r="F171" s="59">
        <f>+$C171*'Estructura Poblacion'!E$19</f>
        <v>74.835281210244048</v>
      </c>
      <c r="G171" s="59">
        <f>+$C171*'Estructura Poblacion'!F$19</f>
        <v>85.409193897974035</v>
      </c>
      <c r="H171" s="59">
        <f>+$C171*'Estructura Poblacion'!G$19</f>
        <v>68.390788604980159</v>
      </c>
      <c r="I171" s="59">
        <f>+$C171*'Estructura Poblacion'!H$19</f>
        <v>46.548691210817061</v>
      </c>
      <c r="J171" s="59">
        <f>+$C171*'Estructura Poblacion'!I$19</f>
        <v>24.75903882526103</v>
      </c>
      <c r="K171" s="59">
        <f>+$C171*'Estructura Poblacion'!J$19</f>
        <v>13.638199619200169</v>
      </c>
      <c r="L171" s="59">
        <f>+$C171*'Estructura Poblacion'!K$19</f>
        <v>14.331222947222154</v>
      </c>
      <c r="M171" s="139">
        <f>+D171*Parámetros!$B$97</f>
        <v>1.4994277698897237E-2</v>
      </c>
      <c r="N171" s="139">
        <f>E171*Parámetros!$B$98</f>
        <v>7.3977430712314135E-2</v>
      </c>
      <c r="O171" s="139">
        <f>+F171*Parámetros!$B$99</f>
        <v>0.89802337452292857</v>
      </c>
      <c r="P171" s="139">
        <f>+G171*Parámetros!$B$100</f>
        <v>2.7330942047351692</v>
      </c>
      <c r="Q171" s="139">
        <f>+H171*Parámetros!$B$101</f>
        <v>3.3511486416440279</v>
      </c>
      <c r="R171" s="139">
        <f>I171*Parámetros!$B$102</f>
        <v>4.7479665035033403</v>
      </c>
      <c r="S171" s="139">
        <f>+J171*Parámetros!$B$103</f>
        <v>4.1100004449933314</v>
      </c>
      <c r="T171" s="139">
        <f>+K171*Parámetros!$B$104</f>
        <v>3.314082507465641</v>
      </c>
      <c r="U171" s="139">
        <f>L171*Parámetros!$B$105</f>
        <v>3.912423864591648</v>
      </c>
      <c r="V171" s="139">
        <f t="shared" si="15"/>
        <v>23.155711249867299</v>
      </c>
      <c r="W171" s="139">
        <f t="shared" si="19"/>
        <v>11.775744597121241</v>
      </c>
      <c r="X171" s="59">
        <f t="shared" si="17"/>
        <v>204.37453133110787</v>
      </c>
      <c r="Y171" s="60">
        <f>+M171*Parámetros!$C$97</f>
        <v>7.4971388494486191E-4</v>
      </c>
      <c r="Z171" s="60">
        <f>N171*Parámetros!$C$98</f>
        <v>3.698871535615707E-3</v>
      </c>
      <c r="AA171" s="60">
        <f>+O171*Parámetros!$C$99</f>
        <v>4.4901168726146433E-2</v>
      </c>
      <c r="AB171" s="60">
        <f>+P171*Parámetros!$C$100</f>
        <v>0.13665471023675846</v>
      </c>
      <c r="AC171" s="60">
        <f>+Q171*Parámetros!$C$101</f>
        <v>0.21112236442357377</v>
      </c>
      <c r="AD171" s="60">
        <f>+R171*Parámetros!$C$102</f>
        <v>0.57925191342740745</v>
      </c>
      <c r="AE171" s="60">
        <f>+S171*Parámetros!$C$103</f>
        <v>1.1261401219281728</v>
      </c>
      <c r="AF171" s="60">
        <f>+T171*Parámetros!$C$104</f>
        <v>1.431683643225157</v>
      </c>
      <c r="AG171" s="60">
        <f>+U171*Parámetros!$C$105</f>
        <v>2.7739085199954783</v>
      </c>
      <c r="AH171" s="60">
        <f t="shared" si="16"/>
        <v>6.308111027383255</v>
      </c>
      <c r="AI171" s="140">
        <f t="shared" si="20"/>
        <v>3.2079647024090008</v>
      </c>
      <c r="AJ171" s="59">
        <f t="shared" si="18"/>
        <v>55.675993749206675</v>
      </c>
    </row>
    <row r="172" spans="1:36" ht="15.75" thickBot="1" x14ac:dyDescent="0.3">
      <c r="A172" s="19">
        <v>44074</v>
      </c>
      <c r="B172" s="138">
        <f t="shared" si="14"/>
        <v>164</v>
      </c>
      <c r="C172" s="56">
        <f>+'Modelo predictivo'!O171</f>
        <v>409.07152972393669</v>
      </c>
      <c r="D172" s="59">
        <f>+$C172*'Estructura Poblacion'!C$19</f>
        <v>16.687437972166936</v>
      </c>
      <c r="E172" s="59">
        <f>+$C172*'Estructura Poblacion'!D$19</f>
        <v>27.44366464643177</v>
      </c>
      <c r="F172" s="59">
        <f>+$C172*'Estructura Poblacion'!E$19</f>
        <v>83.28571328363897</v>
      </c>
      <c r="G172" s="59">
        <f>+$C172*'Estructura Poblacion'!F$19</f>
        <v>95.053636730366946</v>
      </c>
      <c r="H172" s="59">
        <f>+$C172*'Estructura Poblacion'!G$19</f>
        <v>76.113505807426989</v>
      </c>
      <c r="I172" s="59">
        <f>+$C172*'Estructura Poblacion'!H$19</f>
        <v>51.804989400935966</v>
      </c>
      <c r="J172" s="59">
        <f>+$C172*'Estructura Poblacion'!I$19</f>
        <v>27.554840115933214</v>
      </c>
      <c r="K172" s="59">
        <f>+$C172*'Estructura Poblacion'!J$19</f>
        <v>15.178230973684817</v>
      </c>
      <c r="L172" s="59">
        <f>+$C172*'Estructura Poblacion'!K$19</f>
        <v>15.949510793351095</v>
      </c>
      <c r="M172" s="139">
        <f>+D172*Parámetros!$B$97</f>
        <v>1.6687437972166937E-2</v>
      </c>
      <c r="N172" s="139">
        <f>E172*Parámetros!$B$98</f>
        <v>8.2330993939295313E-2</v>
      </c>
      <c r="O172" s="139">
        <f>+F172*Parámetros!$B$99</f>
        <v>0.9994285594036677</v>
      </c>
      <c r="P172" s="139">
        <f>+G172*Parámetros!$B$100</f>
        <v>3.0417163753717422</v>
      </c>
      <c r="Q172" s="139">
        <f>+H172*Parámetros!$B$101</f>
        <v>3.7295617845639226</v>
      </c>
      <c r="R172" s="139">
        <f>I172*Parámetros!$B$102</f>
        <v>5.284108918895468</v>
      </c>
      <c r="S172" s="139">
        <f>+J172*Parámetros!$B$103</f>
        <v>4.5741034592449141</v>
      </c>
      <c r="T172" s="139">
        <f>+K172*Parámetros!$B$104</f>
        <v>3.6883101266054106</v>
      </c>
      <c r="U172" s="139">
        <f>L172*Parámetros!$B$105</f>
        <v>4.3542164465848492</v>
      </c>
      <c r="V172" s="139">
        <f t="shared" si="15"/>
        <v>25.770464102581439</v>
      </c>
      <c r="W172" s="139">
        <f t="shared" si="19"/>
        <v>12.12306355746332</v>
      </c>
      <c r="X172" s="59">
        <f t="shared" si="17"/>
        <v>218.02193187622598</v>
      </c>
      <c r="Y172" s="60">
        <f>+M172*Parámetros!$C$97</f>
        <v>8.343718986083469E-4</v>
      </c>
      <c r="Z172" s="60">
        <f>N172*Parámetros!$C$98</f>
        <v>4.116549696964766E-3</v>
      </c>
      <c r="AA172" s="60">
        <f>+O172*Parámetros!$C$99</f>
        <v>4.9971427970183391E-2</v>
      </c>
      <c r="AB172" s="60">
        <f>+P172*Parámetros!$C$100</f>
        <v>0.15208581876858712</v>
      </c>
      <c r="AC172" s="60">
        <f>+Q172*Parámetros!$C$101</f>
        <v>0.23496239242752712</v>
      </c>
      <c r="AD172" s="60">
        <f>+R172*Parámetros!$C$102</f>
        <v>0.64466128810524703</v>
      </c>
      <c r="AE172" s="60">
        <f>+S172*Parámetros!$C$103</f>
        <v>1.2533043478331065</v>
      </c>
      <c r="AF172" s="60">
        <f>+T172*Parámetros!$C$104</f>
        <v>1.5933499746935373</v>
      </c>
      <c r="AG172" s="60">
        <f>+U172*Parámetros!$C$105</f>
        <v>3.087139460628658</v>
      </c>
      <c r="AH172" s="60">
        <f t="shared" si="16"/>
        <v>7.0204256320224196</v>
      </c>
      <c r="AI172" s="140">
        <f t="shared" si="20"/>
        <v>3.3025818160925935</v>
      </c>
      <c r="AJ172" s="59">
        <f t="shared" si="18"/>
        <v>59.393837565136501</v>
      </c>
    </row>
    <row r="173" spans="1:36" x14ac:dyDescent="0.25">
      <c r="A173" s="20">
        <v>44075</v>
      </c>
      <c r="B173" s="138">
        <f t="shared" si="14"/>
        <v>165</v>
      </c>
      <c r="C173" s="56">
        <f>+'Modelo predictivo'!O172</f>
        <v>433.07615471328609</v>
      </c>
      <c r="D173" s="59">
        <f>+$C173*'Estructura Poblacion'!C$19</f>
        <v>17.66666938146405</v>
      </c>
      <c r="E173" s="59">
        <f>+$C173*'Estructura Poblacion'!D$19</f>
        <v>29.054079525745511</v>
      </c>
      <c r="F173" s="59">
        <f>+$C173*'Estructura Poblacion'!E$19</f>
        <v>88.172981570663069</v>
      </c>
      <c r="G173" s="59">
        <f>+$C173*'Estructura Poblacion'!F$19</f>
        <v>100.63145561482008</v>
      </c>
      <c r="H173" s="59">
        <f>+$C173*'Estructura Poblacion'!G$19</f>
        <v>80.579903566188051</v>
      </c>
      <c r="I173" s="59">
        <f>+$C173*'Estructura Poblacion'!H$19</f>
        <v>54.844945136760231</v>
      </c>
      <c r="J173" s="59">
        <f>+$C173*'Estructura Poblacion'!I$19</f>
        <v>29.171778855402167</v>
      </c>
      <c r="K173" s="59">
        <f>+$C173*'Estructura Poblacion'!J$19</f>
        <v>16.068900981374945</v>
      </c>
      <c r="L173" s="59">
        <f>+$C173*'Estructura Poblacion'!K$19</f>
        <v>16.885440080867998</v>
      </c>
      <c r="M173" s="139">
        <f>+D173*Parámetros!$B$97</f>
        <v>1.7666669381464051E-2</v>
      </c>
      <c r="N173" s="139">
        <f>E173*Parámetros!$B$98</f>
        <v>8.7162238577236539E-2</v>
      </c>
      <c r="O173" s="139">
        <f>+F173*Parámetros!$B$99</f>
        <v>1.0580757788479569</v>
      </c>
      <c r="P173" s="139">
        <f>+G173*Parámetros!$B$100</f>
        <v>3.220206579674243</v>
      </c>
      <c r="Q173" s="139">
        <f>+H173*Parámetros!$B$101</f>
        <v>3.9484152747432146</v>
      </c>
      <c r="R173" s="139">
        <f>I173*Parámetros!$B$102</f>
        <v>5.5941844039495434</v>
      </c>
      <c r="S173" s="139">
        <f>+J173*Parámetros!$B$103</f>
        <v>4.8425152899967596</v>
      </c>
      <c r="T173" s="139">
        <f>+K173*Parámetros!$B$104</f>
        <v>3.9047429384741115</v>
      </c>
      <c r="U173" s="139">
        <f>L173*Parámetros!$B$105</f>
        <v>4.6097251420769636</v>
      </c>
      <c r="V173" s="139">
        <f t="shared" si="15"/>
        <v>27.282694315721493</v>
      </c>
      <c r="W173" s="139">
        <f t="shared" si="19"/>
        <v>12.48046956837382</v>
      </c>
      <c r="X173" s="59">
        <f t="shared" si="17"/>
        <v>232.82415662357366</v>
      </c>
      <c r="Y173" s="60">
        <f>+M173*Parámetros!$C$97</f>
        <v>8.8333346907320262E-4</v>
      </c>
      <c r="Z173" s="60">
        <f>N173*Parámetros!$C$98</f>
        <v>4.3581119288618273E-3</v>
      </c>
      <c r="AA173" s="60">
        <f>+O173*Parámetros!$C$99</f>
        <v>5.2903788942397847E-2</v>
      </c>
      <c r="AB173" s="60">
        <f>+P173*Parámetros!$C$100</f>
        <v>0.16101032898371215</v>
      </c>
      <c r="AC173" s="60">
        <f>+Q173*Parámetros!$C$101</f>
        <v>0.24875016230882252</v>
      </c>
      <c r="AD173" s="60">
        <f>+R173*Parámetros!$C$102</f>
        <v>0.6824904972818443</v>
      </c>
      <c r="AE173" s="60">
        <f>+S173*Parámetros!$C$103</f>
        <v>1.3268491894591123</v>
      </c>
      <c r="AF173" s="60">
        <f>+T173*Parámetros!$C$104</f>
        <v>1.6868489494208161</v>
      </c>
      <c r="AG173" s="60">
        <f>+U173*Parámetros!$C$105</f>
        <v>3.2682951257325672</v>
      </c>
      <c r="AH173" s="60">
        <f t="shared" si="16"/>
        <v>7.4323894875272067</v>
      </c>
      <c r="AI173" s="140">
        <f t="shared" si="20"/>
        <v>3.3999468581053072</v>
      </c>
      <c r="AJ173" s="59">
        <f t="shared" si="18"/>
        <v>63.426280194558402</v>
      </c>
    </row>
    <row r="174" spans="1:36" x14ac:dyDescent="0.25">
      <c r="A174" s="21">
        <v>44076</v>
      </c>
      <c r="B174" s="138">
        <f t="shared" si="14"/>
        <v>166</v>
      </c>
      <c r="C174" s="56">
        <f>+'Modelo predictivo'!O173</f>
        <v>458.47137792711146</v>
      </c>
      <c r="D174" s="59">
        <f>+$C174*'Estructura Poblacion'!C$19</f>
        <v>18.702628086427055</v>
      </c>
      <c r="E174" s="59">
        <f>+$C174*'Estructura Poblacion'!D$19</f>
        <v>30.757786429943497</v>
      </c>
      <c r="F174" s="59">
        <f>+$C174*'Estructura Poblacion'!E$19</f>
        <v>93.34337140636741</v>
      </c>
      <c r="G174" s="59">
        <f>+$C174*'Estructura Poblacion'!F$19</f>
        <v>106.53239994033346</v>
      </c>
      <c r="H174" s="59">
        <f>+$C174*'Estructura Poblacion'!G$19</f>
        <v>85.30504166335858</v>
      </c>
      <c r="I174" s="59">
        <f>+$C174*'Estructura Poblacion'!H$19</f>
        <v>58.061006812610572</v>
      </c>
      <c r="J174" s="59">
        <f>+$C174*'Estructura Poblacion'!I$19</f>
        <v>30.882387549773124</v>
      </c>
      <c r="K174" s="59">
        <f>+$C174*'Estructura Poblacion'!J$19</f>
        <v>17.011167884739862</v>
      </c>
      <c r="L174" s="59">
        <f>+$C174*'Estructura Poblacion'!K$19</f>
        <v>17.875588153557906</v>
      </c>
      <c r="M174" s="139">
        <f>+D174*Parámetros!$B$97</f>
        <v>1.8702628086427055E-2</v>
      </c>
      <c r="N174" s="139">
        <f>E174*Parámetros!$B$98</f>
        <v>9.2273359289830492E-2</v>
      </c>
      <c r="O174" s="139">
        <f>+F174*Parámetros!$B$99</f>
        <v>1.1201204568764089</v>
      </c>
      <c r="P174" s="139">
        <f>+G174*Parámetros!$B$100</f>
        <v>3.4090367980906708</v>
      </c>
      <c r="Q174" s="139">
        <f>+H174*Parámetros!$B$101</f>
        <v>4.1799470415045707</v>
      </c>
      <c r="R174" s="139">
        <f>I174*Parámetros!$B$102</f>
        <v>5.9222226948862779</v>
      </c>
      <c r="S174" s="139">
        <f>+J174*Parámetros!$B$103</f>
        <v>5.1264763332623389</v>
      </c>
      <c r="T174" s="139">
        <f>+K174*Parámetros!$B$104</f>
        <v>4.1337137959917865</v>
      </c>
      <c r="U174" s="139">
        <f>L174*Parámetros!$B$105</f>
        <v>4.8800355659213084</v>
      </c>
      <c r="V174" s="139">
        <f t="shared" si="15"/>
        <v>28.882528673909622</v>
      </c>
      <c r="W174" s="139">
        <f t="shared" si="19"/>
        <v>12.848246133849498</v>
      </c>
      <c r="X174" s="59">
        <f t="shared" si="17"/>
        <v>248.85843916363376</v>
      </c>
      <c r="Y174" s="60">
        <f>+M174*Parámetros!$C$97</f>
        <v>9.3513140432135284E-4</v>
      </c>
      <c r="Z174" s="60">
        <f>N174*Parámetros!$C$98</f>
        <v>4.613667964491525E-3</v>
      </c>
      <c r="AA174" s="60">
        <f>+O174*Parámetros!$C$99</f>
        <v>5.6006022843820447E-2</v>
      </c>
      <c r="AB174" s="60">
        <f>+P174*Parámetros!$C$100</f>
        <v>0.17045183990453355</v>
      </c>
      <c r="AC174" s="60">
        <f>+Q174*Parámetros!$C$101</f>
        <v>0.26333666361478797</v>
      </c>
      <c r="AD174" s="60">
        <f>+R174*Parámetros!$C$102</f>
        <v>0.72251116877612587</v>
      </c>
      <c r="AE174" s="60">
        <f>+S174*Parámetros!$C$103</f>
        <v>1.404654515313881</v>
      </c>
      <c r="AF174" s="60">
        <f>+T174*Parámetros!$C$104</f>
        <v>1.7857643598684518</v>
      </c>
      <c r="AG174" s="60">
        <f>+U174*Parámetros!$C$105</f>
        <v>3.4599452162382076</v>
      </c>
      <c r="AH174" s="60">
        <f t="shared" si="16"/>
        <v>7.8682185859286218</v>
      </c>
      <c r="AI174" s="140">
        <f t="shared" si="20"/>
        <v>3.5001370609997897</v>
      </c>
      <c r="AJ174" s="59">
        <f t="shared" si="18"/>
        <v>67.794361719487227</v>
      </c>
    </row>
    <row r="175" spans="1:36" x14ac:dyDescent="0.25">
      <c r="A175" s="21">
        <v>44077</v>
      </c>
      <c r="B175" s="138">
        <f t="shared" si="14"/>
        <v>167</v>
      </c>
      <c r="C175" s="56">
        <f>+'Modelo predictivo'!O174</f>
        <v>485.33557156822644</v>
      </c>
      <c r="D175" s="59">
        <f>+$C175*'Estructura Poblacion'!C$19</f>
        <v>19.798511159397009</v>
      </c>
      <c r="E175" s="59">
        <f>+$C175*'Estructura Poblacion'!D$19</f>
        <v>32.560043169201549</v>
      </c>
      <c r="F175" s="59">
        <f>+$C175*'Estructura Poblacion'!E$19</f>
        <v>98.812839131730698</v>
      </c>
      <c r="G175" s="59">
        <f>+$C175*'Estructura Poblacion'!F$19</f>
        <v>112.77468061222486</v>
      </c>
      <c r="H175" s="59">
        <f>+$C175*'Estructura Poblacion'!G$19</f>
        <v>90.303502348448887</v>
      </c>
      <c r="I175" s="59">
        <f>+$C175*'Estructura Poblacion'!H$19</f>
        <v>61.463099516988812</v>
      </c>
      <c r="J175" s="59">
        <f>+$C175*'Estructura Poblacion'!I$19</f>
        <v>32.691945308837767</v>
      </c>
      <c r="K175" s="59">
        <f>+$C175*'Estructura Poblacion'!J$19</f>
        <v>18.007939613835287</v>
      </c>
      <c r="L175" s="59">
        <f>+$C175*'Estructura Poblacion'!K$19</f>
        <v>18.923010707561584</v>
      </c>
      <c r="M175" s="139">
        <f>+D175*Parámetros!$B$97</f>
        <v>1.9798511159397011E-2</v>
      </c>
      <c r="N175" s="139">
        <f>E175*Parámetros!$B$98</f>
        <v>9.7680129507604643E-2</v>
      </c>
      <c r="O175" s="139">
        <f>+F175*Parámetros!$B$99</f>
        <v>1.1857540695807685</v>
      </c>
      <c r="P175" s="139">
        <f>+G175*Parámetros!$B$100</f>
        <v>3.6087897795911954</v>
      </c>
      <c r="Q175" s="139">
        <f>+H175*Parámetros!$B$101</f>
        <v>4.4248716150739957</v>
      </c>
      <c r="R175" s="139">
        <f>I175*Parámetros!$B$102</f>
        <v>6.2692361507328584</v>
      </c>
      <c r="S175" s="139">
        <f>+J175*Parámetros!$B$103</f>
        <v>5.4268629212670696</v>
      </c>
      <c r="T175" s="139">
        <f>+K175*Parámetros!$B$104</f>
        <v>4.3759293261619749</v>
      </c>
      <c r="U175" s="139">
        <f>L175*Parámetros!$B$105</f>
        <v>5.1659819231643125</v>
      </c>
      <c r="V175" s="139">
        <f t="shared" si="15"/>
        <v>30.574904426239176</v>
      </c>
      <c r="W175" s="139">
        <f t="shared" si="19"/>
        <v>13.226684155061704</v>
      </c>
      <c r="X175" s="59">
        <f t="shared" si="17"/>
        <v>266.20665943481123</v>
      </c>
      <c r="Y175" s="60">
        <f>+M175*Parámetros!$C$97</f>
        <v>9.8992555796985067E-4</v>
      </c>
      <c r="Z175" s="60">
        <f>N175*Parámetros!$C$98</f>
        <v>4.8840064753802323E-3</v>
      </c>
      <c r="AA175" s="60">
        <f>+O175*Parámetros!$C$99</f>
        <v>5.9287703479038424E-2</v>
      </c>
      <c r="AB175" s="60">
        <f>+P175*Parámetros!$C$100</f>
        <v>0.18043948897955978</v>
      </c>
      <c r="AC175" s="60">
        <f>+Q175*Parámetros!$C$101</f>
        <v>0.27876691174966173</v>
      </c>
      <c r="AD175" s="60">
        <f>+R175*Parámetros!$C$102</f>
        <v>0.76484681038940872</v>
      </c>
      <c r="AE175" s="60">
        <f>+S175*Parámetros!$C$103</f>
        <v>1.4869604404271772</v>
      </c>
      <c r="AF175" s="60">
        <f>+T175*Parámetros!$C$104</f>
        <v>1.8904014689019732</v>
      </c>
      <c r="AG175" s="60">
        <f>+U175*Parámetros!$C$105</f>
        <v>3.6626811835234974</v>
      </c>
      <c r="AH175" s="60">
        <f t="shared" si="16"/>
        <v>8.3292579394836661</v>
      </c>
      <c r="AI175" s="140">
        <f t="shared" si="20"/>
        <v>3.6032316724772713</v>
      </c>
      <c r="AJ175" s="59">
        <f t="shared" si="18"/>
        <v>72.520387986493631</v>
      </c>
    </row>
    <row r="176" spans="1:36" x14ac:dyDescent="0.25">
      <c r="A176" s="21">
        <v>44078</v>
      </c>
      <c r="B176" s="138">
        <f t="shared" si="14"/>
        <v>168</v>
      </c>
      <c r="C176" s="56">
        <f>+'Modelo predictivo'!O175</f>
        <v>513.75125895743258</v>
      </c>
      <c r="D176" s="59">
        <f>+$C176*'Estructura Poblacion'!C$19</f>
        <v>20.957685011128682</v>
      </c>
      <c r="E176" s="59">
        <f>+$C176*'Estructura Poblacion'!D$19</f>
        <v>34.466386042619028</v>
      </c>
      <c r="F176" s="59">
        <f>+$C176*'Estructura Poblacion'!E$19</f>
        <v>104.59818624266765</v>
      </c>
      <c r="G176" s="59">
        <f>+$C176*'Estructura Poblacion'!F$19</f>
        <v>119.37747310761083</v>
      </c>
      <c r="H176" s="59">
        <f>+$C176*'Estructura Poblacion'!G$19</f>
        <v>95.590640244796646</v>
      </c>
      <c r="I176" s="59">
        <f>+$C176*'Estructura Poblacion'!H$19</f>
        <v>65.061674037712777</v>
      </c>
      <c r="J176" s="59">
        <f>+$C176*'Estructura Poblacion'!I$19</f>
        <v>34.606010859481977</v>
      </c>
      <c r="K176" s="59">
        <f>+$C176*'Estructura Poblacion'!J$19</f>
        <v>19.062278122214146</v>
      </c>
      <c r="L176" s="59">
        <f>+$C176*'Estructura Poblacion'!K$19</f>
        <v>20.030925289200859</v>
      </c>
      <c r="M176" s="139">
        <f>+D176*Parámetros!$B$97</f>
        <v>2.0957685011128682E-2</v>
      </c>
      <c r="N176" s="139">
        <f>E176*Parámetros!$B$98</f>
        <v>0.10339915812785709</v>
      </c>
      <c r="O176" s="139">
        <f>+F176*Parámetros!$B$99</f>
        <v>1.2551782349120117</v>
      </c>
      <c r="P176" s="139">
        <f>+G176*Parámetros!$B$100</f>
        <v>3.8200791394435463</v>
      </c>
      <c r="Q176" s="139">
        <f>+H176*Parámetros!$B$101</f>
        <v>4.6839413719950356</v>
      </c>
      <c r="R176" s="139">
        <f>I176*Parámetros!$B$102</f>
        <v>6.6362907518467029</v>
      </c>
      <c r="S176" s="139">
        <f>+J176*Parámetros!$B$103</f>
        <v>5.7445978026740088</v>
      </c>
      <c r="T176" s="139">
        <f>+K176*Parámetros!$B$104</f>
        <v>4.6321335836980371</v>
      </c>
      <c r="U176" s="139">
        <f>L176*Parámetros!$B$105</f>
        <v>5.4684426039518348</v>
      </c>
      <c r="V176" s="139">
        <f t="shared" si="15"/>
        <v>32.365020331660162</v>
      </c>
      <c r="W176" s="139">
        <f t="shared" si="19"/>
        <v>13.616082088313288</v>
      </c>
      <c r="X176" s="59">
        <f t="shared" si="17"/>
        <v>284.95559767815809</v>
      </c>
      <c r="Y176" s="60">
        <f>+M176*Parámetros!$C$97</f>
        <v>1.0478842505564341E-3</v>
      </c>
      <c r="Z176" s="60">
        <f>N176*Parámetros!$C$98</f>
        <v>5.1699579063928551E-3</v>
      </c>
      <c r="AA176" s="60">
        <f>+O176*Parámetros!$C$99</f>
        <v>6.2758911745600596E-2</v>
      </c>
      <c r="AB176" s="60">
        <f>+P176*Parámetros!$C$100</f>
        <v>0.19100395697217731</v>
      </c>
      <c r="AC176" s="60">
        <f>+Q176*Parámetros!$C$101</f>
        <v>0.29508830643568723</v>
      </c>
      <c r="AD176" s="60">
        <f>+R176*Parámetros!$C$102</f>
        <v>0.8096274717252977</v>
      </c>
      <c r="AE176" s="60">
        <f>+S176*Parámetros!$C$103</f>
        <v>1.5740197979326784</v>
      </c>
      <c r="AF176" s="60">
        <f>+T176*Parámetros!$C$104</f>
        <v>2.0010817081575518</v>
      </c>
      <c r="AG176" s="60">
        <f>+U176*Parámetros!$C$105</f>
        <v>3.8771258062018505</v>
      </c>
      <c r="AH176" s="60">
        <f t="shared" si="16"/>
        <v>8.8169238013277926</v>
      </c>
      <c r="AI176" s="140">
        <f t="shared" si="20"/>
        <v>3.7093119984183991</v>
      </c>
      <c r="AJ176" s="59">
        <f t="shared" si="18"/>
        <v>77.62799978940302</v>
      </c>
    </row>
    <row r="177" spans="1:36" x14ac:dyDescent="0.25">
      <c r="A177" s="21">
        <v>44079</v>
      </c>
      <c r="B177" s="138">
        <f t="shared" si="14"/>
        <v>169</v>
      </c>
      <c r="C177" s="56">
        <f>+'Modelo predictivo'!O176</f>
        <v>543.80530170653947</v>
      </c>
      <c r="D177" s="59">
        <f>+$C177*'Estructura Poblacion'!C$19</f>
        <v>22.183693026223331</v>
      </c>
      <c r="E177" s="59">
        <f>+$C177*'Estructura Poblacion'!D$19</f>
        <v>36.482642395224715</v>
      </c>
      <c r="F177" s="59">
        <f>+$C177*'Estructura Poblacion'!E$19</f>
        <v>110.71709749788396</v>
      </c>
      <c r="G177" s="59">
        <f>+$C177*'Estructura Poblacion'!F$19</f>
        <v>126.36096096774232</v>
      </c>
      <c r="H177" s="59">
        <f>+$C177*'Estructura Poblacion'!G$19</f>
        <v>101.18261717573716</v>
      </c>
      <c r="I177" s="59">
        <f>+$C177*'Estructura Poblacion'!H$19</f>
        <v>68.867730565585717</v>
      </c>
      <c r="J177" s="59">
        <f>+$C177*'Estructura Poblacion'!I$19</f>
        <v>36.630435153560647</v>
      </c>
      <c r="K177" s="59">
        <f>+$C177*'Estructura Poblacion'!J$19</f>
        <v>20.17740633181306</v>
      </c>
      <c r="L177" s="59">
        <f>+$C177*'Estructura Poblacion'!K$19</f>
        <v>21.202718592768587</v>
      </c>
      <c r="M177" s="139">
        <f>+D177*Parámetros!$B$97</f>
        <v>2.218369302622333E-2</v>
      </c>
      <c r="N177" s="139">
        <f>E177*Parámetros!$B$98</f>
        <v>0.10944792718567414</v>
      </c>
      <c r="O177" s="139">
        <f>+F177*Parámetros!$B$99</f>
        <v>1.3286051699746075</v>
      </c>
      <c r="P177" s="139">
        <f>+G177*Parámetros!$B$100</f>
        <v>4.0435507509677544</v>
      </c>
      <c r="Q177" s="139">
        <f>+H177*Parámetros!$B$101</f>
        <v>4.9579482416111214</v>
      </c>
      <c r="R177" s="139">
        <f>I177*Parámetros!$B$102</f>
        <v>7.0245085176897426</v>
      </c>
      <c r="S177" s="139">
        <f>+J177*Parámetros!$B$103</f>
        <v>6.0806522354910681</v>
      </c>
      <c r="T177" s="139">
        <f>+K177*Parámetros!$B$104</f>
        <v>4.9031097386305733</v>
      </c>
      <c r="U177" s="139">
        <f>L177*Parámetros!$B$105</f>
        <v>5.7883421758258251</v>
      </c>
      <c r="V177" s="139">
        <f t="shared" si="15"/>
        <v>34.258348450402593</v>
      </c>
      <c r="W177" s="139">
        <f t="shared" si="19"/>
        <v>17.11745708424812</v>
      </c>
      <c r="X177" s="59">
        <f t="shared" si="17"/>
        <v>302.09648904431253</v>
      </c>
      <c r="Y177" s="60">
        <f>+M177*Parámetros!$C$97</f>
        <v>1.1091846513111665E-3</v>
      </c>
      <c r="Z177" s="60">
        <f>N177*Parámetros!$C$98</f>
        <v>5.4723963592837079E-3</v>
      </c>
      <c r="AA177" s="60">
        <f>+O177*Parámetros!$C$99</f>
        <v>6.6430258498730382E-2</v>
      </c>
      <c r="AB177" s="60">
        <f>+P177*Parámetros!$C$100</f>
        <v>0.20217753754838774</v>
      </c>
      <c r="AC177" s="60">
        <f>+Q177*Parámetros!$C$101</f>
        <v>0.31235073922150064</v>
      </c>
      <c r="AD177" s="60">
        <f>+R177*Parámetros!$C$102</f>
        <v>0.85699003915814853</v>
      </c>
      <c r="AE177" s="60">
        <f>+S177*Parámetros!$C$103</f>
        <v>1.6660987125245528</v>
      </c>
      <c r="AF177" s="60">
        <f>+T177*Parámetros!$C$104</f>
        <v>2.1181434070884078</v>
      </c>
      <c r="AG177" s="60">
        <f>+U177*Parámetros!$C$105</f>
        <v>4.1039346026605097</v>
      </c>
      <c r="AH177" s="60">
        <f t="shared" si="16"/>
        <v>9.3327068777108337</v>
      </c>
      <c r="AI177" s="140">
        <f t="shared" si="20"/>
        <v>4.6631614390391043</v>
      </c>
      <c r="AJ177" s="59">
        <f t="shared" si="18"/>
        <v>82.297545228074753</v>
      </c>
    </row>
    <row r="178" spans="1:36" x14ac:dyDescent="0.25">
      <c r="A178" s="21">
        <v>44080</v>
      </c>
      <c r="B178" s="138">
        <f t="shared" si="14"/>
        <v>170</v>
      </c>
      <c r="C178" s="56">
        <f>+'Modelo predictivo'!O177</f>
        <v>575.58909115171991</v>
      </c>
      <c r="D178" s="59">
        <f>+$C178*'Estructura Poblacion'!C$19</f>
        <v>23.480263372355211</v>
      </c>
      <c r="E178" s="59">
        <f>+$C178*'Estructura Poblacion'!D$19</f>
        <v>38.614943460798699</v>
      </c>
      <c r="F178" s="59">
        <f>+$C178*'Estructura Poblacion'!E$19</f>
        <v>117.18817989412229</v>
      </c>
      <c r="G178" s="59">
        <f>+$C178*'Estructura Poblacion'!F$19</f>
        <v>133.74638028029017</v>
      </c>
      <c r="H178" s="59">
        <f>+$C178*'Estructura Poblacion'!G$19</f>
        <v>107.09643778346894</v>
      </c>
      <c r="I178" s="59">
        <f>+$C178*'Estructura Poblacion'!H$19</f>
        <v>72.892842937596399</v>
      </c>
      <c r="J178" s="59">
        <f>+$C178*'Estructura Poblacion'!I$19</f>
        <v>38.771374262746434</v>
      </c>
      <c r="K178" s="59">
        <f>+$C178*'Estructura Poblacion'!J$19</f>
        <v>21.356715235914692</v>
      </c>
      <c r="L178" s="59">
        <f>+$C178*'Estructura Poblacion'!K$19</f>
        <v>22.441953924427114</v>
      </c>
      <c r="M178" s="139">
        <f>+D178*Parámetros!$B$97</f>
        <v>2.348026337235521E-2</v>
      </c>
      <c r="N178" s="139">
        <f>E178*Parámetros!$B$98</f>
        <v>0.1158448303823961</v>
      </c>
      <c r="O178" s="139">
        <f>+F178*Parámetros!$B$99</f>
        <v>1.4062581587294674</v>
      </c>
      <c r="P178" s="139">
        <f>+G178*Parámetros!$B$100</f>
        <v>4.2798841689692857</v>
      </c>
      <c r="Q178" s="139">
        <f>+H178*Parámetros!$B$101</f>
        <v>5.2477254513899787</v>
      </c>
      <c r="R178" s="139">
        <f>I178*Parámetros!$B$102</f>
        <v>7.4350699796348323</v>
      </c>
      <c r="S178" s="139">
        <f>+J178*Parámetros!$B$103</f>
        <v>6.4360481276159085</v>
      </c>
      <c r="T178" s="139">
        <f>+K178*Parámetros!$B$104</f>
        <v>5.1896818023272697</v>
      </c>
      <c r="U178" s="139">
        <f>L178*Parámetros!$B$105</f>
        <v>6.1266534213686024</v>
      </c>
      <c r="V178" s="139">
        <f t="shared" si="15"/>
        <v>36.260646203790095</v>
      </c>
      <c r="W178" s="139">
        <f t="shared" si="19"/>
        <v>18.002682874995511</v>
      </c>
      <c r="X178" s="59">
        <f t="shared" si="17"/>
        <v>320.35445237310711</v>
      </c>
      <c r="Y178" s="60">
        <f>+M178*Parámetros!$C$97</f>
        <v>1.1740131686177606E-3</v>
      </c>
      <c r="Z178" s="60">
        <f>N178*Parámetros!$C$98</f>
        <v>5.7922415191198054E-3</v>
      </c>
      <c r="AA178" s="60">
        <f>+O178*Parámetros!$C$99</f>
        <v>7.0312907936473365E-2</v>
      </c>
      <c r="AB178" s="60">
        <f>+P178*Parámetros!$C$100</f>
        <v>0.21399420844846428</v>
      </c>
      <c r="AC178" s="60">
        <f>+Q178*Parámetros!$C$101</f>
        <v>0.33060670343756865</v>
      </c>
      <c r="AD178" s="60">
        <f>+R178*Parámetros!$C$102</f>
        <v>0.90707853751544953</v>
      </c>
      <c r="AE178" s="60">
        <f>+S178*Parámetros!$C$103</f>
        <v>1.7634771869667591</v>
      </c>
      <c r="AF178" s="60">
        <f>+T178*Parámetros!$C$104</f>
        <v>2.2419425386053806</v>
      </c>
      <c r="AG178" s="60">
        <f>+U178*Parámetros!$C$105</f>
        <v>4.3437972757503385</v>
      </c>
      <c r="AH178" s="60">
        <f t="shared" si="16"/>
        <v>9.8781756133481728</v>
      </c>
      <c r="AI178" s="140">
        <f t="shared" si="20"/>
        <v>4.9043158787400092</v>
      </c>
      <c r="AJ178" s="59">
        <f t="shared" si="18"/>
        <v>87.271404962682922</v>
      </c>
    </row>
    <row r="179" spans="1:36" x14ac:dyDescent="0.25">
      <c r="A179" s="21">
        <v>44081</v>
      </c>
      <c r="B179" s="138">
        <f t="shared" si="14"/>
        <v>171</v>
      </c>
      <c r="C179" s="56">
        <f>+'Modelo predictivo'!O178</f>
        <v>470.17331295204349</v>
      </c>
      <c r="D179" s="59">
        <f>+$C179*'Estructura Poblacion'!C$19</f>
        <v>19.179990358533018</v>
      </c>
      <c r="E179" s="59">
        <f>+$C179*'Estructura Poblacion'!D$19</f>
        <v>31.542842238533485</v>
      </c>
      <c r="F179" s="59">
        <f>+$C179*'Estructura Poblacion'!E$19</f>
        <v>95.72584961502686</v>
      </c>
      <c r="G179" s="59">
        <f>+$C179*'Estructura Poblacion'!F$19</f>
        <v>109.25151236952865</v>
      </c>
      <c r="H179" s="59">
        <f>+$C179*'Estructura Poblacion'!G$19</f>
        <v>87.48235109400845</v>
      </c>
      <c r="I179" s="59">
        <f>+$C179*'Estructura Poblacion'!H$19</f>
        <v>59.542944752281301</v>
      </c>
      <c r="J179" s="59">
        <f>+$C179*'Estructura Poblacion'!I$19</f>
        <v>31.67062365331385</v>
      </c>
      <c r="K179" s="59">
        <f>+$C179*'Estructura Poblacion'!J$19</f>
        <v>17.445357652889541</v>
      </c>
      <c r="L179" s="59">
        <f>+$C179*'Estructura Poblacion'!K$19</f>
        <v>18.331841217928339</v>
      </c>
      <c r="M179" s="139">
        <f>+D179*Parámetros!$B$97</f>
        <v>1.917999035853302E-2</v>
      </c>
      <c r="N179" s="139">
        <f>E179*Parámetros!$B$98</f>
        <v>9.4628526715600458E-2</v>
      </c>
      <c r="O179" s="139">
        <f>+F179*Parámetros!$B$99</f>
        <v>1.1487101953803223</v>
      </c>
      <c r="P179" s="139">
        <f>+G179*Parámetros!$B$100</f>
        <v>3.4960483958249169</v>
      </c>
      <c r="Q179" s="139">
        <f>+H179*Parámetros!$B$101</f>
        <v>4.2866352036064139</v>
      </c>
      <c r="R179" s="139">
        <f>I179*Parámetros!$B$102</f>
        <v>6.0733803647326923</v>
      </c>
      <c r="S179" s="139">
        <f>+J179*Parámetros!$B$103</f>
        <v>5.257323526450099</v>
      </c>
      <c r="T179" s="139">
        <f>+K179*Parámetros!$B$104</f>
        <v>4.2392219096521586</v>
      </c>
      <c r="U179" s="139">
        <f>L179*Parámetros!$B$105</f>
        <v>5.0045926524944369</v>
      </c>
      <c r="V179" s="139">
        <f t="shared" si="15"/>
        <v>29.619720765215174</v>
      </c>
      <c r="W179" s="139">
        <f t="shared" si="19"/>
        <v>18.933229502116863</v>
      </c>
      <c r="X179" s="59">
        <f t="shared" si="17"/>
        <v>331.04094363620538</v>
      </c>
      <c r="Y179" s="60">
        <f>+M179*Parámetros!$C$97</f>
        <v>9.589995179266511E-4</v>
      </c>
      <c r="Z179" s="60">
        <f>N179*Parámetros!$C$98</f>
        <v>4.7314263357800231E-3</v>
      </c>
      <c r="AA179" s="60">
        <f>+O179*Parámetros!$C$99</f>
        <v>5.7435509769016117E-2</v>
      </c>
      <c r="AB179" s="60">
        <f>+P179*Parámetros!$C$100</f>
        <v>0.17480241979124586</v>
      </c>
      <c r="AC179" s="60">
        <f>+Q179*Parámetros!$C$101</f>
        <v>0.27005801782720407</v>
      </c>
      <c r="AD179" s="60">
        <f>+R179*Parámetros!$C$102</f>
        <v>0.74095240449738842</v>
      </c>
      <c r="AE179" s="60">
        <f>+S179*Parámetros!$C$103</f>
        <v>1.4405066462473273</v>
      </c>
      <c r="AF179" s="60">
        <f>+T179*Parámetros!$C$104</f>
        <v>1.8313438649697324</v>
      </c>
      <c r="AG179" s="60">
        <f>+U179*Parámetros!$C$105</f>
        <v>3.5482561906185555</v>
      </c>
      <c r="AH179" s="60">
        <f t="shared" si="16"/>
        <v>8.0690454795741768</v>
      </c>
      <c r="AI179" s="140">
        <f t="shared" si="20"/>
        <v>5.157816683647142</v>
      </c>
      <c r="AJ179" s="59">
        <f t="shared" si="18"/>
        <v>90.182633758609953</v>
      </c>
    </row>
    <row r="180" spans="1:36" x14ac:dyDescent="0.25">
      <c r="A180" s="21">
        <v>44082</v>
      </c>
      <c r="B180" s="138">
        <f t="shared" si="14"/>
        <v>172</v>
      </c>
      <c r="C180" s="56">
        <f>+'Modelo predictivo'!O179</f>
        <v>483.68029181542806</v>
      </c>
      <c r="D180" s="59">
        <f>+$C180*'Estructura Poblacion'!C$19</f>
        <v>19.730986591700869</v>
      </c>
      <c r="E180" s="59">
        <f>+$C180*'Estructura Poblacion'!D$19</f>
        <v>32.448994271561361</v>
      </c>
      <c r="F180" s="59">
        <f>+$C180*'Estructura Poblacion'!E$19</f>
        <v>98.475829232780228</v>
      </c>
      <c r="G180" s="59">
        <f>+$C180*'Estructura Poblacion'!F$19</f>
        <v>112.39005262206429</v>
      </c>
      <c r="H180" s="59">
        <f>+$C180*'Estructura Poblacion'!G$19</f>
        <v>89.995514292759566</v>
      </c>
      <c r="I180" s="59">
        <f>+$C180*'Estructura Poblacion'!H$19</f>
        <v>61.253474197653652</v>
      </c>
      <c r="J180" s="59">
        <f>+$C180*'Estructura Poblacion'!I$19</f>
        <v>32.58044654732219</v>
      </c>
      <c r="K180" s="59">
        <f>+$C180*'Estructura Poblacion'!J$19</f>
        <v>17.946521948247575</v>
      </c>
      <c r="L180" s="59">
        <f>+$C180*'Estructura Poblacion'!K$19</f>
        <v>18.858472111338351</v>
      </c>
      <c r="M180" s="139">
        <f>+D180*Parámetros!$B$97</f>
        <v>1.9730986591700871E-2</v>
      </c>
      <c r="N180" s="139">
        <f>E180*Parámetros!$B$98</f>
        <v>9.7346982814684083E-2</v>
      </c>
      <c r="O180" s="139">
        <f>+F180*Parámetros!$B$99</f>
        <v>1.1817099507933628</v>
      </c>
      <c r="P180" s="139">
        <f>+G180*Parámetros!$B$100</f>
        <v>3.5964816839060574</v>
      </c>
      <c r="Q180" s="139">
        <f>+H180*Parámetros!$B$101</f>
        <v>4.4097802003452191</v>
      </c>
      <c r="R180" s="139">
        <f>I180*Parámetros!$B$102</f>
        <v>6.247854368160672</v>
      </c>
      <c r="S180" s="139">
        <f>+J180*Parámetros!$B$103</f>
        <v>5.4083541268554836</v>
      </c>
      <c r="T180" s="139">
        <f>+K180*Parámetros!$B$104</f>
        <v>4.3610048334241611</v>
      </c>
      <c r="U180" s="139">
        <f>L180*Parámetros!$B$105</f>
        <v>5.1483628863953701</v>
      </c>
      <c r="V180" s="139">
        <f t="shared" si="15"/>
        <v>30.470626019286712</v>
      </c>
      <c r="W180" s="139">
        <f t="shared" si="19"/>
        <v>19.911368433855628</v>
      </c>
      <c r="X180" s="59">
        <f t="shared" si="17"/>
        <v>341.6002012216365</v>
      </c>
      <c r="Y180" s="60">
        <f>+M180*Parámetros!$C$97</f>
        <v>9.8654932958504369E-4</v>
      </c>
      <c r="Z180" s="60">
        <f>N180*Parámetros!$C$98</f>
        <v>4.8673491407342047E-3</v>
      </c>
      <c r="AA180" s="60">
        <f>+O180*Parámetros!$C$99</f>
        <v>5.9085497539668144E-2</v>
      </c>
      <c r="AB180" s="60">
        <f>+P180*Parámetros!$C$100</f>
        <v>0.17982408419530288</v>
      </c>
      <c r="AC180" s="60">
        <f>+Q180*Parámetros!$C$101</f>
        <v>0.2778161526217488</v>
      </c>
      <c r="AD180" s="60">
        <f>+R180*Parámetros!$C$102</f>
        <v>0.762238232915602</v>
      </c>
      <c r="AE180" s="60">
        <f>+S180*Parámetros!$C$103</f>
        <v>1.4818890307584025</v>
      </c>
      <c r="AF180" s="60">
        <f>+T180*Parámetros!$C$104</f>
        <v>1.8839540880392376</v>
      </c>
      <c r="AG180" s="60">
        <f>+U180*Parámetros!$C$105</f>
        <v>3.6501892864543173</v>
      </c>
      <c r="AH180" s="60">
        <f t="shared" si="16"/>
        <v>8.3008502709945979</v>
      </c>
      <c r="AI180" s="140">
        <f t="shared" si="20"/>
        <v>5.424282650294983</v>
      </c>
      <c r="AJ180" s="59">
        <f t="shared" si="18"/>
        <v>93.05920137930957</v>
      </c>
    </row>
    <row r="181" spans="1:36" x14ac:dyDescent="0.25">
      <c r="A181" s="21">
        <v>44083</v>
      </c>
      <c r="B181" s="138">
        <f t="shared" si="14"/>
        <v>173</v>
      </c>
      <c r="C181" s="56">
        <f>+'Modelo predictivo'!O180</f>
        <v>497.55964257917367</v>
      </c>
      <c r="D181" s="59">
        <f>+$C181*'Estructura Poblacion'!C$19</f>
        <v>20.297173158437147</v>
      </c>
      <c r="E181" s="59">
        <f>+$C181*'Estructura Poblacion'!D$19</f>
        <v>33.380127875817521</v>
      </c>
      <c r="F181" s="59">
        <f>+$C181*'Estructura Poblacion'!E$19</f>
        <v>101.30162263143711</v>
      </c>
      <c r="G181" s="59">
        <f>+$C181*'Estructura Poblacion'!F$19</f>
        <v>115.61511882611114</v>
      </c>
      <c r="H181" s="59">
        <f>+$C181*'Estructura Poblacion'!G$19</f>
        <v>92.577962515623142</v>
      </c>
      <c r="I181" s="59">
        <f>+$C181*'Estructura Poblacion'!H$19</f>
        <v>63.011160976034311</v>
      </c>
      <c r="J181" s="59">
        <f>+$C181*'Estructura Poblacion'!I$19</f>
        <v>33.515352213981664</v>
      </c>
      <c r="K181" s="59">
        <f>+$C181*'Estructura Poblacion'!J$19</f>
        <v>18.46150276785897</v>
      </c>
      <c r="L181" s="59">
        <f>+$C181*'Estructura Poblacion'!K$19</f>
        <v>19.399621613872682</v>
      </c>
      <c r="M181" s="139">
        <f>+D181*Parámetros!$B$97</f>
        <v>2.0297173158437147E-2</v>
      </c>
      <c r="N181" s="139">
        <f>E181*Parámetros!$B$98</f>
        <v>0.10014038362745256</v>
      </c>
      <c r="O181" s="139">
        <f>+F181*Parámetros!$B$99</f>
        <v>1.2156194715772455</v>
      </c>
      <c r="P181" s="139">
        <f>+G181*Parámetros!$B$100</f>
        <v>3.6996838024355565</v>
      </c>
      <c r="Q181" s="139">
        <f>+H181*Parámetros!$B$101</f>
        <v>4.5363201632655343</v>
      </c>
      <c r="R181" s="139">
        <f>I181*Parámetros!$B$102</f>
        <v>6.427138419555499</v>
      </c>
      <c r="S181" s="139">
        <f>+J181*Parámetros!$B$103</f>
        <v>5.563548467520957</v>
      </c>
      <c r="T181" s="139">
        <f>+K181*Parámetros!$B$104</f>
        <v>4.4861451725897297</v>
      </c>
      <c r="U181" s="139">
        <f>L181*Parámetros!$B$105</f>
        <v>5.2960967005872428</v>
      </c>
      <c r="V181" s="139">
        <f t="shared" si="15"/>
        <v>31.344989754317655</v>
      </c>
      <c r="W181" s="139">
        <f t="shared" si="19"/>
        <v>20.939479775946488</v>
      </c>
      <c r="X181" s="59">
        <f t="shared" si="17"/>
        <v>352.00571120000768</v>
      </c>
      <c r="Y181" s="60">
        <f>+M181*Parámetros!$C$97</f>
        <v>1.0148586579218574E-3</v>
      </c>
      <c r="Z181" s="60">
        <f>N181*Parámetros!$C$98</f>
        <v>5.0070191813726284E-3</v>
      </c>
      <c r="AA181" s="60">
        <f>+O181*Parámetros!$C$99</f>
        <v>6.078097357886228E-2</v>
      </c>
      <c r="AB181" s="60">
        <f>+P181*Parámetros!$C$100</f>
        <v>0.18498419012177783</v>
      </c>
      <c r="AC181" s="60">
        <f>+Q181*Parámetros!$C$101</f>
        <v>0.28578817028572867</v>
      </c>
      <c r="AD181" s="60">
        <f>+R181*Parámetros!$C$102</f>
        <v>0.78411088718577082</v>
      </c>
      <c r="AE181" s="60">
        <f>+S181*Parámetros!$C$103</f>
        <v>1.5244122801007423</v>
      </c>
      <c r="AF181" s="60">
        <f>+T181*Parámetros!$C$104</f>
        <v>1.9380147145587632</v>
      </c>
      <c r="AG181" s="60">
        <f>+U181*Parámetros!$C$105</f>
        <v>3.7549325607163548</v>
      </c>
      <c r="AH181" s="60">
        <f t="shared" si="16"/>
        <v>8.5390456543872943</v>
      </c>
      <c r="AI181" s="140">
        <f t="shared" si="20"/>
        <v>5.7043621703942975</v>
      </c>
      <c r="AJ181" s="59">
        <f t="shared" si="18"/>
        <v>95.89388486330256</v>
      </c>
    </row>
    <row r="182" spans="1:36" x14ac:dyDescent="0.25">
      <c r="A182" s="21">
        <v>44084</v>
      </c>
      <c r="B182" s="138">
        <f t="shared" si="14"/>
        <v>174</v>
      </c>
      <c r="C182" s="56">
        <f>+'Modelo predictivo'!O181</f>
        <v>511.82070430298336</v>
      </c>
      <c r="D182" s="59">
        <f>+$C182*'Estructura Poblacion'!C$19</f>
        <v>20.878931031183559</v>
      </c>
      <c r="E182" s="59">
        <f>+$C182*'Estructura Poblacion'!D$19</f>
        <v>34.336869587259578</v>
      </c>
      <c r="F182" s="59">
        <f>+$C182*'Estructura Poblacion'!E$19</f>
        <v>104.20513121501183</v>
      </c>
      <c r="G182" s="59">
        <f>+$C182*'Estructura Poblacion'!F$19</f>
        <v>118.92888104612962</v>
      </c>
      <c r="H182" s="59">
        <f>+$C182*'Estructura Poblacion'!G$19</f>
        <v>95.231433425876389</v>
      </c>
      <c r="I182" s="59">
        <f>+$C182*'Estructura Poblacion'!H$19</f>
        <v>64.817187789845164</v>
      </c>
      <c r="J182" s="59">
        <f>+$C182*'Estructura Poblacion'!I$19</f>
        <v>34.475969727374057</v>
      </c>
      <c r="K182" s="59">
        <f>+$C182*'Estructura Poblacion'!J$19</f>
        <v>18.990646629129483</v>
      </c>
      <c r="L182" s="59">
        <f>+$C182*'Estructura Poblacion'!K$19</f>
        <v>19.955653851173697</v>
      </c>
      <c r="M182" s="139">
        <f>+D182*Parámetros!$B$97</f>
        <v>2.0878931031183559E-2</v>
      </c>
      <c r="N182" s="139">
        <f>E182*Parámetros!$B$98</f>
        <v>0.10301060876177874</v>
      </c>
      <c r="O182" s="139">
        <f>+F182*Parámetros!$B$99</f>
        <v>1.250461574580142</v>
      </c>
      <c r="P182" s="139">
        <f>+G182*Parámetros!$B$100</f>
        <v>3.8057241934761477</v>
      </c>
      <c r="Q182" s="139">
        <f>+H182*Parámetros!$B$101</f>
        <v>4.6663402378679431</v>
      </c>
      <c r="R182" s="139">
        <f>I182*Parámetros!$B$102</f>
        <v>6.6113531545642061</v>
      </c>
      <c r="S182" s="139">
        <f>+J182*Parámetros!$B$103</f>
        <v>5.7230109747440938</v>
      </c>
      <c r="T182" s="139">
        <f>+K182*Parámetros!$B$104</f>
        <v>4.6147271308784639</v>
      </c>
      <c r="U182" s="139">
        <f>L182*Parámetros!$B$105</f>
        <v>5.4478935013704195</v>
      </c>
      <c r="V182" s="139">
        <f t="shared" si="15"/>
        <v>32.243400307274385</v>
      </c>
      <c r="W182" s="139">
        <f t="shared" si="19"/>
        <v>22.020056907016347</v>
      </c>
      <c r="X182" s="59">
        <f t="shared" si="17"/>
        <v>362.22905460026573</v>
      </c>
      <c r="Y182" s="60">
        <f>+M182*Parámetros!$C$97</f>
        <v>1.0439465515591779E-3</v>
      </c>
      <c r="Z182" s="60">
        <f>N182*Parámetros!$C$98</f>
        <v>5.150530438088937E-3</v>
      </c>
      <c r="AA182" s="60">
        <f>+O182*Parámetros!$C$99</f>
        <v>6.2523078729007101E-2</v>
      </c>
      <c r="AB182" s="60">
        <f>+P182*Parámetros!$C$100</f>
        <v>0.19028620967380738</v>
      </c>
      <c r="AC182" s="60">
        <f>+Q182*Parámetros!$C$101</f>
        <v>0.29397943498568041</v>
      </c>
      <c r="AD182" s="60">
        <f>+R182*Parámetros!$C$102</f>
        <v>0.80658508485683311</v>
      </c>
      <c r="AE182" s="60">
        <f>+S182*Parámetros!$C$103</f>
        <v>1.5681050070798819</v>
      </c>
      <c r="AF182" s="60">
        <f>+T182*Parámetros!$C$104</f>
        <v>1.9935621205394964</v>
      </c>
      <c r="AG182" s="60">
        <f>+U182*Parámetros!$C$105</f>
        <v>3.8625564924716271</v>
      </c>
      <c r="AH182" s="60">
        <f t="shared" si="16"/>
        <v>8.7837919053259821</v>
      </c>
      <c r="AI182" s="140">
        <f t="shared" si="20"/>
        <v>5.9987344936145153</v>
      </c>
      <c r="AJ182" s="59">
        <f t="shared" si="18"/>
        <v>98.678942275014023</v>
      </c>
    </row>
    <row r="183" spans="1:36" x14ac:dyDescent="0.25">
      <c r="A183" s="21">
        <v>44085</v>
      </c>
      <c r="B183" s="138">
        <f t="shared" si="14"/>
        <v>175</v>
      </c>
      <c r="C183" s="56">
        <f>+'Modelo predictivo'!O182</f>
        <v>526.47299482952803</v>
      </c>
      <c r="D183" s="59">
        <f>+$C183*'Estructura Poblacion'!C$19</f>
        <v>21.476648475555432</v>
      </c>
      <c r="E183" s="59">
        <f>+$C183*'Estructura Poblacion'!D$19</f>
        <v>35.319857935981737</v>
      </c>
      <c r="F183" s="59">
        <f>+$C183*'Estructura Poblacion'!E$19</f>
        <v>107.18829278718461</v>
      </c>
      <c r="G183" s="59">
        <f>+$C183*'Estructura Poblacion'!F$19</f>
        <v>122.33355088936676</v>
      </c>
      <c r="H183" s="59">
        <f>+$C183*'Estructura Poblacion'!G$19</f>
        <v>97.957697951879666</v>
      </c>
      <c r="I183" s="59">
        <f>+$C183*'Estructura Poblacion'!H$19</f>
        <v>66.672759982657837</v>
      </c>
      <c r="J183" s="59">
        <f>+$C183*'Estructura Poblacion'!I$19</f>
        <v>35.462940204306555</v>
      </c>
      <c r="K183" s="59">
        <f>+$C183*'Estructura Poblacion'!J$19</f>
        <v>19.534306683046005</v>
      </c>
      <c r="L183" s="59">
        <f>+$C183*'Estructura Poblacion'!K$19</f>
        <v>20.526939919549442</v>
      </c>
      <c r="M183" s="139">
        <f>+D183*Parámetros!$B$97</f>
        <v>2.1476648475555433E-2</v>
      </c>
      <c r="N183" s="139">
        <f>E183*Parámetros!$B$98</f>
        <v>0.10595957380794521</v>
      </c>
      <c r="O183" s="139">
        <f>+F183*Parámetros!$B$99</f>
        <v>1.2862595134462154</v>
      </c>
      <c r="P183" s="139">
        <f>+G183*Parámetros!$B$100</f>
        <v>3.9146736284597363</v>
      </c>
      <c r="Q183" s="139">
        <f>+H183*Parámetros!$B$101</f>
        <v>4.799927199642104</v>
      </c>
      <c r="R183" s="139">
        <f>I183*Parámetros!$B$102</f>
        <v>6.8006215182310985</v>
      </c>
      <c r="S183" s="139">
        <f>+J183*Parámetros!$B$103</f>
        <v>5.8868480739148881</v>
      </c>
      <c r="T183" s="139">
        <f>+K183*Parámetros!$B$104</f>
        <v>4.7468365239801793</v>
      </c>
      <c r="U183" s="139">
        <f>L183*Parámetros!$B$105</f>
        <v>5.6038545980369978</v>
      </c>
      <c r="V183" s="139">
        <f t="shared" si="15"/>
        <v>33.166457277994716</v>
      </c>
      <c r="W183" s="139">
        <f t="shared" si="19"/>
        <v>23.155711249867299</v>
      </c>
      <c r="X183" s="59">
        <f t="shared" si="17"/>
        <v>372.23980062839314</v>
      </c>
      <c r="Y183" s="60">
        <f>+M183*Parámetros!$C$97</f>
        <v>1.0738324237777716E-3</v>
      </c>
      <c r="Z183" s="60">
        <f>N183*Parámetros!$C$98</f>
        <v>5.2979786903972611E-3</v>
      </c>
      <c r="AA183" s="60">
        <f>+O183*Parámetros!$C$99</f>
        <v>6.4312975672310771E-2</v>
      </c>
      <c r="AB183" s="60">
        <f>+P183*Parámetros!$C$100</f>
        <v>0.19573368142298683</v>
      </c>
      <c r="AC183" s="60">
        <f>+Q183*Parámetros!$C$101</f>
        <v>0.30239541357745253</v>
      </c>
      <c r="AD183" s="60">
        <f>+R183*Parámetros!$C$102</f>
        <v>0.82967582522419403</v>
      </c>
      <c r="AE183" s="60">
        <f>+S183*Parámetros!$C$103</f>
        <v>1.6129963722526794</v>
      </c>
      <c r="AF183" s="60">
        <f>+T183*Parámetros!$C$104</f>
        <v>2.0506333783594375</v>
      </c>
      <c r="AG183" s="60">
        <f>+U183*Parámetros!$C$105</f>
        <v>3.9731329100082311</v>
      </c>
      <c r="AH183" s="60">
        <f t="shared" si="16"/>
        <v>9.0352523676314682</v>
      </c>
      <c r="AI183" s="140">
        <f t="shared" si="20"/>
        <v>6.308111027383255</v>
      </c>
      <c r="AJ183" s="59">
        <f t="shared" si="18"/>
        <v>101.40608361526225</v>
      </c>
    </row>
    <row r="184" spans="1:36" x14ac:dyDescent="0.25">
      <c r="A184" s="21">
        <v>44086</v>
      </c>
      <c r="B184" s="138">
        <f t="shared" si="14"/>
        <v>176</v>
      </c>
      <c r="C184" s="56">
        <f>+'Modelo predictivo'!O183</f>
        <v>541.52621072065085</v>
      </c>
      <c r="D184" s="59">
        <f>+$C184*'Estructura Poblacion'!C$19</f>
        <v>22.090721047739255</v>
      </c>
      <c r="E184" s="59">
        <f>+$C184*'Estructura Poblacion'!D$19</f>
        <v>36.329743441934951</v>
      </c>
      <c r="F184" s="59">
        <f>+$C184*'Estructura Poblacion'!E$19</f>
        <v>110.25308153831291</v>
      </c>
      <c r="G184" s="59">
        <f>+$C184*'Estructura Poblacion'!F$19</f>
        <v>125.83138149103243</v>
      </c>
      <c r="H184" s="59">
        <f>+$C184*'Estructura Poblacion'!G$19</f>
        <v>100.75856027520646</v>
      </c>
      <c r="I184" s="59">
        <f>+$C184*'Estructura Poblacion'!H$19</f>
        <v>68.579105531114593</v>
      </c>
      <c r="J184" s="59">
        <f>+$C184*'Estructura Poblacion'!I$19</f>
        <v>36.476916800014493</v>
      </c>
      <c r="K184" s="59">
        <f>+$C184*'Estructura Poblacion'!J$19</f>
        <v>20.092842711809475</v>
      </c>
      <c r="L184" s="59">
        <f>+$C184*'Estructura Poblacion'!K$19</f>
        <v>21.113857883486297</v>
      </c>
      <c r="M184" s="139">
        <f>+D184*Parámetros!$B$97</f>
        <v>2.2090721047739254E-2</v>
      </c>
      <c r="N184" s="139">
        <f>E184*Parámetros!$B$98</f>
        <v>0.10898923032580486</v>
      </c>
      <c r="O184" s="139">
        <f>+F184*Parámetros!$B$99</f>
        <v>1.3230369784597549</v>
      </c>
      <c r="P184" s="139">
        <f>+G184*Parámetros!$B$100</f>
        <v>4.0266042077130377</v>
      </c>
      <c r="Q184" s="139">
        <f>+H184*Parámetros!$B$101</f>
        <v>4.9371694534851169</v>
      </c>
      <c r="R184" s="139">
        <f>I184*Parámetros!$B$102</f>
        <v>6.9950687641736877</v>
      </c>
      <c r="S184" s="139">
        <f>+J184*Parámetros!$B$103</f>
        <v>6.0551681888024058</v>
      </c>
      <c r="T184" s="139">
        <f>+K184*Parámetros!$B$104</f>
        <v>4.8825607789697019</v>
      </c>
      <c r="U184" s="139">
        <f>L184*Parámetros!$B$105</f>
        <v>5.7640832021917596</v>
      </c>
      <c r="V184" s="139">
        <f t="shared" si="15"/>
        <v>34.114771525169004</v>
      </c>
      <c r="W184" s="139">
        <f t="shared" si="19"/>
        <v>25.770464102581439</v>
      </c>
      <c r="X184" s="59">
        <f t="shared" si="17"/>
        <v>380.58410805098066</v>
      </c>
      <c r="Y184" s="60">
        <f>+M184*Parámetros!$C$97</f>
        <v>1.1045360523869628E-3</v>
      </c>
      <c r="Z184" s="60">
        <f>N184*Parámetros!$C$98</f>
        <v>5.4494615162902433E-3</v>
      </c>
      <c r="AA184" s="60">
        <f>+O184*Parámetros!$C$99</f>
        <v>6.6151848922987741E-2</v>
      </c>
      <c r="AB184" s="60">
        <f>+P184*Parámetros!$C$100</f>
        <v>0.20133021038565191</v>
      </c>
      <c r="AC184" s="60">
        <f>+Q184*Parámetros!$C$101</f>
        <v>0.31104167556956236</v>
      </c>
      <c r="AD184" s="60">
        <f>+R184*Parámetros!$C$102</f>
        <v>0.85339838922918987</v>
      </c>
      <c r="AE184" s="60">
        <f>+S184*Parámetros!$C$103</f>
        <v>1.6591160837318593</v>
      </c>
      <c r="AF184" s="60">
        <f>+T184*Parámetros!$C$104</f>
        <v>2.1092662565149114</v>
      </c>
      <c r="AG184" s="60">
        <f>+U184*Parámetros!$C$105</f>
        <v>4.0867349903539569</v>
      </c>
      <c r="AH184" s="60">
        <f t="shared" si="16"/>
        <v>9.2935934522767969</v>
      </c>
      <c r="AI184" s="140">
        <f t="shared" si="20"/>
        <v>7.0204256320224196</v>
      </c>
      <c r="AJ184" s="59">
        <f t="shared" si="18"/>
        <v>103.67925143551662</v>
      </c>
    </row>
    <row r="185" spans="1:36" x14ac:dyDescent="0.25">
      <c r="A185" s="21">
        <v>44087</v>
      </c>
      <c r="B185" s="138">
        <f t="shared" ref="B185:B248" si="21">+B184+1</f>
        <v>177</v>
      </c>
      <c r="C185" s="56">
        <f>+'Modelo predictivo'!O184</f>
        <v>556.99022691813298</v>
      </c>
      <c r="D185" s="59">
        <f>+$C185*'Estructura Poblacion'!C$19</f>
        <v>22.721551580654165</v>
      </c>
      <c r="E185" s="59">
        <f>+$C185*'Estructura Poblacion'!D$19</f>
        <v>37.367188592168425</v>
      </c>
      <c r="F185" s="59">
        <f>+$C185*'Estructura Poblacion'!E$19</f>
        <v>113.4015079763645</v>
      </c>
      <c r="G185" s="59">
        <f>+$C185*'Estructura Poblacion'!F$19</f>
        <v>129.42466743547337</v>
      </c>
      <c r="H185" s="59">
        <f>+$C185*'Estructura Poblacion'!G$19</f>
        <v>103.63585776752404</v>
      </c>
      <c r="I185" s="59">
        <f>+$C185*'Estructura Poblacion'!H$19</f>
        <v>70.537475001967522</v>
      </c>
      <c r="J185" s="59">
        <f>+$C185*'Estructura Poblacion'!I$19</f>
        <v>37.518564685310693</v>
      </c>
      <c r="K185" s="59">
        <f>+$C185*'Estructura Poblacion'!J$19</f>
        <v>20.666621116247899</v>
      </c>
      <c r="L185" s="59">
        <f>+$C185*'Estructura Poblacion'!K$19</f>
        <v>21.716792762422376</v>
      </c>
      <c r="M185" s="139">
        <f>+D185*Parámetros!$B$97</f>
        <v>2.2721551580654167E-2</v>
      </c>
      <c r="N185" s="139">
        <f>E185*Parámetros!$B$98</f>
        <v>0.11210156577650528</v>
      </c>
      <c r="O185" s="139">
        <f>+F185*Parámetros!$B$99</f>
        <v>1.360818095716374</v>
      </c>
      <c r="P185" s="139">
        <f>+G185*Parámetros!$B$100</f>
        <v>4.1415893579351479</v>
      </c>
      <c r="Q185" s="139">
        <f>+H185*Parámetros!$B$101</f>
        <v>5.0781570306086783</v>
      </c>
      <c r="R185" s="139">
        <f>I185*Parámetros!$B$102</f>
        <v>7.1948224502006868</v>
      </c>
      <c r="S185" s="139">
        <f>+J185*Parámetros!$B$103</f>
        <v>6.2280817377615758</v>
      </c>
      <c r="T185" s="139">
        <f>+K185*Parámetros!$B$104</f>
        <v>5.0219889312482398</v>
      </c>
      <c r="U185" s="139">
        <f>L185*Parámetros!$B$105</f>
        <v>5.9286844241413093</v>
      </c>
      <c r="V185" s="139">
        <f t="shared" si="15"/>
        <v>35.088965144969166</v>
      </c>
      <c r="W185" s="139">
        <f t="shared" si="19"/>
        <v>27.282694315721493</v>
      </c>
      <c r="X185" s="59">
        <f t="shared" si="17"/>
        <v>388.39037888022835</v>
      </c>
      <c r="Y185" s="60">
        <f>+M185*Parámetros!$C$97</f>
        <v>1.1360775790327084E-3</v>
      </c>
      <c r="Z185" s="60">
        <f>N185*Parámetros!$C$98</f>
        <v>5.6050782888252644E-3</v>
      </c>
      <c r="AA185" s="60">
        <f>+O185*Parámetros!$C$99</f>
        <v>6.8040904785818701E-2</v>
      </c>
      <c r="AB185" s="60">
        <f>+P185*Parámetros!$C$100</f>
        <v>0.20707946789675741</v>
      </c>
      <c r="AC185" s="60">
        <f>+Q185*Parámetros!$C$101</f>
        <v>0.31992389292834672</v>
      </c>
      <c r="AD185" s="60">
        <f>+R185*Parámetros!$C$102</f>
        <v>0.8777683389244838</v>
      </c>
      <c r="AE185" s="60">
        <f>+S185*Parámetros!$C$103</f>
        <v>1.7064943961466719</v>
      </c>
      <c r="AF185" s="60">
        <f>+T185*Parámetros!$C$104</f>
        <v>2.1694992182992396</v>
      </c>
      <c r="AG185" s="60">
        <f>+U185*Parámetros!$C$105</f>
        <v>4.203437256716188</v>
      </c>
      <c r="AH185" s="60">
        <f t="shared" si="16"/>
        <v>9.5589846315653624</v>
      </c>
      <c r="AI185" s="140">
        <f t="shared" si="20"/>
        <v>7.4323894875272067</v>
      </c>
      <c r="AJ185" s="59">
        <f t="shared" si="18"/>
        <v>105.80584657955478</v>
      </c>
    </row>
    <row r="186" spans="1:36" x14ac:dyDescent="0.25">
      <c r="A186" s="21">
        <v>44088</v>
      </c>
      <c r="B186" s="138">
        <f t="shared" si="21"/>
        <v>178</v>
      </c>
      <c r="C186" s="56">
        <f>+'Modelo predictivo'!O185</f>
        <v>601.48462340165861</v>
      </c>
      <c r="D186" s="59">
        <f>+$C186*'Estructura Poblacion'!C$19</f>
        <v>24.536631407717451</v>
      </c>
      <c r="E186" s="59">
        <f>+$C186*'Estructura Poblacion'!D$19</f>
        <v>40.352214943338126</v>
      </c>
      <c r="F186" s="59">
        <f>+$C186*'Estructura Poblacion'!E$19</f>
        <v>122.46043112057917</v>
      </c>
      <c r="G186" s="59">
        <f>+$C186*'Estructura Poblacion'!F$19</f>
        <v>139.76357858564839</v>
      </c>
      <c r="H186" s="59">
        <f>+$C186*'Estructura Poblacion'!G$19</f>
        <v>111.91466540645277</v>
      </c>
      <c r="I186" s="59">
        <f>+$C186*'Estructura Poblacion'!H$19</f>
        <v>76.172263958768411</v>
      </c>
      <c r="J186" s="59">
        <f>+$C186*'Estructura Poblacion'!I$19</f>
        <v>40.51568350701379</v>
      </c>
      <c r="K186" s="59">
        <f>+$C186*'Estructura Poblacion'!J$19</f>
        <v>22.317545655820286</v>
      </c>
      <c r="L186" s="59">
        <f>+$C186*'Estructura Poblacion'!K$19</f>
        <v>23.451608816320221</v>
      </c>
      <c r="M186" s="139">
        <f>+D186*Parámetros!$B$97</f>
        <v>2.453663140771745E-2</v>
      </c>
      <c r="N186" s="139">
        <f>E186*Parámetros!$B$98</f>
        <v>0.12105664483001438</v>
      </c>
      <c r="O186" s="139">
        <f>+F186*Parámetros!$B$99</f>
        <v>1.4695251734469501</v>
      </c>
      <c r="P186" s="139">
        <f>+G186*Parámetros!$B$100</f>
        <v>4.4724345147407485</v>
      </c>
      <c r="Q186" s="139">
        <f>+H186*Parámetros!$B$101</f>
        <v>5.4838186049161859</v>
      </c>
      <c r="R186" s="139">
        <f>I186*Parámetros!$B$102</f>
        <v>7.7695709237943777</v>
      </c>
      <c r="S186" s="139">
        <f>+J186*Parámetros!$B$103</f>
        <v>6.7256034621642895</v>
      </c>
      <c r="T186" s="139">
        <f>+K186*Parámetros!$B$104</f>
        <v>5.423163594364329</v>
      </c>
      <c r="U186" s="139">
        <f>L186*Parámetros!$B$105</f>
        <v>6.4022892068554205</v>
      </c>
      <c r="V186" s="139">
        <f t="shared" si="15"/>
        <v>37.891998756520032</v>
      </c>
      <c r="W186" s="139">
        <f t="shared" si="19"/>
        <v>28.882528673909622</v>
      </c>
      <c r="X186" s="59">
        <f t="shared" si="17"/>
        <v>397.39984896283875</v>
      </c>
      <c r="Y186" s="60">
        <f>+M186*Parámetros!$C$97</f>
        <v>1.2268315703858725E-3</v>
      </c>
      <c r="Z186" s="60">
        <f>N186*Parámetros!$C$98</f>
        <v>6.0528322415007198E-3</v>
      </c>
      <c r="AA186" s="60">
        <f>+O186*Parámetros!$C$99</f>
        <v>7.3476258672347514E-2</v>
      </c>
      <c r="AB186" s="60">
        <f>+P186*Parámetros!$C$100</f>
        <v>0.22362172573703742</v>
      </c>
      <c r="AC186" s="60">
        <f>+Q186*Parámetros!$C$101</f>
        <v>0.34548057210971972</v>
      </c>
      <c r="AD186" s="60">
        <f>+R186*Parámetros!$C$102</f>
        <v>0.94788765270291409</v>
      </c>
      <c r="AE186" s="60">
        <f>+S186*Parámetros!$C$103</f>
        <v>1.8428153486330154</v>
      </c>
      <c r="AF186" s="60">
        <f>+T186*Parámetros!$C$104</f>
        <v>2.34280667276539</v>
      </c>
      <c r="AG186" s="60">
        <f>+U186*Parámetros!$C$105</f>
        <v>4.5392230476604931</v>
      </c>
      <c r="AH186" s="60">
        <f t="shared" si="16"/>
        <v>10.322590942092805</v>
      </c>
      <c r="AI186" s="140">
        <f t="shared" si="20"/>
        <v>7.8682185859286218</v>
      </c>
      <c r="AJ186" s="59">
        <f t="shared" si="18"/>
        <v>108.26021893571897</v>
      </c>
    </row>
    <row r="187" spans="1:36" x14ac:dyDescent="0.25">
      <c r="A187" s="21">
        <v>44089</v>
      </c>
      <c r="B187" s="138">
        <f t="shared" si="21"/>
        <v>179</v>
      </c>
      <c r="C187" s="56">
        <f>+'Modelo predictivo'!O186</f>
        <v>621.61554655106738</v>
      </c>
      <c r="D187" s="59">
        <f>+$C187*'Estructura Poblacion'!C$19</f>
        <v>25.357841164370335</v>
      </c>
      <c r="E187" s="59">
        <f>+$C187*'Estructura Poblacion'!D$19</f>
        <v>41.702752108093392</v>
      </c>
      <c r="F187" s="59">
        <f>+$C187*'Estructura Poblacion'!E$19</f>
        <v>126.5590255514556</v>
      </c>
      <c r="G187" s="59">
        <f>+$C187*'Estructura Poblacion'!F$19</f>
        <v>144.44128729195259</v>
      </c>
      <c r="H187" s="59">
        <f>+$C187*'Estructura Poblacion'!G$19</f>
        <v>115.66030651004027</v>
      </c>
      <c r="I187" s="59">
        <f>+$C187*'Estructura Poblacion'!H$19</f>
        <v>78.721652475466144</v>
      </c>
      <c r="J187" s="59">
        <f>+$C187*'Estructura Poblacion'!I$19</f>
        <v>41.871691756090527</v>
      </c>
      <c r="K187" s="59">
        <f>+$C187*'Estructura Poblacion'!J$19</f>
        <v>23.064485442809197</v>
      </c>
      <c r="L187" s="59">
        <f>+$C187*'Estructura Poblacion'!K$19</f>
        <v>24.236504250789341</v>
      </c>
      <c r="M187" s="139">
        <f>+D187*Parámetros!$B$97</f>
        <v>2.5357841164370336E-2</v>
      </c>
      <c r="N187" s="139">
        <f>E187*Parámetros!$B$98</f>
        <v>0.12510825632428019</v>
      </c>
      <c r="O187" s="139">
        <f>+F187*Parámetros!$B$99</f>
        <v>1.5187083066174674</v>
      </c>
      <c r="P187" s="139">
        <f>+G187*Parámetros!$B$100</f>
        <v>4.6221211933424833</v>
      </c>
      <c r="Q187" s="139">
        <f>+H187*Parámetros!$B$101</f>
        <v>5.6673550189919739</v>
      </c>
      <c r="R187" s="139">
        <f>I187*Parámetros!$B$102</f>
        <v>8.029608552497546</v>
      </c>
      <c r="S187" s="139">
        <f>+J187*Parámetros!$B$103</f>
        <v>6.9507008315110275</v>
      </c>
      <c r="T187" s="139">
        <f>+K187*Parámetros!$B$104</f>
        <v>5.6046699626026344</v>
      </c>
      <c r="U187" s="139">
        <f>L187*Parámetros!$B$105</f>
        <v>6.6165656604654908</v>
      </c>
      <c r="V187" s="139">
        <f t="shared" si="15"/>
        <v>39.160195623517275</v>
      </c>
      <c r="W187" s="139">
        <f t="shared" si="19"/>
        <v>30.574904426239176</v>
      </c>
      <c r="X187" s="59">
        <f t="shared" si="17"/>
        <v>405.98514016011683</v>
      </c>
      <c r="Y187" s="60">
        <f>+M187*Parámetros!$C$97</f>
        <v>1.2678920582185169E-3</v>
      </c>
      <c r="Z187" s="60">
        <f>N187*Parámetros!$C$98</f>
        <v>6.2554128162140097E-3</v>
      </c>
      <c r="AA187" s="60">
        <f>+O187*Parámetros!$C$99</f>
        <v>7.5935415330873376E-2</v>
      </c>
      <c r="AB187" s="60">
        <f>+P187*Parámetros!$C$100</f>
        <v>0.23110605966712416</v>
      </c>
      <c r="AC187" s="60">
        <f>+Q187*Parámetros!$C$101</f>
        <v>0.35704336619649435</v>
      </c>
      <c r="AD187" s="60">
        <f>+R187*Parámetros!$C$102</f>
        <v>0.97961224340470054</v>
      </c>
      <c r="AE187" s="60">
        <f>+S187*Parámetros!$C$103</f>
        <v>1.9044920278340216</v>
      </c>
      <c r="AF187" s="60">
        <f>+T187*Parámetros!$C$104</f>
        <v>2.4212174238443382</v>
      </c>
      <c r="AG187" s="60">
        <f>+U187*Parámetros!$C$105</f>
        <v>4.6911450532700325</v>
      </c>
      <c r="AH187" s="60">
        <f t="shared" si="16"/>
        <v>10.668074894422016</v>
      </c>
      <c r="AI187" s="140">
        <f t="shared" si="20"/>
        <v>8.3292579394836661</v>
      </c>
      <c r="AJ187" s="59">
        <f t="shared" si="18"/>
        <v>110.59903589065732</v>
      </c>
    </row>
    <row r="188" spans="1:36" x14ac:dyDescent="0.25">
      <c r="A188" s="21">
        <v>44090</v>
      </c>
      <c r="B188" s="138">
        <f t="shared" si="21"/>
        <v>180</v>
      </c>
      <c r="C188" s="56">
        <f>+'Modelo predictivo'!O187</f>
        <v>642.39247883693315</v>
      </c>
      <c r="D188" s="59">
        <f>+$C188*'Estructura Poblacion'!C$19</f>
        <v>26.205403860816794</v>
      </c>
      <c r="E188" s="59">
        <f>+$C188*'Estructura Poblacion'!D$19</f>
        <v>43.096628534594451</v>
      </c>
      <c r="F188" s="59">
        <f>+$C188*'Estructura Poblacion'!E$19</f>
        <v>130.78914546823881</v>
      </c>
      <c r="G188" s="59">
        <f>+$C188*'Estructura Poblacion'!F$19</f>
        <v>149.26910548601001</v>
      </c>
      <c r="H188" s="59">
        <f>+$C188*'Estructura Poblacion'!G$19</f>
        <v>119.52614669028448</v>
      </c>
      <c r="I188" s="59">
        <f>+$C188*'Estructura Poblacion'!H$19</f>
        <v>81.352851859054667</v>
      </c>
      <c r="J188" s="59">
        <f>+$C188*'Estructura Poblacion'!I$19</f>
        <v>43.271214836132202</v>
      </c>
      <c r="K188" s="59">
        <f>+$C188*'Estructura Poblacion'!J$19</f>
        <v>23.835394817441792</v>
      </c>
      <c r="L188" s="59">
        <f>+$C188*'Estructura Poblacion'!K$19</f>
        <v>25.046587284359962</v>
      </c>
      <c r="M188" s="139">
        <f>+D188*Parámetros!$B$97</f>
        <v>2.6205403860816795E-2</v>
      </c>
      <c r="N188" s="139">
        <f>E188*Parámetros!$B$98</f>
        <v>0.12928988560378335</v>
      </c>
      <c r="O188" s="139">
        <f>+F188*Parámetros!$B$99</f>
        <v>1.5694697456188658</v>
      </c>
      <c r="P188" s="139">
        <f>+G188*Parámetros!$B$100</f>
        <v>4.7766113755523198</v>
      </c>
      <c r="Q188" s="139">
        <f>+H188*Parámetros!$B$101</f>
        <v>5.8567811878239393</v>
      </c>
      <c r="R188" s="139">
        <f>I188*Parámetros!$B$102</f>
        <v>8.2979908896235752</v>
      </c>
      <c r="S188" s="139">
        <f>+J188*Parámetros!$B$103</f>
        <v>7.1830216627979455</v>
      </c>
      <c r="T188" s="139">
        <f>+K188*Parámetros!$B$104</f>
        <v>5.7920009406383555</v>
      </c>
      <c r="U188" s="139">
        <f>L188*Parámetros!$B$105</f>
        <v>6.8377183286302703</v>
      </c>
      <c r="V188" s="139">
        <f t="shared" si="15"/>
        <v>40.469089420149871</v>
      </c>
      <c r="W188" s="139">
        <f t="shared" si="19"/>
        <v>32.365020331660162</v>
      </c>
      <c r="X188" s="59">
        <f t="shared" si="17"/>
        <v>414.08920924860655</v>
      </c>
      <c r="Y188" s="60">
        <f>+M188*Parámetros!$C$97</f>
        <v>1.3102701930408399E-3</v>
      </c>
      <c r="Z188" s="60">
        <f>N188*Parámetros!$C$98</f>
        <v>6.4644942801891682E-3</v>
      </c>
      <c r="AA188" s="60">
        <f>+O188*Parámetros!$C$99</f>
        <v>7.8473487280943291E-2</v>
      </c>
      <c r="AB188" s="60">
        <f>+P188*Parámetros!$C$100</f>
        <v>0.23883056877761599</v>
      </c>
      <c r="AC188" s="60">
        <f>+Q188*Parámetros!$C$101</f>
        <v>0.36897721483290818</v>
      </c>
      <c r="AD188" s="60">
        <f>+R188*Parámetros!$C$102</f>
        <v>1.0123548885340761</v>
      </c>
      <c r="AE188" s="60">
        <f>+S188*Parámetros!$C$103</f>
        <v>1.9681479356066371</v>
      </c>
      <c r="AF188" s="60">
        <f>+T188*Parámetros!$C$104</f>
        <v>2.5021444063557694</v>
      </c>
      <c r="AG188" s="60">
        <f>+U188*Parámetros!$C$105</f>
        <v>4.8479422949988615</v>
      </c>
      <c r="AH188" s="60">
        <f t="shared" si="16"/>
        <v>11.024645560860041</v>
      </c>
      <c r="AI188" s="140">
        <f t="shared" si="20"/>
        <v>8.8169238013277926</v>
      </c>
      <c r="AJ188" s="59">
        <f t="shared" si="18"/>
        <v>112.80675765018957</v>
      </c>
    </row>
    <row r="189" spans="1:36" x14ac:dyDescent="0.25">
      <c r="A189" s="21">
        <v>44091</v>
      </c>
      <c r="B189" s="138">
        <f t="shared" si="21"/>
        <v>181</v>
      </c>
      <c r="C189" s="56">
        <f>+'Modelo predictivo'!O188</f>
        <v>663.8342322728131</v>
      </c>
      <c r="D189" s="59">
        <f>+$C189*'Estructura Poblacion'!C$19</f>
        <v>27.08008690394427</v>
      </c>
      <c r="E189" s="59">
        <f>+$C189*'Estructura Poblacion'!D$19</f>
        <v>44.535106277406022</v>
      </c>
      <c r="F189" s="59">
        <f>+$C189*'Estructura Poblacion'!E$19</f>
        <v>135.15462093939743</v>
      </c>
      <c r="G189" s="59">
        <f>+$C189*'Estructura Poblacion'!F$19</f>
        <v>154.25140440896772</v>
      </c>
      <c r="H189" s="59">
        <f>+$C189*'Estructura Poblacion'!G$19</f>
        <v>123.5156861866279</v>
      </c>
      <c r="I189" s="59">
        <f>+$C189*'Estructura Poblacion'!H$19</f>
        <v>84.068244470789011</v>
      </c>
      <c r="J189" s="59">
        <f>+$C189*'Estructura Poblacion'!I$19</f>
        <v>44.715519914341023</v>
      </c>
      <c r="K189" s="59">
        <f>+$C189*'Estructura Poblacion'!J$19</f>
        <v>24.630971782551576</v>
      </c>
      <c r="L189" s="59">
        <f>+$C189*'Estructura Poblacion'!K$19</f>
        <v>25.882591388788175</v>
      </c>
      <c r="M189" s="139">
        <f>+D189*Parámetros!$B$97</f>
        <v>2.708008690394427E-2</v>
      </c>
      <c r="N189" s="139">
        <f>E189*Parámetros!$B$98</f>
        <v>0.13360531883221807</v>
      </c>
      <c r="O189" s="139">
        <f>+F189*Parámetros!$B$99</f>
        <v>1.6218554512727692</v>
      </c>
      <c r="P189" s="139">
        <f>+G189*Parámetros!$B$100</f>
        <v>4.9360449410869673</v>
      </c>
      <c r="Q189" s="139">
        <f>+H189*Parámetros!$B$101</f>
        <v>6.0522686231447675</v>
      </c>
      <c r="R189" s="139">
        <f>I189*Parámetros!$B$102</f>
        <v>8.5749609360204779</v>
      </c>
      <c r="S189" s="139">
        <f>+J189*Parámetros!$B$103</f>
        <v>7.4227763057806104</v>
      </c>
      <c r="T189" s="139">
        <f>+K189*Parámetros!$B$104</f>
        <v>5.9853261431600329</v>
      </c>
      <c r="U189" s="139">
        <f>L189*Parámetros!$B$105</f>
        <v>7.0659474491391725</v>
      </c>
      <c r="V189" s="139">
        <f t="shared" si="15"/>
        <v>41.819865255340957</v>
      </c>
      <c r="W189" s="139">
        <f t="shared" si="19"/>
        <v>34.258348450402593</v>
      </c>
      <c r="X189" s="59">
        <f t="shared" si="17"/>
        <v>421.65072605354493</v>
      </c>
      <c r="Y189" s="60">
        <f>+M189*Parámetros!$C$97</f>
        <v>1.3540043451972135E-3</v>
      </c>
      <c r="Z189" s="60">
        <f>N189*Parámetros!$C$98</f>
        <v>6.6802659416109042E-3</v>
      </c>
      <c r="AA189" s="60">
        <f>+O189*Parámetros!$C$99</f>
        <v>8.1092772563638463E-2</v>
      </c>
      <c r="AB189" s="60">
        <f>+P189*Parámetros!$C$100</f>
        <v>0.24680224705434839</v>
      </c>
      <c r="AC189" s="60">
        <f>+Q189*Parámetros!$C$101</f>
        <v>0.38129292325812036</v>
      </c>
      <c r="AD189" s="60">
        <f>+R189*Parámetros!$C$102</f>
        <v>1.0461452341944983</v>
      </c>
      <c r="AE189" s="60">
        <f>+S189*Parámetros!$C$103</f>
        <v>2.0338407077838876</v>
      </c>
      <c r="AF189" s="60">
        <f>+T189*Parámetros!$C$104</f>
        <v>2.5856608938451342</v>
      </c>
      <c r="AG189" s="60">
        <f>+U189*Parámetros!$C$105</f>
        <v>5.0097567414396726</v>
      </c>
      <c r="AH189" s="60">
        <f t="shared" si="16"/>
        <v>11.392625790426109</v>
      </c>
      <c r="AI189" s="140">
        <f t="shared" si="20"/>
        <v>9.3327068777108337</v>
      </c>
      <c r="AJ189" s="59">
        <f t="shared" si="18"/>
        <v>114.86667656290484</v>
      </c>
    </row>
    <row r="190" spans="1:36" x14ac:dyDescent="0.25">
      <c r="A190" s="21">
        <v>44092</v>
      </c>
      <c r="B190" s="138">
        <f t="shared" si="21"/>
        <v>182</v>
      </c>
      <c r="C190" s="56">
        <f>+'Modelo predictivo'!O189</f>
        <v>685.96003265748732</v>
      </c>
      <c r="D190" s="59">
        <f>+$C190*'Estructura Poblacion'!C$19</f>
        <v>27.98267458036597</v>
      </c>
      <c r="E190" s="59">
        <f>+$C190*'Estructura Poblacion'!D$19</f>
        <v>46.019475150988278</v>
      </c>
      <c r="F190" s="59">
        <f>+$C190*'Estructura Poblacion'!E$19</f>
        <v>139.65936627880689</v>
      </c>
      <c r="G190" s="59">
        <f>+$C190*'Estructura Poblacion'!F$19</f>
        <v>159.39265145090374</v>
      </c>
      <c r="H190" s="59">
        <f>+$C190*'Estructura Poblacion'!G$19</f>
        <v>127.63250222906765</v>
      </c>
      <c r="I190" s="59">
        <f>+$C190*'Estructura Poblacion'!H$19</f>
        <v>86.870265073857652</v>
      </c>
      <c r="J190" s="59">
        <f>+$C190*'Estructura Poblacion'!I$19</f>
        <v>46.205902030271197</v>
      </c>
      <c r="K190" s="59">
        <f>+$C190*'Estructura Poblacion'!J$19</f>
        <v>25.451929694100361</v>
      </c>
      <c r="L190" s="59">
        <f>+$C190*'Estructura Poblacion'!K$19</f>
        <v>26.745266169125607</v>
      </c>
      <c r="M190" s="139">
        <f>+D190*Parámetros!$B$97</f>
        <v>2.798267458036597E-2</v>
      </c>
      <c r="N190" s="139">
        <f>E190*Parámetros!$B$98</f>
        <v>0.13805842545296484</v>
      </c>
      <c r="O190" s="139">
        <f>+F190*Parámetros!$B$99</f>
        <v>1.6759123953456827</v>
      </c>
      <c r="P190" s="139">
        <f>+G190*Parámetros!$B$100</f>
        <v>5.1005648464289202</v>
      </c>
      <c r="Q190" s="139">
        <f>+H190*Parámetros!$B$101</f>
        <v>6.2539926092243157</v>
      </c>
      <c r="R190" s="139">
        <f>I190*Parámetros!$B$102</f>
        <v>8.8607670375334795</v>
      </c>
      <c r="S190" s="139">
        <f>+J190*Parámetros!$B$103</f>
        <v>7.6701797370250189</v>
      </c>
      <c r="T190" s="139">
        <f>+K190*Parámetros!$B$104</f>
        <v>6.184818915666388</v>
      </c>
      <c r="U190" s="139">
        <f>L190*Parámetros!$B$105</f>
        <v>7.3014576641712914</v>
      </c>
      <c r="V190" s="139">
        <f t="shared" si="15"/>
        <v>43.213734305428432</v>
      </c>
      <c r="W190" s="139">
        <f t="shared" si="19"/>
        <v>36.260646203790095</v>
      </c>
      <c r="X190" s="59">
        <f t="shared" si="17"/>
        <v>428.60381415518327</v>
      </c>
      <c r="Y190" s="60">
        <f>+M190*Parámetros!$C$97</f>
        <v>1.3991337290182985E-3</v>
      </c>
      <c r="Z190" s="60">
        <f>N190*Parámetros!$C$98</f>
        <v>6.9029212726482428E-3</v>
      </c>
      <c r="AA190" s="60">
        <f>+O190*Parámetros!$C$99</f>
        <v>8.3795619767284141E-2</v>
      </c>
      <c r="AB190" s="60">
        <f>+P190*Parámetros!$C$100</f>
        <v>0.255028242321446</v>
      </c>
      <c r="AC190" s="60">
        <f>+Q190*Parámetros!$C$101</f>
        <v>0.39400153438113189</v>
      </c>
      <c r="AD190" s="60">
        <f>+R190*Parámetros!$C$102</f>
        <v>1.0810135785790844</v>
      </c>
      <c r="AE190" s="60">
        <f>+S190*Parámetros!$C$103</f>
        <v>2.1016292479448553</v>
      </c>
      <c r="AF190" s="60">
        <f>+T190*Parámetros!$C$104</f>
        <v>2.6718417715678795</v>
      </c>
      <c r="AG190" s="60">
        <f>+U190*Parámetros!$C$105</f>
        <v>5.1767334838974453</v>
      </c>
      <c r="AH190" s="60">
        <f t="shared" si="16"/>
        <v>11.772345533460793</v>
      </c>
      <c r="AI190" s="140">
        <f t="shared" si="20"/>
        <v>9.8781756133481728</v>
      </c>
      <c r="AJ190" s="59">
        <f t="shared" si="18"/>
        <v>116.76084648301746</v>
      </c>
    </row>
    <row r="191" spans="1:36" x14ac:dyDescent="0.25">
      <c r="A191" s="21">
        <v>44093</v>
      </c>
      <c r="B191" s="138">
        <f t="shared" si="21"/>
        <v>183</v>
      </c>
      <c r="C191" s="56">
        <f>+'Modelo predictivo'!O190</f>
        <v>708.78951881662942</v>
      </c>
      <c r="D191" s="59">
        <f>+$C191*'Estructura Poblacion'!C$19</f>
        <v>28.913968025486003</v>
      </c>
      <c r="E191" s="59">
        <f>+$C191*'Estructura Poblacion'!D$19</f>
        <v>47.551052678822259</v>
      </c>
      <c r="F191" s="59">
        <f>+$C191*'Estructura Poblacion'!E$19</f>
        <v>144.30737989135594</v>
      </c>
      <c r="G191" s="59">
        <f>+$C191*'Estructura Poblacion'!F$19</f>
        <v>164.69740997461838</v>
      </c>
      <c r="H191" s="59">
        <f>+$C191*'Estructura Poblacion'!G$19</f>
        <v>131.88024889705767</v>
      </c>
      <c r="I191" s="59">
        <f>+$C191*'Estructura Poblacion'!H$19</f>
        <v>89.761400737347373</v>
      </c>
      <c r="J191" s="59">
        <f>+$C191*'Estructura Poblacion'!I$19</f>
        <v>47.743684044748214</v>
      </c>
      <c r="K191" s="59">
        <f>+$C191*'Estructura Poblacion'!J$19</f>
        <v>26.298997233041149</v>
      </c>
      <c r="L191" s="59">
        <f>+$C191*'Estructura Poblacion'!K$19</f>
        <v>27.635377334152473</v>
      </c>
      <c r="M191" s="139">
        <f>+D191*Parámetros!$B$97</f>
        <v>2.8913968025486004E-2</v>
      </c>
      <c r="N191" s="139">
        <f>E191*Parámetros!$B$98</f>
        <v>0.14265315803646678</v>
      </c>
      <c r="O191" s="139">
        <f>+F191*Parámetros!$B$99</f>
        <v>1.7316885586962714</v>
      </c>
      <c r="P191" s="139">
        <f>+G191*Parámetros!$B$100</f>
        <v>5.270317119187788</v>
      </c>
      <c r="Q191" s="139">
        <f>+H191*Parámetros!$B$101</f>
        <v>6.4621321959558262</v>
      </c>
      <c r="R191" s="139">
        <f>I191*Parámetros!$B$102</f>
        <v>9.1556628752094316</v>
      </c>
      <c r="S191" s="139">
        <f>+J191*Parámetros!$B$103</f>
        <v>7.9254515514282042</v>
      </c>
      <c r="T191" s="139">
        <f>+K191*Parámetros!$B$104</f>
        <v>6.3906563276289994</v>
      </c>
      <c r="U191" s="139">
        <f>L191*Parámetros!$B$105</f>
        <v>7.5444580122236253</v>
      </c>
      <c r="V191" s="139">
        <f t="shared" si="15"/>
        <v>44.651933766392105</v>
      </c>
      <c r="W191" s="139">
        <f t="shared" si="19"/>
        <v>29.619720765215174</v>
      </c>
      <c r="X191" s="59">
        <f t="shared" si="17"/>
        <v>443.63602715636023</v>
      </c>
      <c r="Y191" s="60">
        <f>+M191*Parámetros!$C$97</f>
        <v>1.4456984012743003E-3</v>
      </c>
      <c r="Z191" s="60">
        <f>N191*Parámetros!$C$98</f>
        <v>7.1326579018233388E-3</v>
      </c>
      <c r="AA191" s="60">
        <f>+O191*Parámetros!$C$99</f>
        <v>8.6584427934813579E-2</v>
      </c>
      <c r="AB191" s="60">
        <f>+P191*Parámetros!$C$100</f>
        <v>0.26351585595938942</v>
      </c>
      <c r="AC191" s="60">
        <f>+Q191*Parámetros!$C$101</f>
        <v>0.40711432834521705</v>
      </c>
      <c r="AD191" s="60">
        <f>+R191*Parámetros!$C$102</f>
        <v>1.1169908707755507</v>
      </c>
      <c r="AE191" s="60">
        <f>+S191*Parámetros!$C$103</f>
        <v>2.1715737250913283</v>
      </c>
      <c r="AF191" s="60">
        <f>+T191*Parámetros!$C$104</f>
        <v>2.7607635335357279</v>
      </c>
      <c r="AG191" s="60">
        <f>+U191*Parámetros!$C$105</f>
        <v>5.3490207306665498</v>
      </c>
      <c r="AH191" s="60">
        <f t="shared" si="16"/>
        <v>12.164141828611676</v>
      </c>
      <c r="AI191" s="140">
        <f t="shared" si="20"/>
        <v>8.0690454795741768</v>
      </c>
      <c r="AJ191" s="59">
        <f t="shared" si="18"/>
        <v>120.85594283205496</v>
      </c>
    </row>
    <row r="192" spans="1:36" x14ac:dyDescent="0.25">
      <c r="A192" s="21">
        <v>44094</v>
      </c>
      <c r="B192" s="138">
        <f t="shared" si="21"/>
        <v>184</v>
      </c>
      <c r="C192" s="56">
        <f>+'Modelo predictivo'!O191</f>
        <v>732.34274093480781</v>
      </c>
      <c r="D192" s="59">
        <f>+$C192*'Estructura Poblacion'!C$19</f>
        <v>29.87478515545596</v>
      </c>
      <c r="E192" s="59">
        <f>+$C192*'Estructura Poblacion'!D$19</f>
        <v>49.131183981507689</v>
      </c>
      <c r="F192" s="59">
        <f>+$C192*'Estructura Poblacion'!E$19</f>
        <v>149.10274393334706</v>
      </c>
      <c r="G192" s="59">
        <f>+$C192*'Estructura Poblacion'!F$19</f>
        <v>170.17033892805065</v>
      </c>
      <c r="H192" s="59">
        <f>+$C192*'Estructura Poblacion'!G$19</f>
        <v>136.26265680915415</v>
      </c>
      <c r="I192" s="59">
        <f>+$C192*'Estructura Poblacion'!H$19</f>
        <v>92.744190625007263</v>
      </c>
      <c r="J192" s="59">
        <f>+$C192*'Estructura Poblacion'!I$19</f>
        <v>49.330216527513393</v>
      </c>
      <c r="K192" s="59">
        <f>+$C192*'Estructura Poblacion'!J$19</f>
        <v>27.172918343428545</v>
      </c>
      <c r="L192" s="59">
        <f>+$C192*'Estructura Poblacion'!K$19</f>
        <v>28.553706631343111</v>
      </c>
      <c r="M192" s="139">
        <f>+D192*Parámetros!$B$97</f>
        <v>2.9874785155455962E-2</v>
      </c>
      <c r="N192" s="139">
        <f>E192*Parámetros!$B$98</f>
        <v>0.14739355194452308</v>
      </c>
      <c r="O192" s="139">
        <f>+F192*Parámetros!$B$99</f>
        <v>1.7892329272001648</v>
      </c>
      <c r="P192" s="139">
        <f>+G192*Parámetros!$B$100</f>
        <v>5.4454508456976214</v>
      </c>
      <c r="Q192" s="139">
        <f>+H192*Parámetros!$B$101</f>
        <v>6.6768701836485533</v>
      </c>
      <c r="R192" s="139">
        <f>I192*Parámetros!$B$102</f>
        <v>9.4599074437507404</v>
      </c>
      <c r="S192" s="139">
        <f>+J192*Parámetros!$B$103</f>
        <v>8.1888159435672243</v>
      </c>
      <c r="T192" s="139">
        <f>+K192*Parámetros!$B$104</f>
        <v>6.6030191574531365</v>
      </c>
      <c r="U192" s="139">
        <f>L192*Parámetros!$B$105</f>
        <v>7.7951619103566703</v>
      </c>
      <c r="V192" s="139">
        <f t="shared" si="15"/>
        <v>46.13572674877409</v>
      </c>
      <c r="W192" s="139">
        <f t="shared" si="19"/>
        <v>30.470626019286712</v>
      </c>
      <c r="X192" s="59">
        <f t="shared" si="17"/>
        <v>459.30112788584762</v>
      </c>
      <c r="Y192" s="60">
        <f>+M192*Parámetros!$C$97</f>
        <v>1.4937392577727981E-3</v>
      </c>
      <c r="Z192" s="60">
        <f>N192*Parámetros!$C$98</f>
        <v>7.3696775972261546E-3</v>
      </c>
      <c r="AA192" s="60">
        <f>+O192*Parámetros!$C$99</f>
        <v>8.9461646360008251E-2</v>
      </c>
      <c r="AB192" s="60">
        <f>+P192*Parámetros!$C$100</f>
        <v>0.27227254228488107</v>
      </c>
      <c r="AC192" s="60">
        <f>+Q192*Parámetros!$C$101</f>
        <v>0.42064282156985888</v>
      </c>
      <c r="AD192" s="60">
        <f>+R192*Parámetros!$C$102</f>
        <v>1.1541087081375903</v>
      </c>
      <c r="AE192" s="60">
        <f>+S192*Parámetros!$C$103</f>
        <v>2.2437355685374198</v>
      </c>
      <c r="AF192" s="60">
        <f>+T192*Parámetros!$C$104</f>
        <v>2.8525042760197548</v>
      </c>
      <c r="AG192" s="60">
        <f>+U192*Parámetros!$C$105</f>
        <v>5.5267697944428793</v>
      </c>
      <c r="AH192" s="60">
        <f t="shared" si="16"/>
        <v>12.568358774207391</v>
      </c>
      <c r="AI192" s="140">
        <f t="shared" si="20"/>
        <v>8.3008502709945979</v>
      </c>
      <c r="AJ192" s="59">
        <f t="shared" si="18"/>
        <v>125.12345133526776</v>
      </c>
    </row>
    <row r="193" spans="1:36" x14ac:dyDescent="0.25">
      <c r="A193" s="21">
        <v>44095</v>
      </c>
      <c r="B193" s="138">
        <f t="shared" si="21"/>
        <v>185</v>
      </c>
      <c r="C193" s="56">
        <f>+'Modelo predictivo'!O192</f>
        <v>469.54973678826354</v>
      </c>
      <c r="D193" s="59">
        <f>+$C193*'Estructura Poblacion'!C$19</f>
        <v>19.15455253703265</v>
      </c>
      <c r="E193" s="59">
        <f>+$C193*'Estructura Poblacion'!D$19</f>
        <v>31.501007953141311</v>
      </c>
      <c r="F193" s="59">
        <f>+$C193*'Estructura Poblacion'!E$19</f>
        <v>95.598891413799464</v>
      </c>
      <c r="G193" s="59">
        <f>+$C193*'Estructura Poblacion'!F$19</f>
        <v>109.10661550470491</v>
      </c>
      <c r="H193" s="59">
        <f>+$C193*'Estructura Poblacion'!G$19</f>
        <v>87.366325987115133</v>
      </c>
      <c r="I193" s="59">
        <f>+$C193*'Estructura Poblacion'!H$19</f>
        <v>59.463974806420985</v>
      </c>
      <c r="J193" s="59">
        <f>+$C193*'Estructura Poblacion'!I$19</f>
        <v>31.62861989542667</v>
      </c>
      <c r="K193" s="59">
        <f>+$C193*'Estructura Poblacion'!J$19</f>
        <v>17.422220420508879</v>
      </c>
      <c r="L193" s="59">
        <f>+$C193*'Estructura Poblacion'!K$19</f>
        <v>18.307528270113572</v>
      </c>
      <c r="M193" s="139">
        <f>+D193*Parámetros!$B$97</f>
        <v>1.9154552537032649E-2</v>
      </c>
      <c r="N193" s="139">
        <f>E193*Parámetros!$B$98</f>
        <v>9.450302385942394E-2</v>
      </c>
      <c r="O193" s="139">
        <f>+F193*Parámetros!$B$99</f>
        <v>1.1471866969655935</v>
      </c>
      <c r="P193" s="139">
        <f>+G193*Parámetros!$B$100</f>
        <v>3.491411696150557</v>
      </c>
      <c r="Q193" s="139">
        <f>+H193*Parámetros!$B$101</f>
        <v>4.2809499733686414</v>
      </c>
      <c r="R193" s="139">
        <f>I193*Parámetros!$B$102</f>
        <v>6.0653254302549398</v>
      </c>
      <c r="S193" s="139">
        <f>+J193*Parámetros!$B$103</f>
        <v>5.2503509026408279</v>
      </c>
      <c r="T193" s="139">
        <f>+K193*Parámetros!$B$104</f>
        <v>4.2335995621836577</v>
      </c>
      <c r="U193" s="139">
        <f>L193*Parámetros!$B$105</f>
        <v>4.9979552177410058</v>
      </c>
      <c r="V193" s="139">
        <f t="shared" si="15"/>
        <v>29.580437055701683</v>
      </c>
      <c r="W193" s="139">
        <f t="shared" si="19"/>
        <v>31.344989754317655</v>
      </c>
      <c r="X193" s="59">
        <f t="shared" si="17"/>
        <v>457.53657518723162</v>
      </c>
      <c r="Y193" s="60">
        <f>+M193*Parámetros!$C$97</f>
        <v>9.5772762685163246E-4</v>
      </c>
      <c r="Z193" s="60">
        <f>N193*Parámetros!$C$98</f>
        <v>4.7251511929711975E-3</v>
      </c>
      <c r="AA193" s="60">
        <f>+O193*Parámetros!$C$99</f>
        <v>5.7359334848279681E-2</v>
      </c>
      <c r="AB193" s="60">
        <f>+P193*Parámetros!$C$100</f>
        <v>0.17457058480752785</v>
      </c>
      <c r="AC193" s="60">
        <f>+Q193*Parámetros!$C$101</f>
        <v>0.26969984832222443</v>
      </c>
      <c r="AD193" s="60">
        <f>+R193*Parámetros!$C$102</f>
        <v>0.73996970249110261</v>
      </c>
      <c r="AE193" s="60">
        <f>+S193*Parámetros!$C$103</f>
        <v>1.4385961473235869</v>
      </c>
      <c r="AF193" s="60">
        <f>+T193*Parámetros!$C$104</f>
        <v>1.8289150108633401</v>
      </c>
      <c r="AG193" s="60">
        <f>+U193*Parámetros!$C$105</f>
        <v>3.5435502493783728</v>
      </c>
      <c r="AH193" s="60">
        <f t="shared" si="16"/>
        <v>8.0583437568542564</v>
      </c>
      <c r="AI193" s="140">
        <f t="shared" si="20"/>
        <v>8.5390456543872943</v>
      </c>
      <c r="AJ193" s="59">
        <f t="shared" si="18"/>
        <v>124.64274943773471</v>
      </c>
    </row>
    <row r="194" spans="1:36" x14ac:dyDescent="0.25">
      <c r="A194" s="21">
        <v>44096</v>
      </c>
      <c r="B194" s="138">
        <f t="shared" si="21"/>
        <v>186</v>
      </c>
      <c r="C194" s="56">
        <f>+'Modelo predictivo'!O193</f>
        <v>466.48046525125392</v>
      </c>
      <c r="D194" s="59">
        <f>+$C194*'Estructura Poblacion'!C$19</f>
        <v>19.029346369719686</v>
      </c>
      <c r="E194" s="59">
        <f>+$C194*'Estructura Poblacion'!D$19</f>
        <v>31.295097610694906</v>
      </c>
      <c r="F194" s="59">
        <f>+$C194*'Estructura Poblacion'!E$19</f>
        <v>94.973997108899951</v>
      </c>
      <c r="G194" s="59">
        <f>+$C194*'Estructura Poblacion'!F$19</f>
        <v>108.39342624437516</v>
      </c>
      <c r="H194" s="59">
        <f>+$C194*'Estructura Poblacion'!G$19</f>
        <v>86.79524489253393</v>
      </c>
      <c r="I194" s="59">
        <f>+$C194*'Estructura Poblacion'!H$19</f>
        <v>59.075280976882951</v>
      </c>
      <c r="J194" s="59">
        <f>+$C194*'Estructura Poblacion'!I$19</f>
        <v>31.4218754012993</v>
      </c>
      <c r="K194" s="59">
        <f>+$C194*'Estructura Poblacion'!J$19</f>
        <v>17.308337862265024</v>
      </c>
      <c r="L194" s="59">
        <f>+$C194*'Estructura Poblacion'!K$19</f>
        <v>18.187858784583018</v>
      </c>
      <c r="M194" s="139">
        <f>+D194*Parámetros!$B$97</f>
        <v>1.9029346369719688E-2</v>
      </c>
      <c r="N194" s="139">
        <f>E194*Parámetros!$B$98</f>
        <v>9.3885292832084716E-2</v>
      </c>
      <c r="O194" s="139">
        <f>+F194*Parámetros!$B$99</f>
        <v>1.1396879653067995</v>
      </c>
      <c r="P194" s="139">
        <f>+G194*Parámetros!$B$100</f>
        <v>3.4685896398200051</v>
      </c>
      <c r="Q194" s="139">
        <f>+H194*Parámetros!$B$101</f>
        <v>4.2529669997341628</v>
      </c>
      <c r="R194" s="139">
        <f>I194*Parámetros!$B$102</f>
        <v>6.0256786596420602</v>
      </c>
      <c r="S194" s="139">
        <f>+J194*Parámetros!$B$103</f>
        <v>5.216031316615684</v>
      </c>
      <c r="T194" s="139">
        <f>+K194*Parámetros!$B$104</f>
        <v>4.2059261005304007</v>
      </c>
      <c r="U194" s="139">
        <f>L194*Parámetros!$B$105</f>
        <v>4.9652854481911639</v>
      </c>
      <c r="V194" s="139">
        <f t="shared" si="15"/>
        <v>29.387080769042083</v>
      </c>
      <c r="W194" s="139">
        <f t="shared" si="19"/>
        <v>32.243400307274385</v>
      </c>
      <c r="X194" s="59">
        <f t="shared" si="17"/>
        <v>454.68025564899932</v>
      </c>
      <c r="Y194" s="60">
        <f>+M194*Parámetros!$C$97</f>
        <v>9.5146731848598444E-4</v>
      </c>
      <c r="Z194" s="60">
        <f>N194*Parámetros!$C$98</f>
        <v>4.694264641604236E-3</v>
      </c>
      <c r="AA194" s="60">
        <f>+O194*Parámetros!$C$99</f>
        <v>5.6984398265339978E-2</v>
      </c>
      <c r="AB194" s="60">
        <f>+P194*Parámetros!$C$100</f>
        <v>0.17342948199100028</v>
      </c>
      <c r="AC194" s="60">
        <f>+Q194*Parámetros!$C$101</f>
        <v>0.26793692098325228</v>
      </c>
      <c r="AD194" s="60">
        <f>+R194*Parámetros!$C$102</f>
        <v>0.73513279647633134</v>
      </c>
      <c r="AE194" s="60">
        <f>+S194*Parámetros!$C$103</f>
        <v>1.4291925807526975</v>
      </c>
      <c r="AF194" s="60">
        <f>+T194*Parámetros!$C$104</f>
        <v>1.8169600754291331</v>
      </c>
      <c r="AG194" s="60">
        <f>+U194*Parámetros!$C$105</f>
        <v>3.5203873827675349</v>
      </c>
      <c r="AH194" s="60">
        <f t="shared" si="16"/>
        <v>8.0056693686253801</v>
      </c>
      <c r="AI194" s="140">
        <f t="shared" si="20"/>
        <v>8.7837919053259821</v>
      </c>
      <c r="AJ194" s="59">
        <f t="shared" si="18"/>
        <v>123.86462690103411</v>
      </c>
    </row>
    <row r="195" spans="1:36" x14ac:dyDescent="0.25">
      <c r="A195" s="21">
        <v>44097</v>
      </c>
      <c r="B195" s="138">
        <f t="shared" si="21"/>
        <v>187</v>
      </c>
      <c r="C195" s="56">
        <f>+'Modelo predictivo'!O194</f>
        <v>463.42441024817526</v>
      </c>
      <c r="D195" s="59">
        <f>+$C195*'Estructura Poblacion'!C$19</f>
        <v>18.904679350389788</v>
      </c>
      <c r="E195" s="59">
        <f>+$C195*'Estructura Poblacion'!D$19</f>
        <v>31.090073935001463</v>
      </c>
      <c r="F195" s="59">
        <f>+$C195*'Estructura Poblacion'!E$19</f>
        <v>94.351793649917596</v>
      </c>
      <c r="G195" s="59">
        <f>+$C195*'Estructura Poblacion'!F$19</f>
        <v>107.68330803525242</v>
      </c>
      <c r="H195" s="59">
        <f>+$C195*'Estructura Poblacion'!G$19</f>
        <v>86.22662291979087</v>
      </c>
      <c r="I195" s="59">
        <f>+$C195*'Estructura Poblacion'!H$19</f>
        <v>58.688260894722724</v>
      </c>
      <c r="J195" s="59">
        <f>+$C195*'Estructura Poblacion'!I$19</f>
        <v>31.216021165850162</v>
      </c>
      <c r="K195" s="59">
        <f>+$C195*'Estructura Poblacion'!J$19</f>
        <v>17.194945691618692</v>
      </c>
      <c r="L195" s="59">
        <f>+$C195*'Estructura Poblacion'!K$19</f>
        <v>18.068704605631549</v>
      </c>
      <c r="M195" s="139">
        <f>+D195*Parámetros!$B$97</f>
        <v>1.8904679350389787E-2</v>
      </c>
      <c r="N195" s="139">
        <f>E195*Parámetros!$B$98</f>
        <v>9.3270221805004397E-2</v>
      </c>
      <c r="O195" s="139">
        <f>+F195*Parámetros!$B$99</f>
        <v>1.1322215237990112</v>
      </c>
      <c r="P195" s="139">
        <f>+G195*Parámetros!$B$100</f>
        <v>3.4458658571280778</v>
      </c>
      <c r="Q195" s="139">
        <f>+H195*Parámetros!$B$101</f>
        <v>4.2251045230697528</v>
      </c>
      <c r="R195" s="139">
        <f>I195*Parámetros!$B$102</f>
        <v>5.9862026112617173</v>
      </c>
      <c r="S195" s="139">
        <f>+J195*Parámetros!$B$103</f>
        <v>5.1818595135311272</v>
      </c>
      <c r="T195" s="139">
        <f>+K195*Parámetros!$B$104</f>
        <v>4.1783718030633423</v>
      </c>
      <c r="U195" s="139">
        <f>L195*Parámetros!$B$105</f>
        <v>4.9327563573374134</v>
      </c>
      <c r="V195" s="139">
        <f t="shared" si="15"/>
        <v>29.194557090345835</v>
      </c>
      <c r="W195" s="139">
        <f t="shared" si="19"/>
        <v>33.166457277994716</v>
      </c>
      <c r="X195" s="59">
        <f t="shared" si="17"/>
        <v>450.70835546135044</v>
      </c>
      <c r="Y195" s="60">
        <f>+M195*Parámetros!$C$97</f>
        <v>9.4523396751948941E-4</v>
      </c>
      <c r="Z195" s="60">
        <f>N195*Parámetros!$C$98</f>
        <v>4.66351109025022E-3</v>
      </c>
      <c r="AA195" s="60">
        <f>+O195*Parámetros!$C$99</f>
        <v>5.6611076189950565E-2</v>
      </c>
      <c r="AB195" s="60">
        <f>+P195*Parámetros!$C$100</f>
        <v>0.17229329285640391</v>
      </c>
      <c r="AC195" s="60">
        <f>+Q195*Parámetros!$C$101</f>
        <v>0.26618158495339445</v>
      </c>
      <c r="AD195" s="60">
        <f>+R195*Parámetros!$C$102</f>
        <v>0.73031671857392944</v>
      </c>
      <c r="AE195" s="60">
        <f>+S195*Parámetros!$C$103</f>
        <v>1.4198295067075291</v>
      </c>
      <c r="AF195" s="60">
        <f>+T195*Parámetros!$C$104</f>
        <v>1.8050566189233639</v>
      </c>
      <c r="AG195" s="60">
        <f>+U195*Parámetros!$C$105</f>
        <v>3.4973242573522261</v>
      </c>
      <c r="AH195" s="60">
        <f t="shared" si="16"/>
        <v>7.9532218006145676</v>
      </c>
      <c r="AI195" s="140">
        <f t="shared" si="20"/>
        <v>9.0352523676314682</v>
      </c>
      <c r="AJ195" s="59">
        <f t="shared" si="18"/>
        <v>122.7825963340172</v>
      </c>
    </row>
    <row r="196" spans="1:36" x14ac:dyDescent="0.25">
      <c r="A196" s="21">
        <v>44098</v>
      </c>
      <c r="B196" s="138">
        <f t="shared" si="21"/>
        <v>188</v>
      </c>
      <c r="C196" s="56">
        <f>+'Modelo predictivo'!O195</f>
        <v>460.38162155565806</v>
      </c>
      <c r="D196" s="59">
        <f>+$C196*'Estructura Poblacion'!C$19</f>
        <v>18.780553509603315</v>
      </c>
      <c r="E196" s="59">
        <f>+$C196*'Estructura Poblacion'!D$19</f>
        <v>30.885940265460221</v>
      </c>
      <c r="F196" s="59">
        <f>+$C196*'Estructura Poblacion'!E$19</f>
        <v>93.732291171222229</v>
      </c>
      <c r="G196" s="59">
        <f>+$C196*'Estructura Poblacion'!F$19</f>
        <v>106.97627244365067</v>
      </c>
      <c r="H196" s="59">
        <f>+$C196*'Estructura Poblacion'!G$19</f>
        <v>85.660469330527462</v>
      </c>
      <c r="I196" s="59">
        <f>+$C196*'Estructura Poblacion'!H$19</f>
        <v>58.302920863673585</v>
      </c>
      <c r="J196" s="59">
        <f>+$C196*'Estructura Poblacion'!I$19</f>
        <v>31.011060542006543</v>
      </c>
      <c r="K196" s="59">
        <f>+$C196*'Estructura Poblacion'!J$19</f>
        <v>17.082045755486959</v>
      </c>
      <c r="L196" s="59">
        <f>+$C196*'Estructura Poblacion'!K$19</f>
        <v>17.950067674027089</v>
      </c>
      <c r="M196" s="139">
        <f>+D196*Parámetros!$B$97</f>
        <v>1.8780553509603316E-2</v>
      </c>
      <c r="N196" s="139">
        <f>E196*Parámetros!$B$98</f>
        <v>9.2657820796380658E-2</v>
      </c>
      <c r="O196" s="139">
        <f>+F196*Parámetros!$B$99</f>
        <v>1.1247874940546667</v>
      </c>
      <c r="P196" s="139">
        <f>+G196*Parámetros!$B$100</f>
        <v>3.4232407181968214</v>
      </c>
      <c r="Q196" s="139">
        <f>+H196*Parámetros!$B$101</f>
        <v>4.1973629971958459</v>
      </c>
      <c r="R196" s="139">
        <f>I196*Parámetros!$B$102</f>
        <v>5.946897928094705</v>
      </c>
      <c r="S196" s="139">
        <f>+J196*Parámetros!$B$103</f>
        <v>5.1478360499730869</v>
      </c>
      <c r="T196" s="139">
        <f>+K196*Parámetros!$B$104</f>
        <v>4.1509371185833306</v>
      </c>
      <c r="U196" s="139">
        <f>L196*Parámetros!$B$105</f>
        <v>4.9003684750093957</v>
      </c>
      <c r="V196" s="139">
        <f t="shared" si="15"/>
        <v>29.002869155413833</v>
      </c>
      <c r="W196" s="139">
        <f t="shared" si="19"/>
        <v>34.114771525169004</v>
      </c>
      <c r="X196" s="59">
        <f t="shared" si="17"/>
        <v>445.59645309159532</v>
      </c>
      <c r="Y196" s="60">
        <f>+M196*Parámetros!$C$97</f>
        <v>9.3902767548016588E-4</v>
      </c>
      <c r="Z196" s="60">
        <f>N196*Parámetros!$C$98</f>
        <v>4.6328910398190327E-3</v>
      </c>
      <c r="AA196" s="60">
        <f>+O196*Parámetros!$C$99</f>
        <v>5.6239374702733338E-2</v>
      </c>
      <c r="AB196" s="60">
        <f>+P196*Parámetros!$C$100</f>
        <v>0.17116203590984108</v>
      </c>
      <c r="AC196" s="60">
        <f>+Q196*Parámetros!$C$101</f>
        <v>0.2644338688233383</v>
      </c>
      <c r="AD196" s="60">
        <f>+R196*Parámetros!$C$102</f>
        <v>0.72552154722755402</v>
      </c>
      <c r="AE196" s="60">
        <f>+S196*Parámetros!$C$103</f>
        <v>1.4105070776926258</v>
      </c>
      <c r="AF196" s="60">
        <f>+T196*Parámetros!$C$104</f>
        <v>1.7932048352279988</v>
      </c>
      <c r="AG196" s="60">
        <f>+U196*Parámetros!$C$105</f>
        <v>3.4743612487816615</v>
      </c>
      <c r="AH196" s="60">
        <f t="shared" si="16"/>
        <v>7.9010019070810529</v>
      </c>
      <c r="AI196" s="140">
        <f t="shared" si="20"/>
        <v>9.2935934522767969</v>
      </c>
      <c r="AJ196" s="59">
        <f t="shared" si="18"/>
        <v>121.39000478882146</v>
      </c>
    </row>
    <row r="197" spans="1:36" x14ac:dyDescent="0.25">
      <c r="A197" s="21">
        <v>44099</v>
      </c>
      <c r="B197" s="138">
        <f t="shared" si="21"/>
        <v>189</v>
      </c>
      <c r="C197" s="56">
        <f>+'Modelo predictivo'!O196</f>
        <v>457.35214689630084</v>
      </c>
      <c r="D197" s="59">
        <f>+$C197*'Estructura Poblacion'!C$19</f>
        <v>18.656970794129588</v>
      </c>
      <c r="E197" s="59">
        <f>+$C197*'Estructura Poblacion'!D$19</f>
        <v>30.68269980367015</v>
      </c>
      <c r="F197" s="59">
        <f>+$C197*'Estructura Poblacion'!E$19</f>
        <v>93.115499388989051</v>
      </c>
      <c r="G197" s="59">
        <f>+$C197*'Estructura Poblacion'!F$19</f>
        <v>106.27233055860009</v>
      </c>
      <c r="H197" s="59">
        <f>+$C197*'Estructura Poblacion'!G$19</f>
        <v>85.096793004203676</v>
      </c>
      <c r="I197" s="59">
        <f>+$C197*'Estructura Poblacion'!H$19</f>
        <v>57.91926692734534</v>
      </c>
      <c r="J197" s="59">
        <f>+$C197*'Estructura Poblacion'!I$19</f>
        <v>30.806996744337237</v>
      </c>
      <c r="K197" s="59">
        <f>+$C197*'Estructura Poblacion'!J$19</f>
        <v>16.9696398245739</v>
      </c>
      <c r="L197" s="59">
        <f>+$C197*'Estructura Poblacion'!K$19</f>
        <v>17.83194985045181</v>
      </c>
      <c r="M197" s="139">
        <f>+D197*Parámetros!$B$97</f>
        <v>1.8656970794129587E-2</v>
      </c>
      <c r="N197" s="139">
        <f>E197*Parámetros!$B$98</f>
        <v>9.2048099411010456E-2</v>
      </c>
      <c r="O197" s="139">
        <f>+F197*Parámetros!$B$99</f>
        <v>1.1173859926678686</v>
      </c>
      <c r="P197" s="139">
        <f>+G197*Parámetros!$B$100</f>
        <v>3.400714577875203</v>
      </c>
      <c r="Q197" s="139">
        <f>+H197*Parámetros!$B$101</f>
        <v>4.1697428572059803</v>
      </c>
      <c r="R197" s="139">
        <f>I197*Parámetros!$B$102</f>
        <v>5.9077652265892242</v>
      </c>
      <c r="S197" s="139">
        <f>+J197*Parámetros!$B$103</f>
        <v>5.1139614595599818</v>
      </c>
      <c r="T197" s="139">
        <f>+K197*Parámetros!$B$104</f>
        <v>4.1236224773714572</v>
      </c>
      <c r="U197" s="139">
        <f>L197*Parámetros!$B$105</f>
        <v>4.8681223091733443</v>
      </c>
      <c r="V197" s="139">
        <f t="shared" si="15"/>
        <v>28.812019970648201</v>
      </c>
      <c r="W197" s="139">
        <f t="shared" si="19"/>
        <v>35.088965144969166</v>
      </c>
      <c r="X197" s="59">
        <f t="shared" si="17"/>
        <v>439.31950791727434</v>
      </c>
      <c r="Y197" s="60">
        <f>+M197*Parámetros!$C$97</f>
        <v>9.3284853970647939E-4</v>
      </c>
      <c r="Z197" s="60">
        <f>N197*Parámetros!$C$98</f>
        <v>4.6024049705505228E-3</v>
      </c>
      <c r="AA197" s="60">
        <f>+O197*Parámetros!$C$99</f>
        <v>5.5869299633393432E-2</v>
      </c>
      <c r="AB197" s="60">
        <f>+P197*Parámetros!$C$100</f>
        <v>0.17003572889376017</v>
      </c>
      <c r="AC197" s="60">
        <f>+Q197*Parámetros!$C$101</f>
        <v>0.26269380000397674</v>
      </c>
      <c r="AD197" s="60">
        <f>+R197*Parámetros!$C$102</f>
        <v>0.72074735764388531</v>
      </c>
      <c r="AE197" s="60">
        <f>+S197*Parámetros!$C$103</f>
        <v>1.401225439919435</v>
      </c>
      <c r="AF197" s="60">
        <f>+T197*Parámetros!$C$104</f>
        <v>1.7814049102244696</v>
      </c>
      <c r="AG197" s="60">
        <f>+U197*Parámetros!$C$105</f>
        <v>3.4514987172039011</v>
      </c>
      <c r="AH197" s="60">
        <f t="shared" si="16"/>
        <v>7.8490105070330785</v>
      </c>
      <c r="AI197" s="140">
        <f t="shared" si="20"/>
        <v>9.5589846315653624</v>
      </c>
      <c r="AJ197" s="59">
        <f t="shared" si="18"/>
        <v>119.68003066428916</v>
      </c>
    </row>
    <row r="198" spans="1:36" x14ac:dyDescent="0.25">
      <c r="A198" s="21">
        <v>44100</v>
      </c>
      <c r="B198" s="138">
        <f t="shared" si="21"/>
        <v>190</v>
      </c>
      <c r="C198" s="56">
        <f>+'Modelo predictivo'!O197</f>
        <v>454.3360319645144</v>
      </c>
      <c r="D198" s="59">
        <f>+$C198*'Estructura Poblacion'!C$19</f>
        <v>18.533933068001158</v>
      </c>
      <c r="E198" s="59">
        <f>+$C198*'Estructura Poblacion'!D$19</f>
        <v>30.480355615163798</v>
      </c>
      <c r="F198" s="59">
        <f>+$C198*'Estructura Poblacion'!E$19</f>
        <v>92.501427606460481</v>
      </c>
      <c r="G198" s="59">
        <f>+$C198*'Estructura Poblacion'!F$19</f>
        <v>105.57149299785237</v>
      </c>
      <c r="H198" s="59">
        <f>+$C198*'Estructura Poblacion'!G$19</f>
        <v>84.535602442906693</v>
      </c>
      <c r="I198" s="59">
        <f>+$C198*'Estructura Poblacion'!H$19</f>
        <v>57.537304872497266</v>
      </c>
      <c r="J198" s="59">
        <f>+$C198*'Estructura Poblacion'!I$19</f>
        <v>30.603832850793385</v>
      </c>
      <c r="K198" s="59">
        <f>+$C198*'Estructura Poblacion'!J$19</f>
        <v>16.857729594329502</v>
      </c>
      <c r="L198" s="59">
        <f>+$C198*'Estructura Poblacion'!K$19</f>
        <v>17.714352916509768</v>
      </c>
      <c r="M198" s="139">
        <f>+D198*Parámetros!$B$97</f>
        <v>1.8533933068001159E-2</v>
      </c>
      <c r="N198" s="139">
        <f>E198*Parámetros!$B$98</f>
        <v>9.1441066845491401E-2</v>
      </c>
      <c r="O198" s="139">
        <f>+F198*Parámetros!$B$99</f>
        <v>1.1100171312775258</v>
      </c>
      <c r="P198" s="139">
        <f>+G198*Parámetros!$B$100</f>
        <v>3.3782877759312759</v>
      </c>
      <c r="Q198" s="139">
        <f>+H198*Parámetros!$B$101</f>
        <v>4.1422445197024285</v>
      </c>
      <c r="R198" s="139">
        <f>I198*Parámetros!$B$102</f>
        <v>5.8688050969947207</v>
      </c>
      <c r="S198" s="139">
        <f>+J198*Parámetros!$B$103</f>
        <v>5.0802362532317025</v>
      </c>
      <c r="T198" s="139">
        <f>+K198*Parámetros!$B$104</f>
        <v>4.0964282914220691</v>
      </c>
      <c r="U198" s="139">
        <f>L198*Parámetros!$B$105</f>
        <v>4.8360183462071671</v>
      </c>
      <c r="V198" s="139">
        <f t="shared" si="15"/>
        <v>28.622012414680384</v>
      </c>
      <c r="W198" s="139">
        <f t="shared" si="19"/>
        <v>37.891998756520032</v>
      </c>
      <c r="X198" s="59">
        <f t="shared" si="17"/>
        <v>430.04952157543471</v>
      </c>
      <c r="Y198" s="60">
        <f>+M198*Parámetros!$C$97</f>
        <v>9.2669665340005798E-4</v>
      </c>
      <c r="Z198" s="60">
        <f>N198*Parámetros!$C$98</f>
        <v>4.5720533422745702E-3</v>
      </c>
      <c r="AA198" s="60">
        <f>+O198*Parámetros!$C$99</f>
        <v>5.5500856563876294E-2</v>
      </c>
      <c r="AB198" s="60">
        <f>+P198*Parámetros!$C$100</f>
        <v>0.16891438879656381</v>
      </c>
      <c r="AC198" s="60">
        <f>+Q198*Parámetros!$C$101</f>
        <v>0.26096140474125301</v>
      </c>
      <c r="AD198" s="60">
        <f>+R198*Parámetros!$C$102</f>
        <v>0.71599422183335593</v>
      </c>
      <c r="AE198" s="60">
        <f>+S198*Parámetros!$C$103</f>
        <v>1.3919847333854867</v>
      </c>
      <c r="AF198" s="60">
        <f>+T198*Parámetros!$C$104</f>
        <v>1.7696570218943339</v>
      </c>
      <c r="AG198" s="60">
        <f>+U198*Parámetros!$C$105</f>
        <v>3.4287370074608812</v>
      </c>
      <c r="AH198" s="60">
        <f t="shared" si="16"/>
        <v>7.7972483846714251</v>
      </c>
      <c r="AI198" s="140">
        <f t="shared" si="20"/>
        <v>10.322590942092805</v>
      </c>
      <c r="AJ198" s="59">
        <f t="shared" si="18"/>
        <v>117.15468810686778</v>
      </c>
    </row>
    <row r="199" spans="1:36" x14ac:dyDescent="0.25">
      <c r="A199" s="21">
        <v>44101</v>
      </c>
      <c r="B199" s="138">
        <f t="shared" si="21"/>
        <v>191</v>
      </c>
      <c r="C199" s="56">
        <f>+'Modelo predictivo'!O198</f>
        <v>451.33332045027055</v>
      </c>
      <c r="D199" s="59">
        <f>+$C199*'Estructura Poblacion'!C$19</f>
        <v>18.41144211348259</v>
      </c>
      <c r="E199" s="59">
        <f>+$C199*'Estructura Poblacion'!D$19</f>
        <v>30.278910631000517</v>
      </c>
      <c r="F199" s="59">
        <f>+$C199*'Estructura Poblacion'!E$19</f>
        <v>91.890084718781239</v>
      </c>
      <c r="G199" s="59">
        <f>+$C199*'Estructura Poblacion'!F$19</f>
        <v>104.87376991339904</v>
      </c>
      <c r="H199" s="59">
        <f>+$C199*'Estructura Poblacion'!G$19</f>
        <v>83.976905775769609</v>
      </c>
      <c r="I199" s="59">
        <f>+$C199*'Estructura Poblacion'!H$19</f>
        <v>57.157040232045631</v>
      </c>
      <c r="J199" s="59">
        <f>+$C199*'Estructura Poblacion'!I$19</f>
        <v>30.401571804308194</v>
      </c>
      <c r="K199" s="59">
        <f>+$C199*'Estructura Poblacion'!J$19</f>
        <v>16.746316685830848</v>
      </c>
      <c r="L199" s="59">
        <f>+$C199*'Estructura Poblacion'!K$19</f>
        <v>17.597278575652872</v>
      </c>
      <c r="M199" s="139">
        <f>+D199*Parámetros!$B$97</f>
        <v>1.8411442113482591E-2</v>
      </c>
      <c r="N199" s="139">
        <f>E199*Parámetros!$B$98</f>
        <v>9.0836731893001552E-2</v>
      </c>
      <c r="O199" s="139">
        <f>+F199*Parámetros!$B$99</f>
        <v>1.1026810166253749</v>
      </c>
      <c r="P199" s="139">
        <f>+G199*Parámetros!$B$100</f>
        <v>3.3559606372287694</v>
      </c>
      <c r="Q199" s="139">
        <f>+H199*Parámetros!$B$101</f>
        <v>4.1148683830127109</v>
      </c>
      <c r="R199" s="139">
        <f>I199*Parámetros!$B$102</f>
        <v>5.830018103668654</v>
      </c>
      <c r="S199" s="139">
        <f>+J199*Parámetros!$B$103</f>
        <v>5.0466609195151602</v>
      </c>
      <c r="T199" s="139">
        <f>+K199*Parámetros!$B$104</f>
        <v>4.0693549546568963</v>
      </c>
      <c r="U199" s="139">
        <f>L199*Parámetros!$B$105</f>
        <v>4.8040570511532348</v>
      </c>
      <c r="V199" s="139">
        <f t="shared" si="15"/>
        <v>28.432849239867281</v>
      </c>
      <c r="W199" s="139">
        <f t="shared" si="19"/>
        <v>39.160195623517275</v>
      </c>
      <c r="X199" s="59">
        <f t="shared" si="17"/>
        <v>419.32217519178471</v>
      </c>
      <c r="Y199" s="60">
        <f>+M199*Parámetros!$C$97</f>
        <v>9.2057210567412964E-4</v>
      </c>
      <c r="Z199" s="60">
        <f>N199*Parámetros!$C$98</f>
        <v>4.5418365946500779E-3</v>
      </c>
      <c r="AA199" s="60">
        <f>+O199*Parámetros!$C$99</f>
        <v>5.5134050831268745E-2</v>
      </c>
      <c r="AB199" s="60">
        <f>+P199*Parámetros!$C$100</f>
        <v>0.16779803186143849</v>
      </c>
      <c r="AC199" s="60">
        <f>+Q199*Parámetros!$C$101</f>
        <v>0.25923670812980076</v>
      </c>
      <c r="AD199" s="60">
        <f>+R199*Parámetros!$C$102</f>
        <v>0.71126220864757572</v>
      </c>
      <c r="AE199" s="60">
        <f>+S199*Parámetros!$C$103</f>
        <v>1.382785091947154</v>
      </c>
      <c r="AF199" s="60">
        <f>+T199*Parámetros!$C$104</f>
        <v>1.7579613404117791</v>
      </c>
      <c r="AG199" s="60">
        <f>+U199*Parámetros!$C$105</f>
        <v>3.4060764492676432</v>
      </c>
      <c r="AH199" s="60">
        <f t="shared" si="16"/>
        <v>7.7457162897969836</v>
      </c>
      <c r="AI199" s="140">
        <f t="shared" si="20"/>
        <v>10.668074894422016</v>
      </c>
      <c r="AJ199" s="59">
        <f t="shared" si="18"/>
        <v>114.23232950224275</v>
      </c>
    </row>
    <row r="200" spans="1:36" x14ac:dyDescent="0.25">
      <c r="A200" s="21">
        <v>44102</v>
      </c>
      <c r="B200" s="138">
        <f t="shared" si="21"/>
        <v>192</v>
      </c>
      <c r="C200" s="56">
        <f>+'Modelo predictivo'!O199</f>
        <v>524.08055867278017</v>
      </c>
      <c r="D200" s="59">
        <f>+$C200*'Estructura Poblacion'!C$19</f>
        <v>21.379052756794358</v>
      </c>
      <c r="E200" s="59">
        <f>+$C200*'Estructura Poblacion'!D$19</f>
        <v>35.159354916820043</v>
      </c>
      <c r="F200" s="59">
        <f>+$C200*'Estructura Poblacion'!E$19</f>
        <v>106.70120009722208</v>
      </c>
      <c r="G200" s="59">
        <f>+$C200*'Estructura Poblacion'!F$19</f>
        <v>121.77763403664035</v>
      </c>
      <c r="H200" s="59">
        <f>+$C200*'Estructura Poblacion'!G$19</f>
        <v>97.512551589742429</v>
      </c>
      <c r="I200" s="59">
        <f>+$C200*'Estructura Poblacion'!H$19</f>
        <v>66.369780868402742</v>
      </c>
      <c r="J200" s="59">
        <f>+$C200*'Estructura Poblacion'!I$19</f>
        <v>35.301786980489553</v>
      </c>
      <c r="K200" s="59">
        <f>+$C200*'Estructura Poblacion'!J$19</f>
        <v>19.445537492480678</v>
      </c>
      <c r="L200" s="59">
        <f>+$C200*'Estructura Poblacion'!K$19</f>
        <v>20.433659934187947</v>
      </c>
      <c r="M200" s="139">
        <f>+D200*Parámetros!$B$97</f>
        <v>2.1379052756794359E-2</v>
      </c>
      <c r="N200" s="139">
        <f>E200*Parámetros!$B$98</f>
        <v>0.10547806475046013</v>
      </c>
      <c r="O200" s="139">
        <f>+F200*Parámetros!$B$99</f>
        <v>1.2804144011666649</v>
      </c>
      <c r="P200" s="139">
        <f>+G200*Parámetros!$B$100</f>
        <v>3.8968842891724913</v>
      </c>
      <c r="Q200" s="139">
        <f>+H200*Parámetros!$B$101</f>
        <v>4.7781150278973792</v>
      </c>
      <c r="R200" s="139">
        <f>I200*Parámetros!$B$102</f>
        <v>6.7697176485770791</v>
      </c>
      <c r="S200" s="139">
        <f>+J200*Parámetros!$B$103</f>
        <v>5.8600966387612656</v>
      </c>
      <c r="T200" s="139">
        <f>+K200*Parámetros!$B$104</f>
        <v>4.725265610672805</v>
      </c>
      <c r="U200" s="139">
        <f>L200*Parámetros!$B$105</f>
        <v>5.5783891620333099</v>
      </c>
      <c r="V200" s="139">
        <f t="shared" si="15"/>
        <v>33.015739895788251</v>
      </c>
      <c r="W200" s="139">
        <f t="shared" si="19"/>
        <v>40.469089420149871</v>
      </c>
      <c r="X200" s="59">
        <f t="shared" si="17"/>
        <v>411.8688256674231</v>
      </c>
      <c r="Y200" s="60">
        <f>+M200*Parámetros!$C$97</f>
        <v>1.0689526378397181E-3</v>
      </c>
      <c r="Z200" s="60">
        <f>N200*Parámetros!$C$98</f>
        <v>5.2739032375230073E-3</v>
      </c>
      <c r="AA200" s="60">
        <f>+O200*Parámetros!$C$99</f>
        <v>6.4020720058333244E-2</v>
      </c>
      <c r="AB200" s="60">
        <f>+P200*Parámetros!$C$100</f>
        <v>0.19484421445862457</v>
      </c>
      <c r="AC200" s="60">
        <f>+Q200*Parámetros!$C$101</f>
        <v>0.30102124675753489</v>
      </c>
      <c r="AD200" s="60">
        <f>+R200*Parámetros!$C$102</f>
        <v>0.82590555312640368</v>
      </c>
      <c r="AE200" s="60">
        <f>+S200*Parámetros!$C$103</f>
        <v>1.605666479020587</v>
      </c>
      <c r="AF200" s="60">
        <f>+T200*Parámetros!$C$104</f>
        <v>2.0413147438106516</v>
      </c>
      <c r="AG200" s="60">
        <f>+U200*Parámetros!$C$105</f>
        <v>3.9550779158816165</v>
      </c>
      <c r="AH200" s="60">
        <f t="shared" si="16"/>
        <v>8.9941937289891154</v>
      </c>
      <c r="AI200" s="140">
        <f t="shared" si="20"/>
        <v>11.024645560860041</v>
      </c>
      <c r="AJ200" s="59">
        <f t="shared" si="18"/>
        <v>112.20187767037183</v>
      </c>
    </row>
    <row r="201" spans="1:36" x14ac:dyDescent="0.25">
      <c r="A201" s="21">
        <v>44103</v>
      </c>
      <c r="B201" s="138">
        <f t="shared" si="21"/>
        <v>193</v>
      </c>
      <c r="C201" s="56">
        <f>+'Modelo predictivo'!O200</f>
        <v>526.33648145664483</v>
      </c>
      <c r="D201" s="59">
        <f>+$C201*'Estructura Poblacion'!C$19</f>
        <v>21.471079624445462</v>
      </c>
      <c r="E201" s="59">
        <f>+$C201*'Estructura Poblacion'!D$19</f>
        <v>35.310699568916476</v>
      </c>
      <c r="F201" s="59">
        <f>+$C201*'Estructura Poblacion'!E$19</f>
        <v>107.16049908166565</v>
      </c>
      <c r="G201" s="59">
        <f>+$C201*'Estructura Poblacion'!F$19</f>
        <v>122.30183004933755</v>
      </c>
      <c r="H201" s="59">
        <f>+$C201*'Estructura Poblacion'!G$19</f>
        <v>97.932297720759337</v>
      </c>
      <c r="I201" s="59">
        <f>+$C201*'Estructura Poblacion'!H$19</f>
        <v>66.655471872091766</v>
      </c>
      <c r="J201" s="59">
        <f>+$C201*'Estructura Poblacion'!I$19</f>
        <v>35.453744736301189</v>
      </c>
      <c r="K201" s="59">
        <f>+$C201*'Estructura Poblacion'!J$19</f>
        <v>19.529241477197981</v>
      </c>
      <c r="L201" s="59">
        <f>+$C201*'Estructura Poblacion'!K$19</f>
        <v>20.52161732592943</v>
      </c>
      <c r="M201" s="139">
        <f>+D201*Parámetros!$B$97</f>
        <v>2.1471079624445461E-2</v>
      </c>
      <c r="N201" s="139">
        <f>E201*Parámetros!$B$98</f>
        <v>0.10593209870674943</v>
      </c>
      <c r="O201" s="139">
        <f>+F201*Parámetros!$B$99</f>
        <v>1.2859259889799879</v>
      </c>
      <c r="P201" s="139">
        <f>+G201*Parámetros!$B$100</f>
        <v>3.913658561578802</v>
      </c>
      <c r="Q201" s="139">
        <f>+H201*Parámetros!$B$101</f>
        <v>4.7986825883172077</v>
      </c>
      <c r="R201" s="139">
        <f>I201*Parámetros!$B$102</f>
        <v>6.7988581309533593</v>
      </c>
      <c r="S201" s="139">
        <f>+J201*Parámetros!$B$103</f>
        <v>5.8853216262259975</v>
      </c>
      <c r="T201" s="139">
        <f>+K201*Parámetros!$B$104</f>
        <v>4.7456056789591097</v>
      </c>
      <c r="U201" s="139">
        <f>L201*Parámetros!$B$105</f>
        <v>5.6024015299787351</v>
      </c>
      <c r="V201" s="139">
        <f t="shared" si="15"/>
        <v>33.15785728332439</v>
      </c>
      <c r="W201" s="139">
        <f t="shared" si="19"/>
        <v>41.819865255340957</v>
      </c>
      <c r="X201" s="59">
        <f t="shared" si="17"/>
        <v>403.20681769540653</v>
      </c>
      <c r="Y201" s="60">
        <f>+M201*Parámetros!$C$97</f>
        <v>1.073553981222273E-3</v>
      </c>
      <c r="Z201" s="60">
        <f>N201*Parámetros!$C$98</f>
        <v>5.2966049353374714E-3</v>
      </c>
      <c r="AA201" s="60">
        <f>+O201*Parámetros!$C$99</f>
        <v>6.4296299448999394E-2</v>
      </c>
      <c r="AB201" s="60">
        <f>+P201*Parámetros!$C$100</f>
        <v>0.19568292807894011</v>
      </c>
      <c r="AC201" s="60">
        <f>+Q201*Parámetros!$C$101</f>
        <v>0.30231700306398407</v>
      </c>
      <c r="AD201" s="60">
        <f>+R201*Parámetros!$C$102</f>
        <v>0.82946069197630978</v>
      </c>
      <c r="AE201" s="60">
        <f>+S201*Parámetros!$C$103</f>
        <v>1.6125781255859235</v>
      </c>
      <c r="AF201" s="60">
        <f>+T201*Parámetros!$C$104</f>
        <v>2.0501016533103353</v>
      </c>
      <c r="AG201" s="60">
        <f>+U201*Parámetros!$C$105</f>
        <v>3.972102684754923</v>
      </c>
      <c r="AH201" s="60">
        <f t="shared" si="16"/>
        <v>9.0329095451359755</v>
      </c>
      <c r="AI201" s="140">
        <f t="shared" si="20"/>
        <v>11.392625790426109</v>
      </c>
      <c r="AJ201" s="59">
        <f t="shared" si="18"/>
        <v>109.8421614250817</v>
      </c>
    </row>
    <row r="202" spans="1:36" x14ac:dyDescent="0.25">
      <c r="A202" s="21">
        <v>44104</v>
      </c>
      <c r="B202" s="138">
        <f t="shared" si="21"/>
        <v>194</v>
      </c>
      <c r="C202" s="56">
        <f>+'Modelo predictivo'!O201</f>
        <v>528.59029180486687</v>
      </c>
      <c r="D202" s="59">
        <f>+$C202*'Estructura Poblacion'!C$19</f>
        <v>21.563020318564078</v>
      </c>
      <c r="E202" s="59">
        <f>+$C202*'Estructura Poblacion'!D$19</f>
        <v>35.4619025025819</v>
      </c>
      <c r="F202" s="59">
        <f>+$C202*'Estructura Poblacion'!E$19</f>
        <v>107.61936798066822</v>
      </c>
      <c r="G202" s="59">
        <f>+$C202*'Estructura Poblacion'!F$19</f>
        <v>122.82553520731717</v>
      </c>
      <c r="H202" s="59">
        <f>+$C202*'Estructura Poblacion'!G$19</f>
        <v>98.351650803443931</v>
      </c>
      <c r="I202" s="59">
        <f>+$C202*'Estructura Poblacion'!H$19</f>
        <v>66.940895356048614</v>
      </c>
      <c r="J202" s="59">
        <f>+$C202*'Estructura Poblacion'!I$19</f>
        <v>35.605560199574334</v>
      </c>
      <c r="K202" s="59">
        <f>+$C202*'Estructura Poblacion'!J$19</f>
        <v>19.61286708189181</v>
      </c>
      <c r="L202" s="59">
        <f>+$C202*'Estructura Poblacion'!K$19</f>
        <v>20.609492354776812</v>
      </c>
      <c r="M202" s="139">
        <f>+D202*Parámetros!$B$97</f>
        <v>2.156302031856408E-2</v>
      </c>
      <c r="N202" s="139">
        <f>E202*Parámetros!$B$98</f>
        <v>0.1063857075077457</v>
      </c>
      <c r="O202" s="139">
        <f>+F202*Parámetros!$B$99</f>
        <v>1.2914324157680186</v>
      </c>
      <c r="P202" s="139">
        <f>+G202*Parámetros!$B$100</f>
        <v>3.9304171266341497</v>
      </c>
      <c r="Q202" s="139">
        <f>+H202*Parámetros!$B$101</f>
        <v>4.819230889368753</v>
      </c>
      <c r="R202" s="139">
        <f>I202*Parámetros!$B$102</f>
        <v>6.8279713263169581</v>
      </c>
      <c r="S202" s="139">
        <f>+J202*Parámetros!$B$103</f>
        <v>5.9105229931293399</v>
      </c>
      <c r="T202" s="139">
        <f>+K202*Parámetros!$B$104</f>
        <v>4.7659267008997102</v>
      </c>
      <c r="U202" s="139">
        <f>L202*Parámetros!$B$105</f>
        <v>5.62639141285407</v>
      </c>
      <c r="V202" s="139">
        <f t="shared" ref="V202:V265" si="22">+SUM(M202:U202)</f>
        <v>33.299841592797307</v>
      </c>
      <c r="W202" s="139">
        <f t="shared" si="19"/>
        <v>43.213734305428432</v>
      </c>
      <c r="X202" s="59">
        <f t="shared" si="17"/>
        <v>393.29292498277539</v>
      </c>
      <c r="Y202" s="60">
        <f>+M202*Parámetros!$C$97</f>
        <v>1.0781510159282041E-3</v>
      </c>
      <c r="Z202" s="60">
        <f>N202*Parámetros!$C$98</f>
        <v>5.3192853753872855E-3</v>
      </c>
      <c r="AA202" s="60">
        <f>+O202*Parámetros!$C$99</f>
        <v>6.4571620788400938E-2</v>
      </c>
      <c r="AB202" s="60">
        <f>+P202*Parámetros!$C$100</f>
        <v>0.19652085633170749</v>
      </c>
      <c r="AC202" s="60">
        <f>+Q202*Parámetros!$C$101</f>
        <v>0.30361154603023144</v>
      </c>
      <c r="AD202" s="60">
        <f>+R202*Parámetros!$C$102</f>
        <v>0.83301250181066888</v>
      </c>
      <c r="AE202" s="60">
        <f>+S202*Parámetros!$C$103</f>
        <v>1.6194833001174394</v>
      </c>
      <c r="AF202" s="60">
        <f>+T202*Parámetros!$C$104</f>
        <v>2.0588803347886748</v>
      </c>
      <c r="AG202" s="60">
        <f>+U202*Parámetros!$C$105</f>
        <v>3.9891115117135354</v>
      </c>
      <c r="AH202" s="60">
        <f t="shared" ref="AH202:AH265" si="23">+SUM(Y202:AG202)</f>
        <v>9.0715891079719739</v>
      </c>
      <c r="AI202" s="140">
        <f t="shared" si="20"/>
        <v>11.772345533460793</v>
      </c>
      <c r="AJ202" s="59">
        <f t="shared" si="18"/>
        <v>107.14140499959288</v>
      </c>
    </row>
    <row r="203" spans="1:36" x14ac:dyDescent="0.25">
      <c r="A203" s="21">
        <v>44105</v>
      </c>
      <c r="B203" s="138">
        <f t="shared" si="21"/>
        <v>195</v>
      </c>
      <c r="C203" s="56">
        <f>+'Modelo predictivo'!O202</f>
        <v>530.84183124639094</v>
      </c>
      <c r="D203" s="59">
        <f>+$C203*'Estructura Poblacion'!C$19</f>
        <v>21.654868374569531</v>
      </c>
      <c r="E203" s="59">
        <f>+$C203*'Estructura Poblacion'!D$19</f>
        <v>35.612953086359028</v>
      </c>
      <c r="F203" s="59">
        <f>+$C203*'Estructura Poblacion'!E$19</f>
        <v>108.07777453000723</v>
      </c>
      <c r="G203" s="59">
        <f>+$C203*'Estructura Poblacion'!F$19</f>
        <v>123.34871268755676</v>
      </c>
      <c r="H203" s="59">
        <f>+$C203*'Estructura Poblacion'!G$19</f>
        <v>98.770581352029765</v>
      </c>
      <c r="I203" s="59">
        <f>+$C203*'Estructura Poblacion'!H$19</f>
        <v>67.22603125143263</v>
      </c>
      <c r="J203" s="59">
        <f>+$C203*'Estructura Poblacion'!I$19</f>
        <v>35.757222695783206</v>
      </c>
      <c r="K203" s="59">
        <f>+$C203*'Estructura Poblacion'!J$19</f>
        <v>19.696408426636278</v>
      </c>
      <c r="L203" s="59">
        <f>+$C203*'Estructura Poblacion'!K$19</f>
        <v>20.697278842016534</v>
      </c>
      <c r="M203" s="139">
        <f>+D203*Parámetros!$B$97</f>
        <v>2.1654868374569532E-2</v>
      </c>
      <c r="N203" s="139">
        <f>E203*Parámetros!$B$98</f>
        <v>0.10683885925907709</v>
      </c>
      <c r="O203" s="139">
        <f>+F203*Parámetros!$B$99</f>
        <v>1.2969332943600869</v>
      </c>
      <c r="P203" s="139">
        <f>+G203*Parámetros!$B$100</f>
        <v>3.9471588060018163</v>
      </c>
      <c r="Q203" s="139">
        <f>+H203*Parámetros!$B$101</f>
        <v>4.8397584862494583</v>
      </c>
      <c r="R203" s="139">
        <f>I203*Parámetros!$B$102</f>
        <v>6.8570551876461279</v>
      </c>
      <c r="S203" s="139">
        <f>+J203*Parámetros!$B$103</f>
        <v>5.9356989675000129</v>
      </c>
      <c r="T203" s="139">
        <f>+K203*Parámetros!$B$104</f>
        <v>4.7862272476726151</v>
      </c>
      <c r="U203" s="139">
        <f>L203*Parámetros!$B$105</f>
        <v>5.6503571238705144</v>
      </c>
      <c r="V203" s="139">
        <f t="shared" si="22"/>
        <v>33.441682840934277</v>
      </c>
      <c r="W203" s="139">
        <f t="shared" si="19"/>
        <v>44.651933766392105</v>
      </c>
      <c r="X203" s="59">
        <f t="shared" ref="X203:X266" si="24">+X202+V203-W203</f>
        <v>382.08267405731755</v>
      </c>
      <c r="Y203" s="60">
        <f>+M203*Parámetros!$C$97</f>
        <v>1.0827434187284767E-3</v>
      </c>
      <c r="Z203" s="60">
        <f>N203*Parámetros!$C$98</f>
        <v>5.3419429629538544E-3</v>
      </c>
      <c r="AA203" s="60">
        <f>+O203*Parámetros!$C$99</f>
        <v>6.4846664718004349E-2</v>
      </c>
      <c r="AB203" s="60">
        <f>+P203*Parámetros!$C$100</f>
        <v>0.19735794030009082</v>
      </c>
      <c r="AC203" s="60">
        <f>+Q203*Parámetros!$C$101</f>
        <v>0.3049047846337159</v>
      </c>
      <c r="AD203" s="60">
        <f>+R203*Parámetros!$C$102</f>
        <v>0.83656073289282762</v>
      </c>
      <c r="AE203" s="60">
        <f>+S203*Parámetros!$C$103</f>
        <v>1.6263815170950036</v>
      </c>
      <c r="AF203" s="60">
        <f>+T203*Parámetros!$C$104</f>
        <v>2.0676501709945696</v>
      </c>
      <c r="AG203" s="60">
        <f>+U203*Parámetros!$C$105</f>
        <v>4.0061032008241941</v>
      </c>
      <c r="AH203" s="60">
        <f t="shared" si="23"/>
        <v>9.1102296978400883</v>
      </c>
      <c r="AI203" s="140">
        <f t="shared" si="20"/>
        <v>12.164141828611676</v>
      </c>
      <c r="AJ203" s="59">
        <f t="shared" ref="AJ203:AJ266" si="25">+AJ202+AH203-AI203</f>
        <v>104.08749286882129</v>
      </c>
    </row>
    <row r="204" spans="1:36" x14ac:dyDescent="0.25">
      <c r="A204" s="21">
        <v>44106</v>
      </c>
      <c r="B204" s="138">
        <f t="shared" si="21"/>
        <v>196</v>
      </c>
      <c r="C204" s="56">
        <f>+'Modelo predictivo'!O203</f>
        <v>533.09094025497325</v>
      </c>
      <c r="D204" s="59">
        <f>+$C204*'Estructura Poblacion'!C$19</f>
        <v>21.746617284836368</v>
      </c>
      <c r="E204" s="59">
        <f>+$C204*'Estructura Poblacion'!D$19</f>
        <v>35.763840618000387</v>
      </c>
      <c r="F204" s="59">
        <f>+$C204*'Estructura Poblacion'!E$19</f>
        <v>108.53568625062697</v>
      </c>
      <c r="G204" s="59">
        <f>+$C204*'Estructura Poblacion'!F$19</f>
        <v>123.87132542184568</v>
      </c>
      <c r="H204" s="59">
        <f>+$C204*'Estructura Poblacion'!G$19</f>
        <v>99.189059684417728</v>
      </c>
      <c r="I204" s="59">
        <f>+$C204*'Estructura Poblacion'!H$19</f>
        <v>67.510859355773661</v>
      </c>
      <c r="J204" s="59">
        <f>+$C204*'Estructura Poblacion'!I$19</f>
        <v>35.908721479325081</v>
      </c>
      <c r="K204" s="59">
        <f>+$C204*'Estructura Poblacion'!J$19</f>
        <v>19.779859592353667</v>
      </c>
      <c r="L204" s="59">
        <f>+$C204*'Estructura Poblacion'!K$19</f>
        <v>20.784970567793724</v>
      </c>
      <c r="M204" s="139">
        <f>+D204*Parámetros!$B$97</f>
        <v>2.1746617284836369E-2</v>
      </c>
      <c r="N204" s="139">
        <f>E204*Parámetros!$B$98</f>
        <v>0.10729152185400116</v>
      </c>
      <c r="O204" s="139">
        <f>+F204*Parámetros!$B$99</f>
        <v>1.3024282350075236</v>
      </c>
      <c r="P204" s="139">
        <f>+G204*Parámetros!$B$100</f>
        <v>3.963882413499062</v>
      </c>
      <c r="Q204" s="139">
        <f>+H204*Parámetros!$B$101</f>
        <v>4.8602639245364685</v>
      </c>
      <c r="R204" s="139">
        <f>I204*Parámetros!$B$102</f>
        <v>6.8861076542889128</v>
      </c>
      <c r="S204" s="139">
        <f>+J204*Parámetros!$B$103</f>
        <v>5.9608477655679639</v>
      </c>
      <c r="T204" s="139">
        <f>+K204*Parámetros!$B$104</f>
        <v>4.8065058809419412</v>
      </c>
      <c r="U204" s="139">
        <f>L204*Parámetros!$B$105</f>
        <v>5.6742969650076871</v>
      </c>
      <c r="V204" s="139">
        <f t="shared" si="22"/>
        <v>33.583370977988395</v>
      </c>
      <c r="W204" s="139">
        <f t="shared" si="19"/>
        <v>46.13572674877409</v>
      </c>
      <c r="X204" s="59">
        <f t="shared" si="24"/>
        <v>369.53031828653184</v>
      </c>
      <c r="Y204" s="60">
        <f>+M204*Parámetros!$C$97</f>
        <v>1.0873308642418186E-3</v>
      </c>
      <c r="Z204" s="60">
        <f>N204*Parámetros!$C$98</f>
        <v>5.3645760927000588E-3</v>
      </c>
      <c r="AA204" s="60">
        <f>+O204*Parámetros!$C$99</f>
        <v>6.5121411750376182E-2</v>
      </c>
      <c r="AB204" s="60">
        <f>+P204*Parámetros!$C$100</f>
        <v>0.19819412067495312</v>
      </c>
      <c r="AC204" s="60">
        <f>+Q204*Parámetros!$C$101</f>
        <v>0.30619662724579749</v>
      </c>
      <c r="AD204" s="60">
        <f>+R204*Parámetros!$C$102</f>
        <v>0.84010513382324736</v>
      </c>
      <c r="AE204" s="60">
        <f>+S204*Parámetros!$C$103</f>
        <v>1.6332722877656223</v>
      </c>
      <c r="AF204" s="60">
        <f>+T204*Parámetros!$C$104</f>
        <v>2.0764105405669184</v>
      </c>
      <c r="AG204" s="60">
        <f>+U204*Parámetros!$C$105</f>
        <v>4.02307654819045</v>
      </c>
      <c r="AH204" s="60">
        <f t="shared" si="23"/>
        <v>9.1488285769743065</v>
      </c>
      <c r="AI204" s="140">
        <f t="shared" si="20"/>
        <v>12.568358774207391</v>
      </c>
      <c r="AJ204" s="59">
        <f t="shared" si="25"/>
        <v>100.6679626715882</v>
      </c>
    </row>
    <row r="205" spans="1:36" x14ac:dyDescent="0.25">
      <c r="A205" s="21">
        <v>44107</v>
      </c>
      <c r="B205" s="138">
        <f t="shared" si="21"/>
        <v>197</v>
      </c>
      <c r="C205" s="56">
        <f>+'Modelo predictivo'!O204</f>
        <v>535.33745826501399</v>
      </c>
      <c r="D205" s="59">
        <f>+$C205*'Estructura Poblacion'!C$19</f>
        <v>21.838260499340223</v>
      </c>
      <c r="E205" s="59">
        <f>+$C205*'Estructura Poblacion'!D$19</f>
        <v>35.914554325530545</v>
      </c>
      <c r="F205" s="59">
        <f>+$C205*'Estructura Poblacion'!E$19</f>
        <v>108.99307045186202</v>
      </c>
      <c r="G205" s="59">
        <f>+$C205*'Estructura Poblacion'!F$19</f>
        <v>124.39333610046403</v>
      </c>
      <c r="H205" s="59">
        <f>+$C205*'Estructura Poblacion'!G$19</f>
        <v>99.607055925121941</v>
      </c>
      <c r="I205" s="59">
        <f>+$C205*'Estructura Poblacion'!H$19</f>
        <v>67.795359334977093</v>
      </c>
      <c r="J205" s="59">
        <f>+$C205*'Estructura Poblacion'!I$19</f>
        <v>36.060045734586772</v>
      </c>
      <c r="K205" s="59">
        <f>+$C205*'Estructura Poblacion'!J$19</f>
        <v>19.863214621401891</v>
      </c>
      <c r="L205" s="59">
        <f>+$C205*'Estructura Poblacion'!K$19</f>
        <v>20.872561271729495</v>
      </c>
      <c r="M205" s="139">
        <f>+D205*Parámetros!$B$97</f>
        <v>2.1838260499340224E-2</v>
      </c>
      <c r="N205" s="139">
        <f>E205*Parámetros!$B$98</f>
        <v>0.10774366297659164</v>
      </c>
      <c r="O205" s="139">
        <f>+F205*Parámetros!$B$99</f>
        <v>1.3079168454223444</v>
      </c>
      <c r="P205" s="139">
        <f>+G205*Parámetros!$B$100</f>
        <v>3.9805867552148491</v>
      </c>
      <c r="Q205" s="139">
        <f>+H205*Parámetros!$B$101</f>
        <v>4.8807457403309753</v>
      </c>
      <c r="R205" s="139">
        <f>I205*Parámetros!$B$102</f>
        <v>6.9151266521676629</v>
      </c>
      <c r="S205" s="139">
        <f>+J205*Parámetros!$B$103</f>
        <v>5.9859675919414048</v>
      </c>
      <c r="T205" s="139">
        <f>+K205*Parámetros!$B$104</f>
        <v>4.8267611530006596</v>
      </c>
      <c r="U205" s="139">
        <f>L205*Parámetros!$B$105</f>
        <v>5.6982092271821525</v>
      </c>
      <c r="V205" s="139">
        <f t="shared" si="22"/>
        <v>33.724895888735979</v>
      </c>
      <c r="W205" s="139">
        <f t="shared" si="19"/>
        <v>29.580437055701683</v>
      </c>
      <c r="X205" s="59">
        <f t="shared" si="24"/>
        <v>373.67477711956616</v>
      </c>
      <c r="Y205" s="60">
        <f>+M205*Parámetros!$C$97</f>
        <v>1.0919130249670112E-3</v>
      </c>
      <c r="Z205" s="60">
        <f>N205*Parámetros!$C$98</f>
        <v>5.3871831488295826E-3</v>
      </c>
      <c r="AA205" s="60">
        <f>+O205*Parámetros!$C$99</f>
        <v>6.5395842271117222E-2</v>
      </c>
      <c r="AB205" s="60">
        <f>+P205*Parámetros!$C$100</f>
        <v>0.19902933776074247</v>
      </c>
      <c r="AC205" s="60">
        <f>+Q205*Parámetros!$C$101</f>
        <v>0.30748698164085142</v>
      </c>
      <c r="AD205" s="60">
        <f>+R205*Parámetros!$C$102</f>
        <v>0.84364545156445481</v>
      </c>
      <c r="AE205" s="60">
        <f>+S205*Parámetros!$C$103</f>
        <v>1.6401551201919451</v>
      </c>
      <c r="AF205" s="60">
        <f>+T205*Parámetros!$C$104</f>
        <v>2.0851608180962851</v>
      </c>
      <c r="AG205" s="60">
        <f>+U205*Parámetros!$C$105</f>
        <v>4.0400303420721455</v>
      </c>
      <c r="AH205" s="60">
        <f t="shared" si="23"/>
        <v>9.1873829897713382</v>
      </c>
      <c r="AI205" s="140">
        <f t="shared" si="20"/>
        <v>8.0583437568542564</v>
      </c>
      <c r="AJ205" s="59">
        <f t="shared" si="25"/>
        <v>101.79700190450528</v>
      </c>
    </row>
    <row r="206" spans="1:36" x14ac:dyDescent="0.25">
      <c r="A206" s="21">
        <v>44108</v>
      </c>
      <c r="B206" s="138">
        <f t="shared" si="21"/>
        <v>198</v>
      </c>
      <c r="C206" s="56">
        <f>+'Modelo predictivo'!O205</f>
        <v>537.5812236876227</v>
      </c>
      <c r="D206" s="59">
        <f>+$C206*'Estructura Poblacion'!C$19</f>
        <v>21.929791426313177</v>
      </c>
      <c r="E206" s="59">
        <f>+$C206*'Estructura Poblacion'!D$19</f>
        <v>36.06508336832384</v>
      </c>
      <c r="F206" s="59">
        <f>+$C206*'Estructura Poblacion'!E$19</f>
        <v>109.44989423470813</v>
      </c>
      <c r="G206" s="59">
        <f>+$C206*'Estructura Poblacion'!F$19</f>
        <v>124.91470717591565</v>
      </c>
      <c r="H206" s="59">
        <f>+$C206*'Estructura Poblacion'!G$19</f>
        <v>100.0245400082589</v>
      </c>
      <c r="I206" s="59">
        <f>+$C206*'Estructura Poblacion'!H$19</f>
        <v>68.079510725358304</v>
      </c>
      <c r="J206" s="59">
        <f>+$C206*'Estructura Poblacion'!I$19</f>
        <v>36.211184577026792</v>
      </c>
      <c r="K206" s="59">
        <f>+$C206*'Estructura Poblacion'!J$19</f>
        <v>19.946467518170596</v>
      </c>
      <c r="L206" s="59">
        <f>+$C206*'Estructura Poblacion'!K$19</f>
        <v>20.960044653547332</v>
      </c>
      <c r="M206" s="139">
        <f>+D206*Parámetros!$B$97</f>
        <v>2.1929791426313176E-2</v>
      </c>
      <c r="N206" s="139">
        <f>E206*Parámetros!$B$98</f>
        <v>0.10819525010497152</v>
      </c>
      <c r="O206" s="139">
        <f>+F206*Parámetros!$B$99</f>
        <v>1.3133987308164976</v>
      </c>
      <c r="P206" s="139">
        <f>+G206*Parámetros!$B$100</f>
        <v>3.997270629629301</v>
      </c>
      <c r="Q206" s="139">
        <f>+H206*Parámetros!$B$101</f>
        <v>4.9012024604046864</v>
      </c>
      <c r="R206" s="139">
        <f>I206*Parámetros!$B$102</f>
        <v>6.9441100939865468</v>
      </c>
      <c r="S206" s="139">
        <f>+J206*Parámetros!$B$103</f>
        <v>6.0110566397864478</v>
      </c>
      <c r="T206" s="139">
        <f>+K206*Parámetros!$B$104</f>
        <v>4.8469916069154548</v>
      </c>
      <c r="U206" s="139">
        <f>L206*Parámetros!$B$105</f>
        <v>5.7220921904184223</v>
      </c>
      <c r="V206" s="139">
        <f t="shared" si="22"/>
        <v>33.866247393488635</v>
      </c>
      <c r="W206" s="139">
        <f t="shared" si="19"/>
        <v>29.387080769042083</v>
      </c>
      <c r="X206" s="59">
        <f t="shared" si="24"/>
        <v>378.15394374401274</v>
      </c>
      <c r="Y206" s="60">
        <f>+M206*Parámetros!$C$97</f>
        <v>1.0964895713156588E-3</v>
      </c>
      <c r="Z206" s="60">
        <f>N206*Parámetros!$C$98</f>
        <v>5.4097625052485767E-3</v>
      </c>
      <c r="AA206" s="60">
        <f>+O206*Parámetros!$C$99</f>
        <v>6.5669936540824883E-2</v>
      </c>
      <c r="AB206" s="60">
        <f>+P206*Parámetros!$C$100</f>
        <v>0.19986353148146507</v>
      </c>
      <c r="AC206" s="60">
        <f>+Q206*Parámetros!$C$101</f>
        <v>0.30877575500549526</v>
      </c>
      <c r="AD206" s="60">
        <f>+R206*Parámetros!$C$102</f>
        <v>0.84718143146635871</v>
      </c>
      <c r="AE206" s="60">
        <f>+S206*Parámetros!$C$103</f>
        <v>1.6470295193014868</v>
      </c>
      <c r="AF206" s="60">
        <f>+T206*Parámetros!$C$104</f>
        <v>2.0939003741874767</v>
      </c>
      <c r="AG206" s="60">
        <f>+U206*Parámetros!$C$105</f>
        <v>4.0569633630066608</v>
      </c>
      <c r="AH206" s="60">
        <f t="shared" si="23"/>
        <v>9.2258901630663317</v>
      </c>
      <c r="AI206" s="140">
        <f t="shared" si="20"/>
        <v>8.0056693686253801</v>
      </c>
      <c r="AJ206" s="59">
        <f t="shared" si="25"/>
        <v>103.01722269894623</v>
      </c>
    </row>
    <row r="207" spans="1:36" x14ac:dyDescent="0.25">
      <c r="A207" s="21">
        <v>44109</v>
      </c>
      <c r="B207" s="138">
        <f t="shared" si="21"/>
        <v>199</v>
      </c>
      <c r="C207" s="56">
        <f>+'Modelo predictivo'!O206</f>
        <v>648.78011418459937</v>
      </c>
      <c r="D207" s="59">
        <f>+$C207*'Estructura Poblacion'!C$19</f>
        <v>26.465977528030781</v>
      </c>
      <c r="E207" s="59">
        <f>+$C207*'Estructura Poblacion'!D$19</f>
        <v>43.525160245132575</v>
      </c>
      <c r="F207" s="59">
        <f>+$C207*'Estructura Poblacion'!E$19</f>
        <v>132.08964850369861</v>
      </c>
      <c r="G207" s="59">
        <f>+$C207*'Estructura Poblacion'!F$19</f>
        <v>150.75336416886887</v>
      </c>
      <c r="H207" s="59">
        <f>+$C207*'Estructura Poblacion'!G$19</f>
        <v>120.71465599685594</v>
      </c>
      <c r="I207" s="59">
        <f>+$C207*'Estructura Poblacion'!H$19</f>
        <v>82.161784667715807</v>
      </c>
      <c r="J207" s="59">
        <f>+$C207*'Estructura Poblacion'!I$19</f>
        <v>43.701482547118118</v>
      </c>
      <c r="K207" s="59">
        <f>+$C207*'Estructura Poblacion'!J$19</f>
        <v>24.072402278576966</v>
      </c>
      <c r="L207" s="59">
        <f>+$C207*'Estructura Poblacion'!K$19</f>
        <v>25.295638248601708</v>
      </c>
      <c r="M207" s="139">
        <f>+D207*Parámetros!$B$97</f>
        <v>2.646597752803078E-2</v>
      </c>
      <c r="N207" s="139">
        <f>E207*Parámetros!$B$98</f>
        <v>0.13057548073539774</v>
      </c>
      <c r="O207" s="139">
        <f>+F207*Parámetros!$B$99</f>
        <v>1.5850757820443835</v>
      </c>
      <c r="P207" s="139">
        <f>+G207*Parámetros!$B$100</f>
        <v>4.8241076534038037</v>
      </c>
      <c r="Q207" s="139">
        <f>+H207*Parámetros!$B$101</f>
        <v>5.9150181438459413</v>
      </c>
      <c r="R207" s="139">
        <f>I207*Parámetros!$B$102</f>
        <v>8.3805020361070124</v>
      </c>
      <c r="S207" s="139">
        <f>+J207*Parámetros!$B$103</f>
        <v>7.2544461028216078</v>
      </c>
      <c r="T207" s="139">
        <f>+K207*Parámetros!$B$104</f>
        <v>5.8495937536942026</v>
      </c>
      <c r="U207" s="139">
        <f>L207*Parámetros!$B$105</f>
        <v>6.9057092418682666</v>
      </c>
      <c r="V207" s="139">
        <f t="shared" si="22"/>
        <v>40.871494172048649</v>
      </c>
      <c r="W207" s="139">
        <f t="shared" si="19"/>
        <v>29.194557090345835</v>
      </c>
      <c r="X207" s="59">
        <f t="shared" si="24"/>
        <v>389.83088082571555</v>
      </c>
      <c r="Y207" s="60">
        <f>+M207*Parámetros!$C$97</f>
        <v>1.3232988764015391E-3</v>
      </c>
      <c r="Z207" s="60">
        <f>N207*Parámetros!$C$98</f>
        <v>6.5287740367698868E-3</v>
      </c>
      <c r="AA207" s="60">
        <f>+O207*Parámetros!$C$99</f>
        <v>7.9253789102219183E-2</v>
      </c>
      <c r="AB207" s="60">
        <f>+P207*Parámetros!$C$100</f>
        <v>0.2412053826701902</v>
      </c>
      <c r="AC207" s="60">
        <f>+Q207*Parámetros!$C$101</f>
        <v>0.37264614306229432</v>
      </c>
      <c r="AD207" s="60">
        <f>+R207*Parámetros!$C$102</f>
        <v>1.0224212484050554</v>
      </c>
      <c r="AE207" s="60">
        <f>+S207*Parámetros!$C$103</f>
        <v>1.9877182321731206</v>
      </c>
      <c r="AF207" s="60">
        <f>+T207*Parámetros!$C$104</f>
        <v>2.5270245015958954</v>
      </c>
      <c r="AG207" s="60">
        <f>+U207*Parámetros!$C$105</f>
        <v>4.8961478524846012</v>
      </c>
      <c r="AH207" s="60">
        <f t="shared" si="23"/>
        <v>11.134269222406548</v>
      </c>
      <c r="AI207" s="140">
        <f t="shared" si="20"/>
        <v>7.9532218006145676</v>
      </c>
      <c r="AJ207" s="59">
        <f t="shared" si="25"/>
        <v>106.1982701207382</v>
      </c>
    </row>
    <row r="208" spans="1:36" x14ac:dyDescent="0.25">
      <c r="A208" s="21">
        <v>44110</v>
      </c>
      <c r="B208" s="138">
        <f t="shared" si="21"/>
        <v>200</v>
      </c>
      <c r="C208" s="56">
        <f>+'Modelo predictivo'!O207</f>
        <v>661.36254975246266</v>
      </c>
      <c r="D208" s="59">
        <f>+$C208*'Estructura Poblacion'!C$19</f>
        <v>26.979258452809887</v>
      </c>
      <c r="E208" s="59">
        <f>+$C208*'Estructura Poblacion'!D$19</f>
        <v>44.369286802639053</v>
      </c>
      <c r="F208" s="59">
        <f>+$C208*'Estructura Poblacion'!E$19</f>
        <v>134.65139393199112</v>
      </c>
      <c r="G208" s="59">
        <f>+$C208*'Estructura Poblacion'!F$19</f>
        <v>153.67707352712722</v>
      </c>
      <c r="H208" s="59">
        <f>+$C208*'Estructura Poblacion'!G$19</f>
        <v>123.05579492508309</v>
      </c>
      <c r="I208" s="59">
        <f>+$C208*'Estructura Poblacion'!H$19</f>
        <v>83.75522956394461</v>
      </c>
      <c r="J208" s="59">
        <f>+$C208*'Estructura Poblacion'!I$19</f>
        <v>44.549028697727721</v>
      </c>
      <c r="K208" s="59">
        <f>+$C208*'Estructura Poblacion'!J$19</f>
        <v>24.539262226981144</v>
      </c>
      <c r="L208" s="59">
        <f>+$C208*'Estructura Poblacion'!K$19</f>
        <v>25.78622162415882</v>
      </c>
      <c r="M208" s="139">
        <f>+D208*Parámetros!$B$97</f>
        <v>2.6979258452809889E-2</v>
      </c>
      <c r="N208" s="139">
        <f>E208*Parámetros!$B$98</f>
        <v>0.13310786040791717</v>
      </c>
      <c r="O208" s="139">
        <f>+F208*Parámetros!$B$99</f>
        <v>1.6158167271838935</v>
      </c>
      <c r="P208" s="139">
        <f>+G208*Parámetros!$B$100</f>
        <v>4.9176663528680713</v>
      </c>
      <c r="Q208" s="139">
        <f>+H208*Parámetros!$B$101</f>
        <v>6.0297339513290718</v>
      </c>
      <c r="R208" s="139">
        <f>I208*Parámetros!$B$102</f>
        <v>8.5430334155223502</v>
      </c>
      <c r="S208" s="139">
        <f>+J208*Parámetros!$B$103</f>
        <v>7.3951387638228017</v>
      </c>
      <c r="T208" s="139">
        <f>+K208*Parámetros!$B$104</f>
        <v>5.9630407211564176</v>
      </c>
      <c r="U208" s="139">
        <f>L208*Parámetros!$B$105</f>
        <v>7.0396385033953583</v>
      </c>
      <c r="V208" s="139">
        <f t="shared" si="22"/>
        <v>41.664155554138688</v>
      </c>
      <c r="W208" s="139">
        <f t="shared" si="19"/>
        <v>29.002869155413833</v>
      </c>
      <c r="X208" s="59">
        <f t="shared" si="24"/>
        <v>402.49216722444044</v>
      </c>
      <c r="Y208" s="60">
        <f>+M208*Parámetros!$C$97</f>
        <v>1.3489629226404946E-3</v>
      </c>
      <c r="Z208" s="60">
        <f>N208*Parámetros!$C$98</f>
        <v>6.6553930203958585E-3</v>
      </c>
      <c r="AA208" s="60">
        <f>+O208*Parámetros!$C$99</f>
        <v>8.0790836359194679E-2</v>
      </c>
      <c r="AB208" s="60">
        <f>+P208*Parámetros!$C$100</f>
        <v>0.24588331764340357</v>
      </c>
      <c r="AC208" s="60">
        <f>+Q208*Parámetros!$C$101</f>
        <v>0.37987323893373154</v>
      </c>
      <c r="AD208" s="60">
        <f>+R208*Parámetros!$C$102</f>
        <v>1.0422500766937266</v>
      </c>
      <c r="AE208" s="60">
        <f>+S208*Parámetros!$C$103</f>
        <v>2.0262680212874478</v>
      </c>
      <c r="AF208" s="60">
        <f>+T208*Parámetros!$C$104</f>
        <v>2.5760335915395722</v>
      </c>
      <c r="AG208" s="60">
        <f>+U208*Parámetros!$C$105</f>
        <v>4.9911036989073088</v>
      </c>
      <c r="AH208" s="60">
        <f t="shared" si="23"/>
        <v>11.350207137307422</v>
      </c>
      <c r="AI208" s="140">
        <f t="shared" si="20"/>
        <v>7.9010019070810529</v>
      </c>
      <c r="AJ208" s="59">
        <f t="shared" si="25"/>
        <v>109.64747535096457</v>
      </c>
    </row>
    <row r="209" spans="1:36" x14ac:dyDescent="0.25">
      <c r="A209" s="21">
        <v>44111</v>
      </c>
      <c r="B209" s="138">
        <f t="shared" si="21"/>
        <v>201</v>
      </c>
      <c r="C209" s="56">
        <f>+'Modelo predictivo'!O208</f>
        <v>674.16356637212448</v>
      </c>
      <c r="D209" s="59">
        <f>+$C209*'Estructura Poblacion'!C$19</f>
        <v>27.501456052250365</v>
      </c>
      <c r="E209" s="59">
        <f>+$C209*'Estructura Poblacion'!D$19</f>
        <v>45.228077458347798</v>
      </c>
      <c r="F209" s="59">
        <f>+$C209*'Estructura Poblacion'!E$19</f>
        <v>137.2576417944218</v>
      </c>
      <c r="G209" s="59">
        <f>+$C209*'Estructura Poblacion'!F$19</f>
        <v>156.65157332760435</v>
      </c>
      <c r="H209" s="59">
        <f>+$C209*'Estructura Poblacion'!G$19</f>
        <v>125.43760392919327</v>
      </c>
      <c r="I209" s="59">
        <f>+$C209*'Estructura Poblacion'!H$19</f>
        <v>85.376355655878513</v>
      </c>
      <c r="J209" s="59">
        <f>+$C209*'Estructura Poblacion'!I$19</f>
        <v>45.41129835143407</v>
      </c>
      <c r="K209" s="59">
        <f>+$C209*'Estructura Poblacion'!J$19</f>
        <v>25.014232428604139</v>
      </c>
      <c r="L209" s="59">
        <f>+$C209*'Estructura Poblacion'!K$19</f>
        <v>26.285327374390199</v>
      </c>
      <c r="M209" s="139">
        <f>+D209*Parámetros!$B$97</f>
        <v>2.7501456052250364E-2</v>
      </c>
      <c r="N209" s="139">
        <f>E209*Parámetros!$B$98</f>
        <v>0.1356842323750434</v>
      </c>
      <c r="O209" s="139">
        <f>+F209*Parámetros!$B$99</f>
        <v>1.6470917015330617</v>
      </c>
      <c r="P209" s="139">
        <f>+G209*Parámetros!$B$100</f>
        <v>5.0128503464833392</v>
      </c>
      <c r="Q209" s="139">
        <f>+H209*Parámetros!$B$101</f>
        <v>6.1464425925304704</v>
      </c>
      <c r="R209" s="139">
        <f>I209*Parámetros!$B$102</f>
        <v>8.7083882768996084</v>
      </c>
      <c r="S209" s="139">
        <f>+J209*Parámetros!$B$103</f>
        <v>7.5382755263380563</v>
      </c>
      <c r="T209" s="139">
        <f>+K209*Parámetros!$B$104</f>
        <v>6.0784584801508057</v>
      </c>
      <c r="U209" s="139">
        <f>L209*Parámetros!$B$105</f>
        <v>7.175894373208525</v>
      </c>
      <c r="V209" s="139">
        <f t="shared" si="22"/>
        <v>42.47058698557116</v>
      </c>
      <c r="W209" s="139">
        <f t="shared" si="19"/>
        <v>28.812019970648201</v>
      </c>
      <c r="X209" s="59">
        <f t="shared" si="24"/>
        <v>416.15073423936343</v>
      </c>
      <c r="Y209" s="60">
        <f>+M209*Parámetros!$C$97</f>
        <v>1.3750728026125183E-3</v>
      </c>
      <c r="Z209" s="60">
        <f>N209*Parámetros!$C$98</f>
        <v>6.7842116187521702E-3</v>
      </c>
      <c r="AA209" s="60">
        <f>+O209*Parámetros!$C$99</f>
        <v>8.2354585076653095E-2</v>
      </c>
      <c r="AB209" s="60">
        <f>+P209*Parámetros!$C$100</f>
        <v>0.25064251732416698</v>
      </c>
      <c r="AC209" s="60">
        <f>+Q209*Parámetros!$C$101</f>
        <v>0.38722588332941965</v>
      </c>
      <c r="AD209" s="60">
        <f>+R209*Parámetros!$C$102</f>
        <v>1.0624233697817522</v>
      </c>
      <c r="AE209" s="60">
        <f>+S209*Parámetros!$C$103</f>
        <v>2.0654874942166277</v>
      </c>
      <c r="AF209" s="60">
        <f>+T209*Parámetros!$C$104</f>
        <v>2.625894063425148</v>
      </c>
      <c r="AG209" s="60">
        <f>+U209*Parámetros!$C$105</f>
        <v>5.0877091106048438</v>
      </c>
      <c r="AH209" s="60">
        <f t="shared" si="23"/>
        <v>11.569896308179977</v>
      </c>
      <c r="AI209" s="140">
        <f t="shared" si="20"/>
        <v>7.8490105070330785</v>
      </c>
      <c r="AJ209" s="59">
        <f t="shared" si="25"/>
        <v>113.36836115211148</v>
      </c>
    </row>
    <row r="210" spans="1:36" x14ac:dyDescent="0.25">
      <c r="A210" s="21">
        <v>44112</v>
      </c>
      <c r="B210" s="138">
        <f t="shared" si="21"/>
        <v>202</v>
      </c>
      <c r="C210" s="56">
        <f>+'Modelo predictivo'!O209</f>
        <v>687.18592159217224</v>
      </c>
      <c r="D210" s="59">
        <f>+$C210*'Estructura Poblacion'!C$19</f>
        <v>28.032682816265755</v>
      </c>
      <c r="E210" s="59">
        <f>+$C210*'Estructura Poblacion'!D$19</f>
        <v>46.101717209828131</v>
      </c>
      <c r="F210" s="59">
        <f>+$C210*'Estructura Poblacion'!E$19</f>
        <v>139.90895351945562</v>
      </c>
      <c r="G210" s="59">
        <f>+$C210*'Estructura Poblacion'!F$19</f>
        <v>159.67750432626261</v>
      </c>
      <c r="H210" s="59">
        <f>+$C210*'Estructura Poblacion'!G$19</f>
        <v>127.8605960898464</v>
      </c>
      <c r="I210" s="59">
        <f>+$C210*'Estructura Poblacion'!H$19</f>
        <v>87.025512160622483</v>
      </c>
      <c r="J210" s="59">
        <f>+$C210*'Estructura Poblacion'!I$19</f>
        <v>46.288477255239627</v>
      </c>
      <c r="K210" s="59">
        <f>+$C210*'Estructura Poblacion'!J$19</f>
        <v>25.497415199804678</v>
      </c>
      <c r="L210" s="59">
        <f>+$C210*'Estructura Poblacion'!K$19</f>
        <v>26.793063014846943</v>
      </c>
      <c r="M210" s="139">
        <f>+D210*Parámetros!$B$97</f>
        <v>2.8032682816265756E-2</v>
      </c>
      <c r="N210" s="139">
        <f>E210*Parámetros!$B$98</f>
        <v>0.1383051516294844</v>
      </c>
      <c r="O210" s="139">
        <f>+F210*Parámetros!$B$99</f>
        <v>1.6789074422334676</v>
      </c>
      <c r="P210" s="139">
        <f>+G210*Parámetros!$B$100</f>
        <v>5.1096801384404031</v>
      </c>
      <c r="Q210" s="139">
        <f>+H210*Parámetros!$B$101</f>
        <v>6.2651692084024733</v>
      </c>
      <c r="R210" s="139">
        <f>I210*Parámetros!$B$102</f>
        <v>8.8766022403834928</v>
      </c>
      <c r="S210" s="139">
        <f>+J210*Parámetros!$B$103</f>
        <v>7.6838872243697782</v>
      </c>
      <c r="T210" s="139">
        <f>+K210*Parámetros!$B$104</f>
        <v>6.1958718935525363</v>
      </c>
      <c r="U210" s="139">
        <f>L210*Parámetros!$B$105</f>
        <v>7.3145062030532157</v>
      </c>
      <c r="V210" s="139">
        <f t="shared" si="22"/>
        <v>43.29096218488111</v>
      </c>
      <c r="W210" s="139">
        <f t="shared" si="19"/>
        <v>28.622012414680384</v>
      </c>
      <c r="X210" s="59">
        <f t="shared" si="24"/>
        <v>430.81968400956413</v>
      </c>
      <c r="Y210" s="60">
        <f>+M210*Parámetros!$C$97</f>
        <v>1.4016341408132878E-3</v>
      </c>
      <c r="Z210" s="60">
        <f>N210*Parámetros!$C$98</f>
        <v>6.9152575814742205E-3</v>
      </c>
      <c r="AA210" s="60">
        <f>+O210*Parámetros!$C$99</f>
        <v>8.3945372111673383E-2</v>
      </c>
      <c r="AB210" s="60">
        <f>+P210*Parámetros!$C$100</f>
        <v>0.25548400692202017</v>
      </c>
      <c r="AC210" s="60">
        <f>+Q210*Parámetros!$C$101</f>
        <v>0.39470566012935582</v>
      </c>
      <c r="AD210" s="60">
        <f>+R210*Parámetros!$C$102</f>
        <v>1.082945473326786</v>
      </c>
      <c r="AE210" s="60">
        <f>+S210*Parámetros!$C$103</f>
        <v>2.1053850994773193</v>
      </c>
      <c r="AF210" s="60">
        <f>+T210*Parámetros!$C$104</f>
        <v>2.6766166580146957</v>
      </c>
      <c r="AG210" s="60">
        <f>+U210*Parámetros!$C$105</f>
        <v>5.1859848979647296</v>
      </c>
      <c r="AH210" s="60">
        <f t="shared" si="23"/>
        <v>11.793384059668867</v>
      </c>
      <c r="AI210" s="140">
        <f t="shared" si="20"/>
        <v>7.7972483846714251</v>
      </c>
      <c r="AJ210" s="59">
        <f t="shared" si="25"/>
        <v>117.36449682710892</v>
      </c>
    </row>
    <row r="211" spans="1:36" x14ac:dyDescent="0.25">
      <c r="A211" s="21">
        <v>44113</v>
      </c>
      <c r="B211" s="138">
        <f t="shared" si="21"/>
        <v>203</v>
      </c>
      <c r="C211" s="56">
        <f>+'Modelo predictivo'!O210</f>
        <v>700.4323635851033</v>
      </c>
      <c r="D211" s="59">
        <f>+$C211*'Estructura Poblacion'!C$19</f>
        <v>28.573050852286546</v>
      </c>
      <c r="E211" s="59">
        <f>+$C211*'Estructura Poblacion'!D$19</f>
        <v>46.990390425629144</v>
      </c>
      <c r="F211" s="59">
        <f>+$C211*'Estructura Poblacion'!E$19</f>
        <v>142.60588862661436</v>
      </c>
      <c r="G211" s="59">
        <f>+$C211*'Estructura Poblacion'!F$19</f>
        <v>162.75550510039537</v>
      </c>
      <c r="H211" s="59">
        <f>+$C211*'Estructura Poblacion'!G$19</f>
        <v>130.3252827431491</v>
      </c>
      <c r="I211" s="59">
        <f>+$C211*'Estructura Poblacion'!H$19</f>
        <v>88.70304710788956</v>
      </c>
      <c r="J211" s="59">
        <f>+$C211*'Estructura Poblacion'!I$19</f>
        <v>47.180750524578421</v>
      </c>
      <c r="K211" s="59">
        <f>+$C211*'Estructura Poblacion'!J$19</f>
        <v>25.988912509050106</v>
      </c>
      <c r="L211" s="59">
        <f>+$C211*'Estructura Poblacion'!K$19</f>
        <v>27.309535695510721</v>
      </c>
      <c r="M211" s="139">
        <f>+D211*Parámetros!$B$97</f>
        <v>2.8573050852286546E-2</v>
      </c>
      <c r="N211" s="139">
        <f>E211*Parámetros!$B$98</f>
        <v>0.14097117127688744</v>
      </c>
      <c r="O211" s="139">
        <f>+F211*Parámetros!$B$99</f>
        <v>1.7112706635193724</v>
      </c>
      <c r="P211" s="139">
        <f>+G211*Parámetros!$B$100</f>
        <v>5.2081761632126522</v>
      </c>
      <c r="Q211" s="139">
        <f>+H211*Parámetros!$B$101</f>
        <v>6.3859388544143059</v>
      </c>
      <c r="R211" s="139">
        <f>I211*Parámetros!$B$102</f>
        <v>9.0477108050047352</v>
      </c>
      <c r="S211" s="139">
        <f>+J211*Parámetros!$B$103</f>
        <v>7.8320045870800188</v>
      </c>
      <c r="T211" s="139">
        <f>+K211*Parámetros!$B$104</f>
        <v>6.3153057396991752</v>
      </c>
      <c r="U211" s="139">
        <f>L211*Parámetros!$B$105</f>
        <v>7.4555032448744276</v>
      </c>
      <c r="V211" s="139">
        <f t="shared" si="22"/>
        <v>44.125454279933862</v>
      </c>
      <c r="W211" s="139">
        <f t="shared" si="19"/>
        <v>28.432849239867281</v>
      </c>
      <c r="X211" s="59">
        <f t="shared" si="24"/>
        <v>446.51228904963074</v>
      </c>
      <c r="Y211" s="60">
        <f>+M211*Parámetros!$C$97</f>
        <v>1.4286525426143275E-3</v>
      </c>
      <c r="Z211" s="60">
        <f>N211*Parámetros!$C$98</f>
        <v>7.0485585638443721E-3</v>
      </c>
      <c r="AA211" s="60">
        <f>+O211*Parámetros!$C$99</f>
        <v>8.5563533175968626E-2</v>
      </c>
      <c r="AB211" s="60">
        <f>+P211*Parámetros!$C$100</f>
        <v>0.26040880816063261</v>
      </c>
      <c r="AC211" s="60">
        <f>+Q211*Parámetros!$C$101</f>
        <v>0.40231414782810127</v>
      </c>
      <c r="AD211" s="60">
        <f>+R211*Parámetros!$C$102</f>
        <v>1.1038207182105777</v>
      </c>
      <c r="AE211" s="60">
        <f>+S211*Parámetros!$C$103</f>
        <v>2.1459692568599253</v>
      </c>
      <c r="AF211" s="60">
        <f>+T211*Parámetros!$C$104</f>
        <v>2.7282120795500435</v>
      </c>
      <c r="AG211" s="60">
        <f>+U211*Parámetros!$C$105</f>
        <v>5.2859518006159689</v>
      </c>
      <c r="AH211" s="60">
        <f t="shared" si="23"/>
        <v>12.020717555507677</v>
      </c>
      <c r="AI211" s="140">
        <f t="shared" si="20"/>
        <v>7.7457162897969836</v>
      </c>
      <c r="AJ211" s="59">
        <f t="shared" si="25"/>
        <v>121.63949809281961</v>
      </c>
    </row>
    <row r="212" spans="1:36" x14ac:dyDescent="0.25">
      <c r="A212" s="21">
        <v>44114</v>
      </c>
      <c r="B212" s="138">
        <f t="shared" si="21"/>
        <v>204</v>
      </c>
      <c r="C212" s="56">
        <f>+'Modelo predictivo'!O211</f>
        <v>713.90562879643403</v>
      </c>
      <c r="D212" s="59">
        <f>+$C212*'Estructura Poblacion'!C$19</f>
        <v>29.122671789359252</v>
      </c>
      <c r="E212" s="59">
        <f>+$C212*'Estructura Poblacion'!D$19</f>
        <v>47.894280687563842</v>
      </c>
      <c r="F212" s="59">
        <f>+$C212*'Estructura Poblacion'!E$19</f>
        <v>145.34900424784223</v>
      </c>
      <c r="G212" s="59">
        <f>+$C212*'Estructura Poblacion'!F$19</f>
        <v>165.88621150236375</v>
      </c>
      <c r="H212" s="59">
        <f>+$C212*'Estructura Poblacion'!G$19</f>
        <v>132.83217304323838</v>
      </c>
      <c r="I212" s="59">
        <f>+$C212*'Estructura Poblacion'!H$19</f>
        <v>90.409307042283004</v>
      </c>
      <c r="J212" s="59">
        <f>+$C212*'Estructura Poblacion'!I$19</f>
        <v>48.088302484961304</v>
      </c>
      <c r="K212" s="59">
        <f>+$C212*'Estructura Poblacion'!J$19</f>
        <v>26.488825889688687</v>
      </c>
      <c r="L212" s="59">
        <f>+$C212*'Estructura Poblacion'!K$19</f>
        <v>27.834852109133593</v>
      </c>
      <c r="M212" s="139">
        <f>+D212*Parámetros!$B$97</f>
        <v>2.9122671789359254E-2</v>
      </c>
      <c r="N212" s="139">
        <f>E212*Parámetros!$B$98</f>
        <v>0.14368284206269152</v>
      </c>
      <c r="O212" s="139">
        <f>+F212*Parámetros!$B$99</f>
        <v>1.7441880509741068</v>
      </c>
      <c r="P212" s="139">
        <f>+G212*Parámetros!$B$100</f>
        <v>5.3083587680756406</v>
      </c>
      <c r="Q212" s="139">
        <f>+H212*Parámetros!$B$101</f>
        <v>6.5087764791186808</v>
      </c>
      <c r="R212" s="139">
        <f>I212*Parámetros!$B$102</f>
        <v>9.2217493183128649</v>
      </c>
      <c r="S212" s="139">
        <f>+J212*Parámetros!$B$103</f>
        <v>7.9826582125035772</v>
      </c>
      <c r="T212" s="139">
        <f>+K212*Parámetros!$B$104</f>
        <v>6.4367846911943509</v>
      </c>
      <c r="U212" s="139">
        <f>L212*Parámetros!$B$105</f>
        <v>7.598914625793471</v>
      </c>
      <c r="V212" s="139">
        <f t="shared" si="22"/>
        <v>44.974235659824743</v>
      </c>
      <c r="W212" s="139">
        <f t="shared" si="19"/>
        <v>33.015739895788251</v>
      </c>
      <c r="X212" s="59">
        <f t="shared" si="24"/>
        <v>458.47078481366719</v>
      </c>
      <c r="Y212" s="60">
        <f>+M212*Parámetros!$C$97</f>
        <v>1.4561335894679628E-3</v>
      </c>
      <c r="Z212" s="60">
        <f>N212*Parámetros!$C$98</f>
        <v>7.1841421031345765E-3</v>
      </c>
      <c r="AA212" s="60">
        <f>+O212*Parámetros!$C$99</f>
        <v>8.720940254870535E-2</v>
      </c>
      <c r="AB212" s="60">
        <f>+P212*Parámetros!$C$100</f>
        <v>0.26541793840378203</v>
      </c>
      <c r="AC212" s="60">
        <f>+Q212*Parámetros!$C$101</f>
        <v>0.41005291818447692</v>
      </c>
      <c r="AD212" s="60">
        <f>+R212*Parámetros!$C$102</f>
        <v>1.1250534168341695</v>
      </c>
      <c r="AE212" s="60">
        <f>+S212*Parámetros!$C$103</f>
        <v>2.1872483502259805</v>
      </c>
      <c r="AF212" s="60">
        <f>+T212*Parámetros!$C$104</f>
        <v>2.7806909865959595</v>
      </c>
      <c r="AG212" s="60">
        <f>+U212*Parámetros!$C$105</f>
        <v>5.3876304696875703</v>
      </c>
      <c r="AH212" s="60">
        <f t="shared" si="23"/>
        <v>12.251943758173248</v>
      </c>
      <c r="AI212" s="140">
        <f t="shared" si="20"/>
        <v>8.9941937289891154</v>
      </c>
      <c r="AJ212" s="59">
        <f t="shared" si="25"/>
        <v>124.89724812200375</v>
      </c>
    </row>
    <row r="213" spans="1:36" x14ac:dyDescent="0.25">
      <c r="A213" s="21">
        <v>44115</v>
      </c>
      <c r="B213" s="138">
        <f t="shared" si="21"/>
        <v>205</v>
      </c>
      <c r="C213" s="56">
        <f>+'Modelo predictivo'!O212</f>
        <v>727.60843949345872</v>
      </c>
      <c r="D213" s="59">
        <f>+$C213*'Estructura Poblacion'!C$19</f>
        <v>29.681656678151832</v>
      </c>
      <c r="E213" s="59">
        <f>+$C213*'Estructura Poblacion'!D$19</f>
        <v>48.813570626261033</v>
      </c>
      <c r="F213" s="59">
        <f>+$C213*'Estructura Poblacion'!E$19</f>
        <v>148.13885462844084</v>
      </c>
      <c r="G213" s="59">
        <f>+$C213*'Estructura Poblacion'!F$19</f>
        <v>169.07025609001562</v>
      </c>
      <c r="H213" s="59">
        <f>+$C213*'Estructura Poblacion'!G$19</f>
        <v>135.38177350619387</v>
      </c>
      <c r="I213" s="59">
        <f>+$C213*'Estructura Poblacion'!H$19</f>
        <v>92.144636712870096</v>
      </c>
      <c r="J213" s="59">
        <f>+$C213*'Estructura Poblacion'!I$19</f>
        <v>49.01131650686164</v>
      </c>
      <c r="K213" s="59">
        <f>+$C213*'Estructura Poblacion'!J$19</f>
        <v>26.997256348998526</v>
      </c>
      <c r="L213" s="59">
        <f>+$C213*'Estructura Poblacion'!K$19</f>
        <v>28.369118395665275</v>
      </c>
      <c r="M213" s="139">
        <f>+D213*Parámetros!$B$97</f>
        <v>2.9681656678151834E-2</v>
      </c>
      <c r="N213" s="139">
        <f>E213*Parámetros!$B$98</f>
        <v>0.1464407118787831</v>
      </c>
      <c r="O213" s="139">
        <f>+F213*Parámetros!$B$99</f>
        <v>1.7776662555412901</v>
      </c>
      <c r="P213" s="139">
        <f>+G213*Parámetros!$B$100</f>
        <v>5.4102481948805003</v>
      </c>
      <c r="Q213" s="139">
        <f>+H213*Parámetros!$B$101</f>
        <v>6.6337069018034995</v>
      </c>
      <c r="R213" s="139">
        <f>I213*Parámetros!$B$102</f>
        <v>9.3987529447127489</v>
      </c>
      <c r="S213" s="139">
        <f>+J213*Parámetros!$B$103</f>
        <v>8.1358785401390321</v>
      </c>
      <c r="T213" s="139">
        <f>+K213*Parámetros!$B$104</f>
        <v>6.560333292806642</v>
      </c>
      <c r="U213" s="139">
        <f>L213*Parámetros!$B$105</f>
        <v>7.7447693220166203</v>
      </c>
      <c r="V213" s="139">
        <f t="shared" si="22"/>
        <v>45.837477820457266</v>
      </c>
      <c r="W213" s="139">
        <f t="shared" si="19"/>
        <v>33.15785728332439</v>
      </c>
      <c r="X213" s="59">
        <f t="shared" si="24"/>
        <v>471.15040535080004</v>
      </c>
      <c r="Y213" s="60">
        <f>+M213*Parámetros!$C$97</f>
        <v>1.4840828339075917E-3</v>
      </c>
      <c r="Z213" s="60">
        <f>N213*Parámetros!$C$98</f>
        <v>7.3220355939391558E-3</v>
      </c>
      <c r="AA213" s="60">
        <f>+O213*Parámetros!$C$99</f>
        <v>8.8883312777064516E-2</v>
      </c>
      <c r="AB213" s="60">
        <f>+P213*Parámetros!$C$100</f>
        <v>0.27051240974402502</v>
      </c>
      <c r="AC213" s="60">
        <f>+Q213*Parámetros!$C$101</f>
        <v>0.41792353481362049</v>
      </c>
      <c r="AD213" s="60">
        <f>+R213*Parámetros!$C$102</f>
        <v>1.1466478592549554</v>
      </c>
      <c r="AE213" s="60">
        <f>+S213*Parámetros!$C$103</f>
        <v>2.2292307199980952</v>
      </c>
      <c r="AF213" s="60">
        <f>+T213*Parámetros!$C$104</f>
        <v>2.8340639824924692</v>
      </c>
      <c r="AG213" s="60">
        <f>+U213*Parámetros!$C$105</f>
        <v>5.4910414493097832</v>
      </c>
      <c r="AH213" s="60">
        <f t="shared" si="23"/>
        <v>12.48710938681786</v>
      </c>
      <c r="AI213" s="140">
        <f t="shared" si="20"/>
        <v>9.0329095451359755</v>
      </c>
      <c r="AJ213" s="59">
        <f t="shared" si="25"/>
        <v>128.35144796368564</v>
      </c>
    </row>
    <row r="214" spans="1:36" x14ac:dyDescent="0.25">
      <c r="A214" s="21">
        <v>44116</v>
      </c>
      <c r="B214" s="138">
        <f t="shared" si="21"/>
        <v>206</v>
      </c>
      <c r="C214" s="56">
        <f>+'Modelo predictivo'!O213</f>
        <v>674.08777439151891</v>
      </c>
      <c r="D214" s="59">
        <f>+$C214*'Estructura Poblacion'!C$19</f>
        <v>27.498364236068497</v>
      </c>
      <c r="E214" s="59">
        <f>+$C214*'Estructura Poblacion'!D$19</f>
        <v>45.222992749323843</v>
      </c>
      <c r="F214" s="59">
        <f>+$C214*'Estructura Poblacion'!E$19</f>
        <v>137.24221077879923</v>
      </c>
      <c r="G214" s="59">
        <f>+$C214*'Estructura Poblacion'!F$19</f>
        <v>156.63396197392149</v>
      </c>
      <c r="H214" s="59">
        <f>+$C214*'Estructura Poblacion'!G$19</f>
        <v>125.42350176627846</v>
      </c>
      <c r="I214" s="59">
        <f>+$C214*'Estructura Poblacion'!H$19</f>
        <v>85.366757327794915</v>
      </c>
      <c r="J214" s="59">
        <f>+$C214*'Estructura Poblacion'!I$19</f>
        <v>45.406193044034495</v>
      </c>
      <c r="K214" s="59">
        <f>+$C214*'Estructura Poblacion'!J$19</f>
        <v>25.011420235371428</v>
      </c>
      <c r="L214" s="59">
        <f>+$C214*'Estructura Poblacion'!K$19</f>
        <v>26.282372279926562</v>
      </c>
      <c r="M214" s="139">
        <f>+D214*Parámetros!$B$97</f>
        <v>2.7498364236068499E-2</v>
      </c>
      <c r="N214" s="139">
        <f>E214*Parámetros!$B$98</f>
        <v>0.13566897824797153</v>
      </c>
      <c r="O214" s="139">
        <f>+F214*Parámetros!$B$99</f>
        <v>1.6469065293455909</v>
      </c>
      <c r="P214" s="139">
        <f>+G214*Parámetros!$B$100</f>
        <v>5.0122867831654876</v>
      </c>
      <c r="Q214" s="139">
        <f>+H214*Parámetros!$B$101</f>
        <v>6.1457515865476449</v>
      </c>
      <c r="R214" s="139">
        <f>I214*Parámetros!$B$102</f>
        <v>8.7074092474350806</v>
      </c>
      <c r="S214" s="139">
        <f>+J214*Parámetros!$B$103</f>
        <v>7.5374280453097269</v>
      </c>
      <c r="T214" s="139">
        <f>+K214*Parámetros!$B$104</f>
        <v>6.077775117195257</v>
      </c>
      <c r="U214" s="139">
        <f>L214*Parámetros!$B$105</f>
        <v>7.1750876324199524</v>
      </c>
      <c r="V214" s="139">
        <f t="shared" si="22"/>
        <v>42.465812283902778</v>
      </c>
      <c r="W214" s="139">
        <f t="shared" ref="W214:W277" si="26">+V202</f>
        <v>33.299841592797307</v>
      </c>
      <c r="X214" s="59">
        <f t="shared" si="24"/>
        <v>480.31637604190553</v>
      </c>
      <c r="Y214" s="60">
        <f>+M214*Parámetros!$C$97</f>
        <v>1.374918211803425E-3</v>
      </c>
      <c r="Z214" s="60">
        <f>N214*Parámetros!$C$98</f>
        <v>6.7834489123985769E-3</v>
      </c>
      <c r="AA214" s="60">
        <f>+O214*Parámetros!$C$99</f>
        <v>8.2345326467279545E-2</v>
      </c>
      <c r="AB214" s="60">
        <f>+P214*Parámetros!$C$100</f>
        <v>0.25061433915827441</v>
      </c>
      <c r="AC214" s="60">
        <f>+Q214*Parámetros!$C$101</f>
        <v>0.38718234995250161</v>
      </c>
      <c r="AD214" s="60">
        <f>+R214*Parámetros!$C$102</f>
        <v>1.0623039281870799</v>
      </c>
      <c r="AE214" s="60">
        <f>+S214*Parámetros!$C$103</f>
        <v>2.0652552844148655</v>
      </c>
      <c r="AF214" s="60">
        <f>+T214*Parámetros!$C$104</f>
        <v>2.625598850628351</v>
      </c>
      <c r="AG214" s="60">
        <f>+U214*Parámetros!$C$105</f>
        <v>5.0871371313857461</v>
      </c>
      <c r="AH214" s="60">
        <f t="shared" si="23"/>
        <v>11.5685955773183</v>
      </c>
      <c r="AI214" s="140">
        <f t="shared" ref="AI214:AI277" si="27">+AH202</f>
        <v>9.0715891079719739</v>
      </c>
      <c r="AJ214" s="59">
        <f t="shared" si="25"/>
        <v>130.84845443303197</v>
      </c>
    </row>
    <row r="215" spans="1:36" x14ac:dyDescent="0.25">
      <c r="A215" s="21">
        <v>44117</v>
      </c>
      <c r="B215" s="138">
        <f t="shared" si="21"/>
        <v>207</v>
      </c>
      <c r="C215" s="56">
        <f>+'Modelo predictivo'!O214</f>
        <v>681.41907793562859</v>
      </c>
      <c r="D215" s="59">
        <f>+$C215*'Estructura Poblacion'!C$19</f>
        <v>27.797433382312967</v>
      </c>
      <c r="E215" s="59">
        <f>+$C215*'Estructura Poblacion'!D$19</f>
        <v>45.714832980839155</v>
      </c>
      <c r="F215" s="59">
        <f>+$C215*'Estructura Poblacion'!E$19</f>
        <v>138.73484177509982</v>
      </c>
      <c r="G215" s="59">
        <f>+$C215*'Estructura Poblacion'!F$19</f>
        <v>158.33749549607137</v>
      </c>
      <c r="H215" s="59">
        <f>+$C215*'Estructura Poblacion'!G$19</f>
        <v>126.78759379990684</v>
      </c>
      <c r="I215" s="59">
        <f>+$C215*'Estructura Poblacion'!H$19</f>
        <v>86.295196671041211</v>
      </c>
      <c r="J215" s="59">
        <f>+$C215*'Estructura Poblacion'!I$19</f>
        <v>45.900025741547431</v>
      </c>
      <c r="K215" s="59">
        <f>+$C215*'Estructura Poblacion'!J$19</f>
        <v>25.283441655698056</v>
      </c>
      <c r="L215" s="59">
        <f>+$C215*'Estructura Poblacion'!K$19</f>
        <v>26.568216433111758</v>
      </c>
      <c r="M215" s="139">
        <f>+D215*Parámetros!$B$97</f>
        <v>2.7797433382312966E-2</v>
      </c>
      <c r="N215" s="139">
        <f>E215*Parámetros!$B$98</f>
        <v>0.13714449894251746</v>
      </c>
      <c r="O215" s="139">
        <f>+F215*Parámetros!$B$99</f>
        <v>1.664818101301198</v>
      </c>
      <c r="P215" s="139">
        <f>+G215*Parámetros!$B$100</f>
        <v>5.0667998558742839</v>
      </c>
      <c r="Q215" s="139">
        <f>+H215*Parámetros!$B$101</f>
        <v>6.2125920961954355</v>
      </c>
      <c r="R215" s="139">
        <f>I215*Parámetros!$B$102</f>
        <v>8.8021100604462035</v>
      </c>
      <c r="S215" s="139">
        <f>+J215*Parámetros!$B$103</f>
        <v>7.6194042730968743</v>
      </c>
      <c r="T215" s="139">
        <f>+K215*Parámetros!$B$104</f>
        <v>6.1438763223346271</v>
      </c>
      <c r="U215" s="139">
        <f>L215*Parámetros!$B$105</f>
        <v>7.2531230862395102</v>
      </c>
      <c r="V215" s="139">
        <f t="shared" si="22"/>
        <v>42.927665727812965</v>
      </c>
      <c r="W215" s="139">
        <f t="shared" si="26"/>
        <v>33.441682840934277</v>
      </c>
      <c r="X215" s="59">
        <f t="shared" si="24"/>
        <v>489.8023589287842</v>
      </c>
      <c r="Y215" s="60">
        <f>+M215*Parámetros!$C$97</f>
        <v>1.3898716691156483E-3</v>
      </c>
      <c r="Z215" s="60">
        <f>N215*Parámetros!$C$98</f>
        <v>6.8572249471258728E-3</v>
      </c>
      <c r="AA215" s="60">
        <f>+O215*Parámetros!$C$99</f>
        <v>8.3240905065059906E-2</v>
      </c>
      <c r="AB215" s="60">
        <f>+P215*Parámetros!$C$100</f>
        <v>0.25333999279371422</v>
      </c>
      <c r="AC215" s="60">
        <f>+Q215*Parámetros!$C$101</f>
        <v>0.39139330206031242</v>
      </c>
      <c r="AD215" s="60">
        <f>+R215*Parámetros!$C$102</f>
        <v>1.0738574273744368</v>
      </c>
      <c r="AE215" s="60">
        <f>+S215*Parámetros!$C$103</f>
        <v>2.0877167708285436</v>
      </c>
      <c r="AF215" s="60">
        <f>+T215*Parámetros!$C$104</f>
        <v>2.6541545712485588</v>
      </c>
      <c r="AG215" s="60">
        <f>+U215*Parámetros!$C$105</f>
        <v>5.1424642681438124</v>
      </c>
      <c r="AH215" s="60">
        <f t="shared" si="23"/>
        <v>11.694414334130681</v>
      </c>
      <c r="AI215" s="140">
        <f t="shared" si="27"/>
        <v>9.1102296978400883</v>
      </c>
      <c r="AJ215" s="59">
        <f t="shared" si="25"/>
        <v>133.43263906932256</v>
      </c>
    </row>
    <row r="216" spans="1:36" x14ac:dyDescent="0.25">
      <c r="A216" s="21">
        <v>44118</v>
      </c>
      <c r="B216" s="138">
        <f t="shared" si="21"/>
        <v>208</v>
      </c>
      <c r="C216" s="56">
        <f>+'Modelo predictivo'!O215</f>
        <v>688.80704813054763</v>
      </c>
      <c r="D216" s="59">
        <f>+$C216*'Estructura Poblacion'!C$19</f>
        <v>28.09881415660232</v>
      </c>
      <c r="E216" s="59">
        <f>+$C216*'Estructura Poblacion'!D$19</f>
        <v>46.210474847150458</v>
      </c>
      <c r="F216" s="59">
        <f>+$C216*'Estructura Poblacion'!E$19</f>
        <v>140.2390099283256</v>
      </c>
      <c r="G216" s="59">
        <f>+$C216*'Estructura Poblacion'!F$19</f>
        <v>160.05419632723536</v>
      </c>
      <c r="H216" s="59">
        <f>+$C216*'Estructura Poblacion'!G$19</f>
        <v>128.16222946011902</v>
      </c>
      <c r="I216" s="59">
        <f>+$C216*'Estructura Poblacion'!H$19</f>
        <v>87.230812302616698</v>
      </c>
      <c r="J216" s="59">
        <f>+$C216*'Estructura Poblacion'!I$19</f>
        <v>46.397675474442941</v>
      </c>
      <c r="K216" s="59">
        <f>+$C216*'Estructura Poblacion'!J$19</f>
        <v>25.557565641106805</v>
      </c>
      <c r="L216" s="59">
        <f>+$C216*'Estructura Poblacion'!K$19</f>
        <v>26.856269992948441</v>
      </c>
      <c r="M216" s="139">
        <f>+D216*Parámetros!$B$97</f>
        <v>2.8098814156602321E-2</v>
      </c>
      <c r="N216" s="139">
        <f>E216*Parámetros!$B$98</f>
        <v>0.13863142454145139</v>
      </c>
      <c r="O216" s="139">
        <f>+F216*Parámetros!$B$99</f>
        <v>1.6828681191399073</v>
      </c>
      <c r="P216" s="139">
        <f>+G216*Parámetros!$B$100</f>
        <v>5.1217342824715315</v>
      </c>
      <c r="Q216" s="139">
        <f>+H216*Parámetros!$B$101</f>
        <v>6.2799492435458326</v>
      </c>
      <c r="R216" s="139">
        <f>I216*Parámetros!$B$102</f>
        <v>8.8975428548669022</v>
      </c>
      <c r="S216" s="139">
        <f>+J216*Parámetros!$B$103</f>
        <v>7.7020141287575283</v>
      </c>
      <c r="T216" s="139">
        <f>+K216*Parámetros!$B$104</f>
        <v>6.2104884507889535</v>
      </c>
      <c r="U216" s="139">
        <f>L216*Parámetros!$B$105</f>
        <v>7.3317617080749251</v>
      </c>
      <c r="V216" s="139">
        <f t="shared" si="22"/>
        <v>43.393089026343631</v>
      </c>
      <c r="W216" s="139">
        <f t="shared" si="26"/>
        <v>33.583370977988395</v>
      </c>
      <c r="X216" s="59">
        <f t="shared" si="24"/>
        <v>499.61207697713945</v>
      </c>
      <c r="Y216" s="60">
        <f>+M216*Parámetros!$C$97</f>
        <v>1.4049407078301161E-3</v>
      </c>
      <c r="Z216" s="60">
        <f>N216*Parámetros!$C$98</f>
        <v>6.93157122707257E-3</v>
      </c>
      <c r="AA216" s="60">
        <f>+O216*Parámetros!$C$99</f>
        <v>8.4143405956995376E-2</v>
      </c>
      <c r="AB216" s="60">
        <f>+P216*Parámetros!$C$100</f>
        <v>0.25608671412357659</v>
      </c>
      <c r="AC216" s="60">
        <f>+Q216*Parámetros!$C$101</f>
        <v>0.39563680234338744</v>
      </c>
      <c r="AD216" s="60">
        <f>+R216*Parámetros!$C$102</f>
        <v>1.085500228293762</v>
      </c>
      <c r="AE216" s="60">
        <f>+S216*Parámetros!$C$103</f>
        <v>2.1103518712795628</v>
      </c>
      <c r="AF216" s="60">
        <f>+T216*Parámetros!$C$104</f>
        <v>2.6829310107408277</v>
      </c>
      <c r="AG216" s="60">
        <f>+U216*Parámetros!$C$105</f>
        <v>5.1982190510251218</v>
      </c>
      <c r="AH216" s="60">
        <f t="shared" si="23"/>
        <v>11.821205595698137</v>
      </c>
      <c r="AI216" s="140">
        <f t="shared" si="27"/>
        <v>9.1488285769743065</v>
      </c>
      <c r="AJ216" s="59">
        <f t="shared" si="25"/>
        <v>136.1050160880464</v>
      </c>
    </row>
    <row r="217" spans="1:36" x14ac:dyDescent="0.25">
      <c r="A217" s="21">
        <v>44119</v>
      </c>
      <c r="B217" s="138">
        <f t="shared" si="21"/>
        <v>209</v>
      </c>
      <c r="C217" s="56">
        <f>+'Modelo predictivo'!O216</f>
        <v>696.2515541636385</v>
      </c>
      <c r="D217" s="59">
        <f>+$C217*'Estructura Poblacion'!C$19</f>
        <v>28.40250122263809</v>
      </c>
      <c r="E217" s="59">
        <f>+$C217*'Estructura Poblacion'!D$19</f>
        <v>46.709909572339861</v>
      </c>
      <c r="F217" s="59">
        <f>+$C217*'Estructura Poblacion'!E$19</f>
        <v>141.75468860542335</v>
      </c>
      <c r="G217" s="59">
        <f>+$C217*'Estructura Poblacion'!F$19</f>
        <v>161.7840340712211</v>
      </c>
      <c r="H217" s="59">
        <f>+$C217*'Estructura Poblacion'!G$19</f>
        <v>129.54738440738578</v>
      </c>
      <c r="I217" s="59">
        <f>+$C217*'Estructura Poblacion'!H$19</f>
        <v>88.173587656354329</v>
      </c>
      <c r="J217" s="59">
        <f>+$C217*'Estructura Poblacion'!I$19</f>
        <v>46.899133431251506</v>
      </c>
      <c r="K217" s="59">
        <f>+$C217*'Estructura Poblacion'!J$19</f>
        <v>25.833787337912494</v>
      </c>
      <c r="L217" s="59">
        <f>+$C217*'Estructura Poblacion'!K$19</f>
        <v>27.146527859112041</v>
      </c>
      <c r="M217" s="139">
        <f>+D217*Parámetros!$B$97</f>
        <v>2.8402501222638092E-2</v>
      </c>
      <c r="N217" s="139">
        <f>E217*Parámetros!$B$98</f>
        <v>0.14012972871701959</v>
      </c>
      <c r="O217" s="139">
        <f>+F217*Parámetros!$B$99</f>
        <v>1.7010562632650803</v>
      </c>
      <c r="P217" s="139">
        <f>+G217*Parámetros!$B$100</f>
        <v>5.1770890902790754</v>
      </c>
      <c r="Q217" s="139">
        <f>+H217*Parámetros!$B$101</f>
        <v>6.347821835961903</v>
      </c>
      <c r="R217" s="139">
        <f>I217*Parámetros!$B$102</f>
        <v>8.993705940948141</v>
      </c>
      <c r="S217" s="139">
        <f>+J217*Parámetros!$B$103</f>
        <v>7.7852561495877506</v>
      </c>
      <c r="T217" s="139">
        <f>+K217*Parámetros!$B$104</f>
        <v>6.2776103231127358</v>
      </c>
      <c r="U217" s="139">
        <f>L217*Parámetros!$B$105</f>
        <v>7.4110021055375874</v>
      </c>
      <c r="V217" s="139">
        <f t="shared" si="22"/>
        <v>43.862073938631937</v>
      </c>
      <c r="W217" s="139">
        <f t="shared" si="26"/>
        <v>33.724895888735979</v>
      </c>
      <c r="X217" s="59">
        <f t="shared" si="24"/>
        <v>509.74925502703536</v>
      </c>
      <c r="Y217" s="60">
        <f>+M217*Parámetros!$C$97</f>
        <v>1.4201250611319046E-3</v>
      </c>
      <c r="Z217" s="60">
        <f>N217*Parámetros!$C$98</f>
        <v>7.0064864358509796E-3</v>
      </c>
      <c r="AA217" s="60">
        <f>+O217*Parámetros!$C$99</f>
        <v>8.5052813163254026E-2</v>
      </c>
      <c r="AB217" s="60">
        <f>+P217*Parámetros!$C$100</f>
        <v>0.25885445451395378</v>
      </c>
      <c r="AC217" s="60">
        <f>+Q217*Parámetros!$C$101</f>
        <v>0.39991277566559991</v>
      </c>
      <c r="AD217" s="60">
        <f>+R217*Parámetros!$C$102</f>
        <v>1.0972321247956731</v>
      </c>
      <c r="AE217" s="60">
        <f>+S217*Parámetros!$C$103</f>
        <v>2.1331601849870436</v>
      </c>
      <c r="AF217" s="60">
        <f>+T217*Parámetros!$C$104</f>
        <v>2.7119276595847017</v>
      </c>
      <c r="AG217" s="60">
        <f>+U217*Parámetros!$C$105</f>
        <v>5.2544004928261492</v>
      </c>
      <c r="AH217" s="60">
        <f t="shared" si="23"/>
        <v>11.948967117033359</v>
      </c>
      <c r="AI217" s="140">
        <f t="shared" si="27"/>
        <v>9.1873829897713382</v>
      </c>
      <c r="AJ217" s="59">
        <f t="shared" si="25"/>
        <v>138.86660021530841</v>
      </c>
    </row>
    <row r="218" spans="1:36" x14ac:dyDescent="0.25">
      <c r="A218" s="21">
        <v>44120</v>
      </c>
      <c r="B218" s="138">
        <f t="shared" si="21"/>
        <v>210</v>
      </c>
      <c r="C218" s="56">
        <f>+'Modelo predictivo'!O217</f>
        <v>703.75244829524308</v>
      </c>
      <c r="D218" s="59">
        <f>+$C218*'Estructura Poblacion'!C$19</f>
        <v>28.708488553610287</v>
      </c>
      <c r="E218" s="59">
        <f>+$C218*'Estructura Poblacion'!D$19</f>
        <v>47.213127244894743</v>
      </c>
      <c r="F218" s="59">
        <f>+$C218*'Estructura Poblacion'!E$19</f>
        <v>143.28184772705018</v>
      </c>
      <c r="G218" s="59">
        <f>+$C218*'Estructura Poblacion'!F$19</f>
        <v>163.52697439860012</v>
      </c>
      <c r="H218" s="59">
        <f>+$C218*'Estructura Poblacion'!G$19</f>
        <v>130.94303115266786</v>
      </c>
      <c r="I218" s="59">
        <f>+$C218*'Estructura Poblacion'!H$19</f>
        <v>89.123504022442077</v>
      </c>
      <c r="J218" s="59">
        <f>+$C218*'Estructura Poblacion'!I$19</f>
        <v>47.404389660308532</v>
      </c>
      <c r="K218" s="59">
        <f>+$C218*'Estructura Poblacion'!J$19</f>
        <v>26.112101264368054</v>
      </c>
      <c r="L218" s="59">
        <f>+$C218*'Estructura Poblacion'!K$19</f>
        <v>27.438984271301244</v>
      </c>
      <c r="M218" s="139">
        <f>+D218*Parámetros!$B$97</f>
        <v>2.8708488553610287E-2</v>
      </c>
      <c r="N218" s="139">
        <f>E218*Parámetros!$B$98</f>
        <v>0.14163938173468424</v>
      </c>
      <c r="O218" s="139">
        <f>+F218*Parámetros!$B$99</f>
        <v>1.7193821727246021</v>
      </c>
      <c r="P218" s="139">
        <f>+G218*Parámetros!$B$100</f>
        <v>5.2328631807552037</v>
      </c>
      <c r="Q218" s="139">
        <f>+H218*Parámetros!$B$101</f>
        <v>6.4162085264807249</v>
      </c>
      <c r="R218" s="139">
        <f>I218*Parámetros!$B$102</f>
        <v>9.0905974102890905</v>
      </c>
      <c r="S218" s="139">
        <f>+J218*Parámetros!$B$103</f>
        <v>7.8691286836112164</v>
      </c>
      <c r="T218" s="139">
        <f>+K218*Parámetros!$B$104</f>
        <v>6.3452406072414371</v>
      </c>
      <c r="U218" s="139">
        <f>L218*Parámetros!$B$105</f>
        <v>7.4908427060652398</v>
      </c>
      <c r="V218" s="139">
        <f t="shared" si="22"/>
        <v>44.334611157455804</v>
      </c>
      <c r="W218" s="139">
        <f t="shared" si="26"/>
        <v>33.866247393488635</v>
      </c>
      <c r="X218" s="59">
        <f t="shared" si="24"/>
        <v>520.21761879100256</v>
      </c>
      <c r="Y218" s="60">
        <f>+M218*Parámetros!$C$97</f>
        <v>1.4354244276805145E-3</v>
      </c>
      <c r="Z218" s="60">
        <f>N218*Parámetros!$C$98</f>
        <v>7.0819690867342123E-3</v>
      </c>
      <c r="AA218" s="60">
        <f>+O218*Parámetros!$C$99</f>
        <v>8.5969108636230113E-2</v>
      </c>
      <c r="AB218" s="60">
        <f>+P218*Parámetros!$C$100</f>
        <v>0.2616431590377602</v>
      </c>
      <c r="AC218" s="60">
        <f>+Q218*Parámetros!$C$101</f>
        <v>0.40422113716828567</v>
      </c>
      <c r="AD218" s="60">
        <f>+R218*Parámetros!$C$102</f>
        <v>1.1090528840552689</v>
      </c>
      <c r="AE218" s="60">
        <f>+S218*Parámetros!$C$103</f>
        <v>2.1561412593094733</v>
      </c>
      <c r="AF218" s="60">
        <f>+T218*Parámetros!$C$104</f>
        <v>2.7411439423283008</v>
      </c>
      <c r="AG218" s="60">
        <f>+U218*Parámetros!$C$105</f>
        <v>5.3110074786002546</v>
      </c>
      <c r="AH218" s="60">
        <f t="shared" si="23"/>
        <v>12.077696362649988</v>
      </c>
      <c r="AI218" s="140">
        <f t="shared" si="27"/>
        <v>9.2258901630663317</v>
      </c>
      <c r="AJ218" s="59">
        <f t="shared" si="25"/>
        <v>141.71840641489206</v>
      </c>
    </row>
    <row r="219" spans="1:36" x14ac:dyDescent="0.25">
      <c r="A219" s="21">
        <v>44121</v>
      </c>
      <c r="B219" s="138">
        <f t="shared" si="21"/>
        <v>211</v>
      </c>
      <c r="C219" s="56">
        <f>+'Modelo predictivo'!O218</f>
        <v>711.30956550873816</v>
      </c>
      <c r="D219" s="59">
        <f>+$C219*'Estructura Poblacion'!C$19</f>
        <v>29.016769417921964</v>
      </c>
      <c r="E219" s="59">
        <f>+$C219*'Estructura Poblacion'!D$19</f>
        <v>47.720116794230762</v>
      </c>
      <c r="F219" s="59">
        <f>+$C219*'Estructura Poblacion'!E$19</f>
        <v>144.8204536963259</v>
      </c>
      <c r="G219" s="59">
        <f>+$C219*'Estructura Poblacion'!F$19</f>
        <v>165.28297896539345</v>
      </c>
      <c r="H219" s="59">
        <f>+$C219*'Estructura Poblacion'!G$19</f>
        <v>132.34913899230398</v>
      </c>
      <c r="I219" s="59">
        <f>+$C219*'Estructura Poblacion'!H$19</f>
        <v>90.080540503105851</v>
      </c>
      <c r="J219" s="59">
        <f>+$C219*'Estructura Poblacion'!I$19</f>
        <v>47.913433046182277</v>
      </c>
      <c r="K219" s="59">
        <f>+$C219*'Estructura Poblacion'!J$19</f>
        <v>26.392501297680187</v>
      </c>
      <c r="L219" s="59">
        <f>+$C219*'Estructura Poblacion'!K$19</f>
        <v>27.733632795593806</v>
      </c>
      <c r="M219" s="139">
        <f>+D219*Parámetros!$B$97</f>
        <v>2.9016769417921966E-2</v>
      </c>
      <c r="N219" s="139">
        <f>E219*Parámetros!$B$98</f>
        <v>0.14316035038269229</v>
      </c>
      <c r="O219" s="139">
        <f>+F219*Parámetros!$B$99</f>
        <v>1.7378454443559108</v>
      </c>
      <c r="P219" s="139">
        <f>+G219*Parámetros!$B$100</f>
        <v>5.2890553268925906</v>
      </c>
      <c r="Q219" s="139">
        <f>+H219*Parámetros!$B$101</f>
        <v>6.4851078106228952</v>
      </c>
      <c r="R219" s="139">
        <f>I219*Parámetros!$B$102</f>
        <v>9.188215131316797</v>
      </c>
      <c r="S219" s="139">
        <f>+J219*Parámetros!$B$103</f>
        <v>7.9536298856662588</v>
      </c>
      <c r="T219" s="139">
        <f>+K219*Parámetros!$B$104</f>
        <v>6.4133778153362853</v>
      </c>
      <c r="U219" s="139">
        <f>L219*Parámetros!$B$105</f>
        <v>7.5712817531971099</v>
      </c>
      <c r="V219" s="139">
        <f t="shared" si="22"/>
        <v>44.810690287188464</v>
      </c>
      <c r="W219" s="139">
        <f t="shared" si="26"/>
        <v>40.871494172048649</v>
      </c>
      <c r="X219" s="59">
        <f t="shared" si="24"/>
        <v>524.15681490614236</v>
      </c>
      <c r="Y219" s="60">
        <f>+M219*Parámetros!$C$97</f>
        <v>1.4508384708960985E-3</v>
      </c>
      <c r="Z219" s="60">
        <f>N219*Parámetros!$C$98</f>
        <v>7.1580175191346147E-3</v>
      </c>
      <c r="AA219" s="60">
        <f>+O219*Parámetros!$C$99</f>
        <v>8.6892272217795552E-2</v>
      </c>
      <c r="AB219" s="60">
        <f>+P219*Parámetros!$C$100</f>
        <v>0.26445276634462955</v>
      </c>
      <c r="AC219" s="60">
        <f>+Q219*Parámetros!$C$101</f>
        <v>0.40856179206924242</v>
      </c>
      <c r="AD219" s="60">
        <f>+R219*Parámetros!$C$102</f>
        <v>1.1209622460206492</v>
      </c>
      <c r="AE219" s="60">
        <f>+S219*Parámetros!$C$103</f>
        <v>2.1792945886725552</v>
      </c>
      <c r="AF219" s="60">
        <f>+T219*Parámetros!$C$104</f>
        <v>2.7705792162252751</v>
      </c>
      <c r="AG219" s="60">
        <f>+U219*Parámetros!$C$105</f>
        <v>5.3680387630167505</v>
      </c>
      <c r="AH219" s="60">
        <f t="shared" si="23"/>
        <v>12.207390500556928</v>
      </c>
      <c r="AI219" s="140">
        <f t="shared" si="27"/>
        <v>11.134269222406548</v>
      </c>
      <c r="AJ219" s="59">
        <f t="shared" si="25"/>
        <v>142.79152769304244</v>
      </c>
    </row>
    <row r="220" spans="1:36" x14ac:dyDescent="0.25">
      <c r="A220" s="21">
        <v>44122</v>
      </c>
      <c r="B220" s="138">
        <f t="shared" si="21"/>
        <v>212</v>
      </c>
      <c r="C220" s="56">
        <f>+'Modelo predictivo'!O219</f>
        <v>718.92272315826267</v>
      </c>
      <c r="D220" s="59">
        <f>+$C220*'Estructura Poblacion'!C$19</f>
        <v>29.32733636481877</v>
      </c>
      <c r="E220" s="59">
        <f>+$C220*'Estructura Poblacion'!D$19</f>
        <v>48.230865967058719</v>
      </c>
      <c r="F220" s="59">
        <f>+$C220*'Estructura Poblacion'!E$19</f>
        <v>146.37046932711141</v>
      </c>
      <c r="G220" s="59">
        <f>+$C220*'Estructura Poblacion'!F$19</f>
        <v>167.05200533121578</v>
      </c>
      <c r="H220" s="59">
        <f>+$C220*'Estructura Poblacion'!G$19</f>
        <v>133.76567394246538</v>
      </c>
      <c r="I220" s="59">
        <f>+$C220*'Estructura Poblacion'!H$19</f>
        <v>91.044673967997511</v>
      </c>
      <c r="J220" s="59">
        <f>+$C220*'Estructura Poblacion'!I$19</f>
        <v>48.426251285944922</v>
      </c>
      <c r="K220" s="59">
        <f>+$C220*'Estructura Poblacion'!J$19</f>
        <v>26.674980660938591</v>
      </c>
      <c r="L220" s="59">
        <f>+$C220*'Estructura Poblacion'!K$19</f>
        <v>28.030466310711613</v>
      </c>
      <c r="M220" s="139">
        <f>+D220*Parámetros!$B$97</f>
        <v>2.9327336364818771E-2</v>
      </c>
      <c r="N220" s="139">
        <f>E220*Parámetros!$B$98</f>
        <v>0.14469259790117617</v>
      </c>
      <c r="O220" s="139">
        <f>+F220*Parámetros!$B$99</f>
        <v>1.756445631925337</v>
      </c>
      <c r="P220" s="139">
        <f>+G220*Parámetros!$B$100</f>
        <v>5.345664170598905</v>
      </c>
      <c r="Q220" s="139">
        <f>+H220*Parámetros!$B$101</f>
        <v>6.5545180231808038</v>
      </c>
      <c r="R220" s="139">
        <f>I220*Parámetros!$B$102</f>
        <v>9.286556744735746</v>
      </c>
      <c r="S220" s="139">
        <f>+J220*Parámetros!$B$103</f>
        <v>8.0387577134668575</v>
      </c>
      <c r="T220" s="139">
        <f>+K220*Parámetros!$B$104</f>
        <v>6.4820203006080774</v>
      </c>
      <c r="U220" s="139">
        <f>L220*Parámetros!$B$105</f>
        <v>7.6523173028242715</v>
      </c>
      <c r="V220" s="139">
        <f t="shared" si="22"/>
        <v>45.290299821605991</v>
      </c>
      <c r="W220" s="139">
        <f t="shared" si="26"/>
        <v>41.664155554138688</v>
      </c>
      <c r="X220" s="59">
        <f t="shared" si="24"/>
        <v>527.7829591736097</v>
      </c>
      <c r="Y220" s="60">
        <f>+M220*Parámetros!$C$97</f>
        <v>1.4663668182409387E-3</v>
      </c>
      <c r="Z220" s="60">
        <f>N220*Parámetros!$C$98</f>
        <v>7.2346298950588086E-3</v>
      </c>
      <c r="AA220" s="60">
        <f>+O220*Parámetros!$C$99</f>
        <v>8.7822281596266857E-2</v>
      </c>
      <c r="AB220" s="60">
        <f>+P220*Parámetros!$C$100</f>
        <v>0.26728320852994525</v>
      </c>
      <c r="AC220" s="60">
        <f>+Q220*Parámetros!$C$101</f>
        <v>0.41293463546039066</v>
      </c>
      <c r="AD220" s="60">
        <f>+R220*Parámetros!$C$102</f>
        <v>1.1329599228577609</v>
      </c>
      <c r="AE220" s="60">
        <f>+S220*Parámetros!$C$103</f>
        <v>2.2026196134899192</v>
      </c>
      <c r="AF220" s="60">
        <f>+T220*Parámetros!$C$104</f>
        <v>2.8002327698626894</v>
      </c>
      <c r="AG220" s="60">
        <f>+U220*Parámetros!$C$105</f>
        <v>5.4254929677024082</v>
      </c>
      <c r="AH220" s="60">
        <f t="shared" si="23"/>
        <v>12.338046396212681</v>
      </c>
      <c r="AI220" s="140">
        <f t="shared" si="27"/>
        <v>11.350207137307422</v>
      </c>
      <c r="AJ220" s="59">
        <f t="shared" si="25"/>
        <v>143.77936695194771</v>
      </c>
    </row>
    <row r="221" spans="1:36" x14ac:dyDescent="0.25">
      <c r="A221" s="21">
        <v>44123</v>
      </c>
      <c r="B221" s="138">
        <f t="shared" si="21"/>
        <v>213</v>
      </c>
      <c r="C221" s="56">
        <f>+'Modelo predictivo'!O220</f>
        <v>793.91107161180116</v>
      </c>
      <c r="D221" s="59">
        <f>+$C221*'Estructura Poblacion'!C$19</f>
        <v>32.386369620685173</v>
      </c>
      <c r="E221" s="59">
        <f>+$C221*'Estructura Poblacion'!D$19</f>
        <v>53.26166116499757</v>
      </c>
      <c r="F221" s="59">
        <f>+$C221*'Estructura Poblacion'!E$19</f>
        <v>161.63786789950726</v>
      </c>
      <c r="G221" s="59">
        <f>+$C221*'Estructura Poblacion'!F$19</f>
        <v>184.47662355806506</v>
      </c>
      <c r="H221" s="59">
        <f>+$C221*'Estructura Poblacion'!G$19</f>
        <v>147.71830980387466</v>
      </c>
      <c r="I221" s="59">
        <f>+$C221*'Estructura Poblacion'!H$19</f>
        <v>100.54122974016504</v>
      </c>
      <c r="J221" s="59">
        <f>+$C221*'Estructura Poblacion'!I$19</f>
        <v>53.477426452277285</v>
      </c>
      <c r="K221" s="59">
        <f>+$C221*'Estructura Poblacion'!J$19</f>
        <v>29.457355845863045</v>
      </c>
      <c r="L221" s="59">
        <f>+$C221*'Estructura Poblacion'!K$19</f>
        <v>30.954227526366068</v>
      </c>
      <c r="M221" s="139">
        <f>+D221*Parámetros!$B$97</f>
        <v>3.2386369620685175E-2</v>
      </c>
      <c r="N221" s="139">
        <f>E221*Parámetros!$B$98</f>
        <v>0.15978498349499271</v>
      </c>
      <c r="O221" s="139">
        <f>+F221*Parámetros!$B$99</f>
        <v>1.9396544147940871</v>
      </c>
      <c r="P221" s="139">
        <f>+G221*Parámetros!$B$100</f>
        <v>5.9032519538580823</v>
      </c>
      <c r="Q221" s="139">
        <f>+H221*Parámetros!$B$101</f>
        <v>7.238197180389859</v>
      </c>
      <c r="R221" s="139">
        <f>I221*Parámetros!$B$102</f>
        <v>10.255205433496833</v>
      </c>
      <c r="S221" s="139">
        <f>+J221*Parámetros!$B$103</f>
        <v>8.8772527910780301</v>
      </c>
      <c r="T221" s="139">
        <f>+K221*Parámetros!$B$104</f>
        <v>7.1581374705447196</v>
      </c>
      <c r="U221" s="139">
        <f>L221*Parámetros!$B$105</f>
        <v>8.4505041146979369</v>
      </c>
      <c r="V221" s="139">
        <f t="shared" si="22"/>
        <v>50.014374711975222</v>
      </c>
      <c r="W221" s="139">
        <f t="shared" si="26"/>
        <v>42.47058698557116</v>
      </c>
      <c r="X221" s="59">
        <f t="shared" si="24"/>
        <v>535.32674690001386</v>
      </c>
      <c r="Y221" s="60">
        <f>+M221*Parámetros!$C$97</f>
        <v>1.6193184810342589E-3</v>
      </c>
      <c r="Z221" s="60">
        <f>N221*Parámetros!$C$98</f>
        <v>7.9892491747496353E-3</v>
      </c>
      <c r="AA221" s="60">
        <f>+O221*Parámetros!$C$99</f>
        <v>9.6982720739704362E-2</v>
      </c>
      <c r="AB221" s="60">
        <f>+P221*Parámetros!$C$100</f>
        <v>0.29516259769290415</v>
      </c>
      <c r="AC221" s="60">
        <f>+Q221*Parámetros!$C$101</f>
        <v>0.45600642236456113</v>
      </c>
      <c r="AD221" s="60">
        <f>+R221*Parámetros!$C$102</f>
        <v>1.2511350628866136</v>
      </c>
      <c r="AE221" s="60">
        <f>+S221*Parámetros!$C$103</f>
        <v>2.4323672647553805</v>
      </c>
      <c r="AF221" s="60">
        <f>+T221*Parámetros!$C$104</f>
        <v>3.0923153872753186</v>
      </c>
      <c r="AG221" s="60">
        <f>+U221*Parámetros!$C$105</f>
        <v>5.9914074173208371</v>
      </c>
      <c r="AH221" s="60">
        <f t="shared" si="23"/>
        <v>13.624985440691102</v>
      </c>
      <c r="AI221" s="140">
        <f t="shared" si="27"/>
        <v>11.569896308179977</v>
      </c>
      <c r="AJ221" s="59">
        <f t="shared" si="25"/>
        <v>145.83445608445882</v>
      </c>
    </row>
    <row r="222" spans="1:36" x14ac:dyDescent="0.25">
      <c r="A222" s="21">
        <v>44124</v>
      </c>
      <c r="B222" s="138">
        <f t="shared" si="21"/>
        <v>214</v>
      </c>
      <c r="C222" s="56">
        <f>+'Modelo predictivo'!O221</f>
        <v>808.38484460953623</v>
      </c>
      <c r="D222" s="59">
        <f>+$C222*'Estructura Poblacion'!C$19</f>
        <v>32.976804719617441</v>
      </c>
      <c r="E222" s="59">
        <f>+$C222*'Estructura Poblacion'!D$19</f>
        <v>54.232673184793917</v>
      </c>
      <c r="F222" s="59">
        <f>+$C222*'Estructura Poblacion'!E$19</f>
        <v>164.58468384838386</v>
      </c>
      <c r="G222" s="59">
        <f>+$C222*'Estructura Poblacion'!F$19</f>
        <v>187.83981229323066</v>
      </c>
      <c r="H222" s="59">
        <f>+$C222*'Estructura Poblacion'!G$19</f>
        <v>150.41135863536374</v>
      </c>
      <c r="I222" s="59">
        <f>+$C222*'Estructura Poblacion'!H$19</f>
        <v>102.37419439855921</v>
      </c>
      <c r="J222" s="59">
        <f>+$C222*'Estructura Poblacion'!I$19</f>
        <v>54.452372083658787</v>
      </c>
      <c r="K222" s="59">
        <f>+$C222*'Estructura Poblacion'!J$19</f>
        <v>29.994392167526794</v>
      </c>
      <c r="L222" s="59">
        <f>+$C222*'Estructura Poblacion'!K$19</f>
        <v>31.518553278401853</v>
      </c>
      <c r="M222" s="139">
        <f>+D222*Parámetros!$B$97</f>
        <v>3.297680471961744E-2</v>
      </c>
      <c r="N222" s="139">
        <f>E222*Parámetros!$B$98</f>
        <v>0.16269801955438176</v>
      </c>
      <c r="O222" s="139">
        <f>+F222*Parámetros!$B$99</f>
        <v>1.9750162061806065</v>
      </c>
      <c r="P222" s="139">
        <f>+G222*Parámetros!$B$100</f>
        <v>6.010873993383381</v>
      </c>
      <c r="Q222" s="139">
        <f>+H222*Parámetros!$B$101</f>
        <v>7.3701565731328236</v>
      </c>
      <c r="R222" s="139">
        <f>I222*Parámetros!$B$102</f>
        <v>10.442167828653039</v>
      </c>
      <c r="S222" s="139">
        <f>+J222*Parámetros!$B$103</f>
        <v>9.0390937658873582</v>
      </c>
      <c r="T222" s="139">
        <f>+K222*Parámetros!$B$104</f>
        <v>7.2886372967090107</v>
      </c>
      <c r="U222" s="139">
        <f>L222*Parámetros!$B$105</f>
        <v>8.6045650450037066</v>
      </c>
      <c r="V222" s="139">
        <f t="shared" si="22"/>
        <v>50.926185533223929</v>
      </c>
      <c r="W222" s="139">
        <f t="shared" si="26"/>
        <v>43.29096218488111</v>
      </c>
      <c r="X222" s="59">
        <f t="shared" si="24"/>
        <v>542.96197024835669</v>
      </c>
      <c r="Y222" s="60">
        <f>+M222*Parámetros!$C$97</f>
        <v>1.6488402359808722E-3</v>
      </c>
      <c r="Z222" s="60">
        <f>N222*Parámetros!$C$98</f>
        <v>8.1349009777190884E-3</v>
      </c>
      <c r="AA222" s="60">
        <f>+O222*Parámetros!$C$99</f>
        <v>9.8750810309030324E-2</v>
      </c>
      <c r="AB222" s="60">
        <f>+P222*Parámetros!$C$100</f>
        <v>0.30054369966916905</v>
      </c>
      <c r="AC222" s="60">
        <f>+Q222*Parámetros!$C$101</f>
        <v>0.46431986410736786</v>
      </c>
      <c r="AD222" s="60">
        <f>+R222*Parámetros!$C$102</f>
        <v>1.2739444750956708</v>
      </c>
      <c r="AE222" s="60">
        <f>+S222*Parámetros!$C$103</f>
        <v>2.4767116918531364</v>
      </c>
      <c r="AF222" s="60">
        <f>+T222*Parámetros!$C$104</f>
        <v>3.1486913121782925</v>
      </c>
      <c r="AG222" s="60">
        <f>+U222*Parámetros!$C$105</f>
        <v>6.1006366169076278</v>
      </c>
      <c r="AH222" s="60">
        <f t="shared" si="23"/>
        <v>13.873382211333995</v>
      </c>
      <c r="AI222" s="140">
        <f t="shared" si="27"/>
        <v>11.793384059668867</v>
      </c>
      <c r="AJ222" s="59">
        <f t="shared" si="25"/>
        <v>147.91445423612396</v>
      </c>
    </row>
    <row r="223" spans="1:36" x14ac:dyDescent="0.25">
      <c r="A223" s="21">
        <v>44125</v>
      </c>
      <c r="B223" s="138">
        <f t="shared" si="21"/>
        <v>215</v>
      </c>
      <c r="C223" s="56">
        <f>+'Modelo predictivo'!O222</f>
        <v>823.08499671518803</v>
      </c>
      <c r="D223" s="59">
        <f>+$C223*'Estructura Poblacion'!C$19</f>
        <v>33.576474602803962</v>
      </c>
      <c r="E223" s="59">
        <f>+$C223*'Estructura Poblacion'!D$19</f>
        <v>55.218872456376808</v>
      </c>
      <c r="F223" s="59">
        <f>+$C223*'Estructura Poblacion'!E$19</f>
        <v>167.57758989179251</v>
      </c>
      <c r="G223" s="59">
        <f>+$C223*'Estructura Poblacion'!F$19</f>
        <v>191.25560346079183</v>
      </c>
      <c r="H223" s="59">
        <f>+$C223*'Estructura Poblacion'!G$19</f>
        <v>153.14652848064401</v>
      </c>
      <c r="I223" s="59">
        <f>+$C223*'Estructura Poblacion'!H$19</f>
        <v>104.23582780174269</v>
      </c>
      <c r="J223" s="59">
        <f>+$C223*'Estructura Poblacion'!I$19</f>
        <v>55.442566491039059</v>
      </c>
      <c r="K223" s="59">
        <f>+$C223*'Estructura Poblacion'!J$19</f>
        <v>30.539828082263899</v>
      </c>
      <c r="L223" s="59">
        <f>+$C223*'Estructura Poblacion'!K$19</f>
        <v>32.091705447733268</v>
      </c>
      <c r="M223" s="139">
        <f>+D223*Parámetros!$B$97</f>
        <v>3.3576474602803962E-2</v>
      </c>
      <c r="N223" s="139">
        <f>E223*Parámetros!$B$98</f>
        <v>0.16565661736913043</v>
      </c>
      <c r="O223" s="139">
        <f>+F223*Parámetros!$B$99</f>
        <v>2.01093107870151</v>
      </c>
      <c r="P223" s="139">
        <f>+G223*Parámetros!$B$100</f>
        <v>6.1201793107453391</v>
      </c>
      <c r="Q223" s="139">
        <f>+H223*Parámetros!$B$101</f>
        <v>7.5041798955515571</v>
      </c>
      <c r="R223" s="139">
        <f>I223*Parámetros!$B$102</f>
        <v>10.632054435777754</v>
      </c>
      <c r="S223" s="139">
        <f>+J223*Parámetros!$B$103</f>
        <v>9.2034660375124844</v>
      </c>
      <c r="T223" s="139">
        <f>+K223*Parámetros!$B$104</f>
        <v>7.4211782239901272</v>
      </c>
      <c r="U223" s="139">
        <f>L223*Parámetros!$B$105</f>
        <v>8.7610355872311825</v>
      </c>
      <c r="V223" s="139">
        <f t="shared" si="22"/>
        <v>51.852257661481886</v>
      </c>
      <c r="W223" s="139">
        <f t="shared" si="26"/>
        <v>44.125454279933862</v>
      </c>
      <c r="X223" s="59">
        <f t="shared" si="24"/>
        <v>550.68877362990474</v>
      </c>
      <c r="Y223" s="60">
        <f>+M223*Parámetros!$C$97</f>
        <v>1.6788237301401982E-3</v>
      </c>
      <c r="Z223" s="60">
        <f>N223*Parámetros!$C$98</f>
        <v>8.2828308684565217E-3</v>
      </c>
      <c r="AA223" s="60">
        <f>+O223*Parámetros!$C$99</f>
        <v>0.1005465539350755</v>
      </c>
      <c r="AB223" s="60">
        <f>+P223*Parámetros!$C$100</f>
        <v>0.30600896553726697</v>
      </c>
      <c r="AC223" s="60">
        <f>+Q223*Parámetros!$C$101</f>
        <v>0.47276333341974808</v>
      </c>
      <c r="AD223" s="60">
        <f>+R223*Parámetros!$C$102</f>
        <v>1.2971106411648858</v>
      </c>
      <c r="AE223" s="60">
        <f>+S223*Parámetros!$C$103</f>
        <v>2.5217496942784208</v>
      </c>
      <c r="AF223" s="60">
        <f>+T223*Parámetros!$C$104</f>
        <v>3.205948992763735</v>
      </c>
      <c r="AG223" s="60">
        <f>+U223*Parámetros!$C$105</f>
        <v>6.2115742313469084</v>
      </c>
      <c r="AH223" s="60">
        <f t="shared" si="23"/>
        <v>14.125664067044637</v>
      </c>
      <c r="AI223" s="140">
        <f t="shared" si="27"/>
        <v>12.020717555507677</v>
      </c>
      <c r="AJ223" s="59">
        <f t="shared" si="25"/>
        <v>150.01940074766091</v>
      </c>
    </row>
    <row r="224" spans="1:36" x14ac:dyDescent="0.25">
      <c r="A224" s="21">
        <v>44126</v>
      </c>
      <c r="B224" s="138">
        <f t="shared" si="21"/>
        <v>216</v>
      </c>
      <c r="C224" s="56">
        <f>+'Modelo predictivo'!O223</f>
        <v>838.01360709336586</v>
      </c>
      <c r="D224" s="59">
        <f>+$C224*'Estructura Poblacion'!C$19</f>
        <v>34.185464086537067</v>
      </c>
      <c r="E224" s="59">
        <f>+$C224*'Estructura Poblacion'!D$19</f>
        <v>56.220398466100434</v>
      </c>
      <c r="F224" s="59">
        <f>+$C224*'Estructura Poblacion'!E$19</f>
        <v>170.61700934129357</v>
      </c>
      <c r="G224" s="59">
        <f>+$C224*'Estructura Poblacion'!F$19</f>
        <v>194.72448018446443</v>
      </c>
      <c r="H224" s="59">
        <f>+$C224*'Estructura Poblacion'!G$19</f>
        <v>155.92420619750459</v>
      </c>
      <c r="I224" s="59">
        <f>+$C224*'Estructura Poblacion'!H$19</f>
        <v>106.12639325599007</v>
      </c>
      <c r="J224" s="59">
        <f>+$C224*'Estructura Poblacion'!I$19</f>
        <v>56.448149725837524</v>
      </c>
      <c r="K224" s="59">
        <f>+$C224*'Estructura Poblacion'!J$19</f>
        <v>31.09374073560608</v>
      </c>
      <c r="L224" s="59">
        <f>+$C224*'Estructura Poblacion'!K$19</f>
        <v>32.673765100032142</v>
      </c>
      <c r="M224" s="139">
        <f>+D224*Parámetros!$B$97</f>
        <v>3.4185464086537068E-2</v>
      </c>
      <c r="N224" s="139">
        <f>E224*Parámetros!$B$98</f>
        <v>0.16866119539830129</v>
      </c>
      <c r="O224" s="139">
        <f>+F224*Parámetros!$B$99</f>
        <v>2.0474041120955229</v>
      </c>
      <c r="P224" s="139">
        <f>+G224*Parámetros!$B$100</f>
        <v>6.2311833659028615</v>
      </c>
      <c r="Q224" s="139">
        <f>+H224*Parámetros!$B$101</f>
        <v>7.6402861036777248</v>
      </c>
      <c r="R224" s="139">
        <f>I224*Parámetros!$B$102</f>
        <v>10.824892112110986</v>
      </c>
      <c r="S224" s="139">
        <f>+J224*Parámetros!$B$103</f>
        <v>9.3703928544890296</v>
      </c>
      <c r="T224" s="139">
        <f>+K224*Parámetros!$B$104</f>
        <v>7.5557789987522774</v>
      </c>
      <c r="U224" s="139">
        <f>L224*Parámetros!$B$105</f>
        <v>8.9199378723087754</v>
      </c>
      <c r="V224" s="139">
        <f t="shared" si="22"/>
        <v>52.79272207882201</v>
      </c>
      <c r="W224" s="139">
        <f t="shared" si="26"/>
        <v>44.974235659824743</v>
      </c>
      <c r="X224" s="59">
        <f t="shared" si="24"/>
        <v>558.50726004890191</v>
      </c>
      <c r="Y224" s="60">
        <f>+M224*Parámetros!$C$97</f>
        <v>1.7092732043268535E-3</v>
      </c>
      <c r="Z224" s="60">
        <f>N224*Parámetros!$C$98</f>
        <v>8.4330597699150654E-3</v>
      </c>
      <c r="AA224" s="60">
        <f>+O224*Parámetros!$C$99</f>
        <v>0.10237020560477615</v>
      </c>
      <c r="AB224" s="60">
        <f>+P224*Parámetros!$C$100</f>
        <v>0.31155916829514307</v>
      </c>
      <c r="AC224" s="60">
        <f>+Q224*Parámetros!$C$101</f>
        <v>0.48133802453169666</v>
      </c>
      <c r="AD224" s="60">
        <f>+R224*Parámetros!$C$102</f>
        <v>1.3206368376775401</v>
      </c>
      <c r="AE224" s="60">
        <f>+S224*Parámetros!$C$103</f>
        <v>2.5674876421299944</v>
      </c>
      <c r="AF224" s="60">
        <f>+T224*Parámetros!$C$104</f>
        <v>3.2640965274609837</v>
      </c>
      <c r="AG224" s="60">
        <f>+U224*Parámetros!$C$105</f>
        <v>6.3242359514669211</v>
      </c>
      <c r="AH224" s="60">
        <f t="shared" si="23"/>
        <v>14.381866690141297</v>
      </c>
      <c r="AI224" s="140">
        <f t="shared" si="27"/>
        <v>12.251943758173248</v>
      </c>
      <c r="AJ224" s="59">
        <f t="shared" si="25"/>
        <v>152.14932367962896</v>
      </c>
    </row>
    <row r="225" spans="1:36" x14ac:dyDescent="0.25">
      <c r="A225" s="21">
        <v>44127</v>
      </c>
      <c r="B225" s="138">
        <f t="shared" si="21"/>
        <v>217</v>
      </c>
      <c r="C225" s="56">
        <f>+'Modelo predictivo'!O224</f>
        <v>853.17271335888654</v>
      </c>
      <c r="D225" s="59">
        <f>+$C225*'Estructura Poblacion'!C$19</f>
        <v>34.803856292149803</v>
      </c>
      <c r="E225" s="59">
        <f>+$C225*'Estructura Poblacion'!D$19</f>
        <v>57.23738791283931</v>
      </c>
      <c r="F225" s="59">
        <f>+$C225*'Estructura Poblacion'!E$19</f>
        <v>173.7033570490365</v>
      </c>
      <c r="G225" s="59">
        <f>+$C225*'Estructura Poblacion'!F$19</f>
        <v>198.24691593327404</v>
      </c>
      <c r="H225" s="59">
        <f>+$C225*'Estructura Poblacion'!G$19</f>
        <v>158.74477091281187</v>
      </c>
      <c r="I225" s="59">
        <f>+$C225*'Estructura Poblacion'!H$19</f>
        <v>108.04614880569291</v>
      </c>
      <c r="J225" s="59">
        <f>+$C225*'Estructura Poblacion'!I$19</f>
        <v>57.469259040701736</v>
      </c>
      <c r="K225" s="59">
        <f>+$C225*'Estructura Poblacion'!J$19</f>
        <v>31.656205731417405</v>
      </c>
      <c r="L225" s="59">
        <f>+$C225*'Estructura Poblacion'!K$19</f>
        <v>33.264811680962971</v>
      </c>
      <c r="M225" s="139">
        <f>+D225*Parámetros!$B$97</f>
        <v>3.4803856292149805E-2</v>
      </c>
      <c r="N225" s="139">
        <f>E225*Parámetros!$B$98</f>
        <v>0.17171216373851794</v>
      </c>
      <c r="O225" s="139">
        <f>+F225*Parámetros!$B$99</f>
        <v>2.084440284588438</v>
      </c>
      <c r="P225" s="139">
        <f>+G225*Parámetros!$B$100</f>
        <v>6.3439013098647692</v>
      </c>
      <c r="Q225" s="139">
        <f>+H225*Parámetros!$B$101</f>
        <v>7.7784937747277825</v>
      </c>
      <c r="R225" s="139">
        <f>I225*Parámetros!$B$102</f>
        <v>11.020707178180675</v>
      </c>
      <c r="S225" s="139">
        <f>+J225*Parámetros!$B$103</f>
        <v>9.5398970007564881</v>
      </c>
      <c r="T225" s="139">
        <f>+K225*Parámetros!$B$104</f>
        <v>7.692457992734429</v>
      </c>
      <c r="U225" s="139">
        <f>L225*Parámetros!$B$105</f>
        <v>9.0812935889028914</v>
      </c>
      <c r="V225" s="139">
        <f t="shared" si="22"/>
        <v>53.747707149786152</v>
      </c>
      <c r="W225" s="139">
        <f t="shared" si="26"/>
        <v>45.837477820457266</v>
      </c>
      <c r="X225" s="59">
        <f t="shared" si="24"/>
        <v>566.41748937823081</v>
      </c>
      <c r="Y225" s="60">
        <f>+M225*Parámetros!$C$97</f>
        <v>1.7401928146074904E-3</v>
      </c>
      <c r="Z225" s="60">
        <f>N225*Parámetros!$C$98</f>
        <v>8.5856081869258982E-3</v>
      </c>
      <c r="AA225" s="60">
        <f>+O225*Parámetros!$C$99</f>
        <v>0.1042220142294219</v>
      </c>
      <c r="AB225" s="60">
        <f>+P225*Parámetros!$C$100</f>
        <v>0.3171950654932385</v>
      </c>
      <c r="AC225" s="60">
        <f>+Q225*Parámetros!$C$101</f>
        <v>0.49004510780785032</v>
      </c>
      <c r="AD225" s="60">
        <f>+R225*Parámetros!$C$102</f>
        <v>1.3445262757380423</v>
      </c>
      <c r="AE225" s="60">
        <f>+S225*Parámetros!$C$103</f>
        <v>2.6139317782072777</v>
      </c>
      <c r="AF225" s="60">
        <f>+T225*Parámetros!$C$104</f>
        <v>3.3231418528612733</v>
      </c>
      <c r="AG225" s="60">
        <f>+U225*Parámetros!$C$105</f>
        <v>6.4386371545321497</v>
      </c>
      <c r="AH225" s="60">
        <f t="shared" si="23"/>
        <v>14.642025049870785</v>
      </c>
      <c r="AI225" s="140">
        <f t="shared" si="27"/>
        <v>12.48710938681786</v>
      </c>
      <c r="AJ225" s="59">
        <f t="shared" si="25"/>
        <v>154.30423934268191</v>
      </c>
    </row>
    <row r="226" spans="1:36" x14ac:dyDescent="0.25">
      <c r="A226" s="21">
        <v>44128</v>
      </c>
      <c r="B226" s="138">
        <f t="shared" si="21"/>
        <v>218</v>
      </c>
      <c r="C226" s="56">
        <f>+'Modelo predictivo'!O225</f>
        <v>868.56430846010335</v>
      </c>
      <c r="D226" s="59">
        <f>+$C226*'Estructura Poblacion'!C$19</f>
        <v>35.43173251887621</v>
      </c>
      <c r="E226" s="59">
        <f>+$C226*'Estructura Poblacion'!D$19</f>
        <v>58.26997449889803</v>
      </c>
      <c r="F226" s="59">
        <f>+$C226*'Estructura Poblacion'!E$19</f>
        <v>176.8370387732154</v>
      </c>
      <c r="G226" s="59">
        <f>+$C226*'Estructura Poblacion'!F$19</f>
        <v>201.82337379735296</v>
      </c>
      <c r="H226" s="59">
        <f>+$C226*'Estructura Poblacion'!G$19</f>
        <v>161.60859344260913</v>
      </c>
      <c r="I226" s="59">
        <f>+$C226*'Estructura Poblacion'!H$19</f>
        <v>109.99534683866318</v>
      </c>
      <c r="J226" s="59">
        <f>+$C226*'Estructura Poblacion'!I$19</f>
        <v>58.506028679570086</v>
      </c>
      <c r="K226" s="59">
        <f>+$C226*'Estructura Poblacion'!J$19</f>
        <v>32.227297016252997</v>
      </c>
      <c r="L226" s="59">
        <f>+$C226*'Estructura Poblacion'!K$19</f>
        <v>33.864922894665419</v>
      </c>
      <c r="M226" s="139">
        <f>+D226*Parámetros!$B$97</f>
        <v>3.5431732518876213E-2</v>
      </c>
      <c r="N226" s="139">
        <f>E226*Parámetros!$B$98</f>
        <v>0.17480992349669408</v>
      </c>
      <c r="O226" s="139">
        <f>+F226*Parámetros!$B$99</f>
        <v>2.1220444652785848</v>
      </c>
      <c r="P226" s="139">
        <f>+G226*Parámetros!$B$100</f>
        <v>6.4583479615152948</v>
      </c>
      <c r="Q226" s="139">
        <f>+H226*Parámetros!$B$101</f>
        <v>7.9188210786878477</v>
      </c>
      <c r="R226" s="139">
        <f>I226*Parámetros!$B$102</f>
        <v>11.219525377543643</v>
      </c>
      <c r="S226" s="139">
        <f>+J226*Parámetros!$B$103</f>
        <v>9.7120007608086354</v>
      </c>
      <c r="T226" s="139">
        <f>+K226*Parámetros!$B$104</f>
        <v>7.8312331749494781</v>
      </c>
      <c r="U226" s="139">
        <f>L226*Parámetros!$B$105</f>
        <v>9.2451239502436593</v>
      </c>
      <c r="V226" s="139">
        <f t="shared" si="22"/>
        <v>54.717338425042719</v>
      </c>
      <c r="W226" s="139">
        <f t="shared" si="26"/>
        <v>42.465812283902778</v>
      </c>
      <c r="X226" s="59">
        <f t="shared" si="24"/>
        <v>578.66901551937076</v>
      </c>
      <c r="Y226" s="60">
        <f>+M226*Parámetros!$C$97</f>
        <v>1.7715866259438108E-3</v>
      </c>
      <c r="Z226" s="60">
        <f>N226*Parámetros!$C$98</f>
        <v>8.7404961748347044E-3</v>
      </c>
      <c r="AA226" s="60">
        <f>+O226*Parámetros!$C$99</f>
        <v>0.10610222326392925</v>
      </c>
      <c r="AB226" s="60">
        <f>+P226*Parámetros!$C$100</f>
        <v>0.32291739807576475</v>
      </c>
      <c r="AC226" s="60">
        <f>+Q226*Parámetros!$C$101</f>
        <v>0.49888572795733443</v>
      </c>
      <c r="AD226" s="60">
        <f>+R226*Parámetros!$C$102</f>
        <v>1.3687820960603245</v>
      </c>
      <c r="AE226" s="60">
        <f>+S226*Parámetros!$C$103</f>
        <v>2.6610882084615661</v>
      </c>
      <c r="AF226" s="60">
        <f>+T226*Parámetros!$C$104</f>
        <v>3.3830927315781745</v>
      </c>
      <c r="AG226" s="60">
        <f>+U226*Parámetros!$C$105</f>
        <v>6.5547928807227542</v>
      </c>
      <c r="AH226" s="60">
        <f t="shared" si="23"/>
        <v>14.906173348920625</v>
      </c>
      <c r="AI226" s="140">
        <f t="shared" si="27"/>
        <v>11.5685955773183</v>
      </c>
      <c r="AJ226" s="59">
        <f t="shared" si="25"/>
        <v>157.64181711428424</v>
      </c>
    </row>
    <row r="227" spans="1:36" x14ac:dyDescent="0.25">
      <c r="A227" s="21">
        <v>44129</v>
      </c>
      <c r="B227" s="138">
        <f t="shared" si="21"/>
        <v>219</v>
      </c>
      <c r="C227" s="56">
        <f>+'Modelo predictivo'!O226</f>
        <v>884.19033746700734</v>
      </c>
      <c r="D227" s="59">
        <f>+$C227*'Estructura Poblacion'!C$19</f>
        <v>36.069172112826848</v>
      </c>
      <c r="E227" s="59">
        <f>+$C227*'Estructura Poblacion'!D$19</f>
        <v>59.318288714532365</v>
      </c>
      <c r="F227" s="59">
        <f>+$C227*'Estructura Poblacion'!E$19</f>
        <v>180.01845052413609</v>
      </c>
      <c r="G227" s="59">
        <f>+$C227*'Estructura Poblacion'!F$19</f>
        <v>205.45430574160923</v>
      </c>
      <c r="H227" s="59">
        <f>+$C227*'Estructura Poblacion'!G$19</f>
        <v>164.51603569449756</v>
      </c>
      <c r="I227" s="59">
        <f>+$C227*'Estructura Poblacion'!H$19</f>
        <v>111.97423367937702</v>
      </c>
      <c r="J227" s="59">
        <f>+$C227*'Estructura Poblacion'!I$19</f>
        <v>59.558589661320021</v>
      </c>
      <c r="K227" s="59">
        <f>+$C227*'Estructura Poblacion'!J$19</f>
        <v>32.807086760184447</v>
      </c>
      <c r="L227" s="59">
        <f>+$C227*'Estructura Poblacion'!K$19</f>
        <v>34.474174578523801</v>
      </c>
      <c r="M227" s="139">
        <f>+D227*Parámetros!$B$97</f>
        <v>3.6069172112826849E-2</v>
      </c>
      <c r="N227" s="139">
        <f>E227*Parámetros!$B$98</f>
        <v>0.1779548661435971</v>
      </c>
      <c r="O227" s="139">
        <f>+F227*Parámetros!$B$99</f>
        <v>2.160221406289633</v>
      </c>
      <c r="P227" s="139">
        <f>+G227*Parámetros!$B$100</f>
        <v>6.574537783731496</v>
      </c>
      <c r="Q227" s="139">
        <f>+H227*Parámetros!$B$101</f>
        <v>8.0612857490303806</v>
      </c>
      <c r="R227" s="139">
        <f>I227*Parámetros!$B$102</f>
        <v>11.421371835296455</v>
      </c>
      <c r="S227" s="139">
        <f>+J227*Parámetros!$B$103</f>
        <v>9.8867258837791248</v>
      </c>
      <c r="T227" s="139">
        <f>+K227*Parámetros!$B$104</f>
        <v>7.9721220827248205</v>
      </c>
      <c r="U227" s="139">
        <f>L227*Parámetros!$B$105</f>
        <v>9.4114496599369986</v>
      </c>
      <c r="V227" s="139">
        <f t="shared" si="22"/>
        <v>55.701738439045336</v>
      </c>
      <c r="W227" s="139">
        <f t="shared" si="26"/>
        <v>42.927665727812965</v>
      </c>
      <c r="X227" s="59">
        <f t="shared" si="24"/>
        <v>591.44308823060317</v>
      </c>
      <c r="Y227" s="60">
        <f>+M227*Parámetros!$C$97</f>
        <v>1.8034586056413426E-3</v>
      </c>
      <c r="Z227" s="60">
        <f>N227*Parámetros!$C$98</f>
        <v>8.8977433071798558E-3</v>
      </c>
      <c r="AA227" s="60">
        <f>+O227*Parámetros!$C$99</f>
        <v>0.10801107031448165</v>
      </c>
      <c r="AB227" s="60">
        <f>+P227*Parámetros!$C$100</f>
        <v>0.32872688918657483</v>
      </c>
      <c r="AC227" s="60">
        <f>+Q227*Parámetros!$C$101</f>
        <v>0.50786100218891395</v>
      </c>
      <c r="AD227" s="60">
        <f>+R227*Parámetros!$C$102</f>
        <v>1.3934073639061675</v>
      </c>
      <c r="AE227" s="60">
        <f>+S227*Parámetros!$C$103</f>
        <v>2.7089628921554803</v>
      </c>
      <c r="AF227" s="60">
        <f>+T227*Parámetros!$C$104</f>
        <v>3.4439567397371222</v>
      </c>
      <c r="AG227" s="60">
        <f>+U227*Parámetros!$C$105</f>
        <v>6.6727178088953316</v>
      </c>
      <c r="AH227" s="60">
        <f t="shared" si="23"/>
        <v>15.174344968296893</v>
      </c>
      <c r="AI227" s="140">
        <f t="shared" si="27"/>
        <v>11.694414334130681</v>
      </c>
      <c r="AJ227" s="59">
        <f t="shared" si="25"/>
        <v>161.12174774845045</v>
      </c>
    </row>
    <row r="228" spans="1:36" x14ac:dyDescent="0.25">
      <c r="A228" s="21">
        <v>44130</v>
      </c>
      <c r="B228" s="138">
        <f t="shared" si="21"/>
        <v>220</v>
      </c>
      <c r="C228" s="56">
        <f>+'Modelo predictivo'!O227</f>
        <v>875.30558512732387</v>
      </c>
      <c r="D228" s="59">
        <f>+$C228*'Estructura Poblacion'!C$19</f>
        <v>35.706732434693805</v>
      </c>
      <c r="E228" s="59">
        <f>+$C228*'Estructura Poblacion'!D$19</f>
        <v>58.722231189234961</v>
      </c>
      <c r="F228" s="59">
        <f>+$C228*'Estructura Poblacion'!E$19</f>
        <v>178.20954210056919</v>
      </c>
      <c r="G228" s="59">
        <f>+$C228*'Estructura Poblacion'!F$19</f>
        <v>203.38980611264341</v>
      </c>
      <c r="H228" s="59">
        <f>+$C228*'Estructura Poblacion'!G$19</f>
        <v>162.86290268555797</v>
      </c>
      <c r="I228" s="59">
        <f>+$C228*'Estructura Poblacion'!H$19</f>
        <v>110.84906493175515</v>
      </c>
      <c r="J228" s="59">
        <f>+$C228*'Estructura Poblacion'!I$19</f>
        <v>58.96011748127156</v>
      </c>
      <c r="K228" s="59">
        <f>+$C228*'Estructura Poblacion'!J$19</f>
        <v>32.477426020296953</v>
      </c>
      <c r="L228" s="59">
        <f>+$C228*'Estructura Poblacion'!K$19</f>
        <v>34.127762171300873</v>
      </c>
      <c r="M228" s="139">
        <f>+D228*Parámetros!$B$97</f>
        <v>3.5706732434693807E-2</v>
      </c>
      <c r="N228" s="139">
        <f>E228*Parámetros!$B$98</f>
        <v>0.1761666935677049</v>
      </c>
      <c r="O228" s="139">
        <f>+F228*Parámetros!$B$99</f>
        <v>2.1385145052068304</v>
      </c>
      <c r="P228" s="139">
        <f>+G228*Parámetros!$B$100</f>
        <v>6.5084737956045897</v>
      </c>
      <c r="Q228" s="139">
        <f>+H228*Parámetros!$B$101</f>
        <v>7.9802822315923407</v>
      </c>
      <c r="R228" s="139">
        <f>I228*Parámetros!$B$102</f>
        <v>11.306604623039025</v>
      </c>
      <c r="S228" s="139">
        <f>+J228*Parámetros!$B$103</f>
        <v>9.7873795018910794</v>
      </c>
      <c r="T228" s="139">
        <f>+K228*Parámetros!$B$104</f>
        <v>7.8920145229321594</v>
      </c>
      <c r="U228" s="139">
        <f>L228*Parámetros!$B$105</f>
        <v>9.3168790727651398</v>
      </c>
      <c r="V228" s="139">
        <f t="shared" si="22"/>
        <v>55.142021679033562</v>
      </c>
      <c r="W228" s="139">
        <f t="shared" si="26"/>
        <v>43.393089026343631</v>
      </c>
      <c r="X228" s="59">
        <f t="shared" si="24"/>
        <v>603.19202088329303</v>
      </c>
      <c r="Y228" s="60">
        <f>+M228*Parámetros!$C$97</f>
        <v>1.7853366217346904E-3</v>
      </c>
      <c r="Z228" s="60">
        <f>N228*Parámetros!$C$98</f>
        <v>8.8083346783852448E-3</v>
      </c>
      <c r="AA228" s="60">
        <f>+O228*Parámetros!$C$99</f>
        <v>0.10692572526034153</v>
      </c>
      <c r="AB228" s="60">
        <f>+P228*Parámetros!$C$100</f>
        <v>0.32542368978022951</v>
      </c>
      <c r="AC228" s="60">
        <f>+Q228*Parámetros!$C$101</f>
        <v>0.5027577805903175</v>
      </c>
      <c r="AD228" s="60">
        <f>+R228*Parámetros!$C$102</f>
        <v>1.3794057640107611</v>
      </c>
      <c r="AE228" s="60">
        <f>+S228*Parámetros!$C$103</f>
        <v>2.681741983518156</v>
      </c>
      <c r="AF228" s="60">
        <f>+T228*Parámetros!$C$104</f>
        <v>3.4093502739066928</v>
      </c>
      <c r="AG228" s="60">
        <f>+U228*Parámetros!$C$105</f>
        <v>6.605667262590484</v>
      </c>
      <c r="AH228" s="60">
        <f t="shared" si="23"/>
        <v>15.021866150957102</v>
      </c>
      <c r="AI228" s="140">
        <f t="shared" si="27"/>
        <v>11.821205595698137</v>
      </c>
      <c r="AJ228" s="59">
        <f t="shared" si="25"/>
        <v>164.32240830370941</v>
      </c>
    </row>
    <row r="229" spans="1:36" x14ac:dyDescent="0.25">
      <c r="A229" s="21">
        <v>44131</v>
      </c>
      <c r="B229" s="138">
        <f t="shared" si="21"/>
        <v>221</v>
      </c>
      <c r="C229" s="56">
        <f>+'Modelo predictivo'!O228</f>
        <v>888.81487495754845</v>
      </c>
      <c r="D229" s="59">
        <f>+$C229*'Estructura Poblacion'!C$19</f>
        <v>36.257822940166129</v>
      </c>
      <c r="E229" s="59">
        <f>+$C229*'Estructura Poblacion'!D$19</f>
        <v>59.628538259693599</v>
      </c>
      <c r="F229" s="59">
        <f>+$C229*'Estructura Poblacion'!E$19</f>
        <v>180.95999222410862</v>
      </c>
      <c r="G229" s="59">
        <f>+$C229*'Estructura Poblacion'!F$19</f>
        <v>206.52888335146761</v>
      </c>
      <c r="H229" s="59">
        <f>+$C229*'Estructura Poblacion'!G$19</f>
        <v>165.37649587216015</v>
      </c>
      <c r="I229" s="59">
        <f>+$C229*'Estructura Poblacion'!H$19</f>
        <v>112.55988703893345</v>
      </c>
      <c r="J229" s="59">
        <f>+$C229*'Estructura Poblacion'!I$19</f>
        <v>59.870096040773987</v>
      </c>
      <c r="K229" s="59">
        <f>+$C229*'Estructura Poblacion'!J$19</f>
        <v>32.97867606199987</v>
      </c>
      <c r="L229" s="59">
        <f>+$C229*'Estructura Poblacion'!K$19</f>
        <v>34.654483168245058</v>
      </c>
      <c r="M229" s="139">
        <f>+D229*Parámetros!$B$97</f>
        <v>3.6257822940166128E-2</v>
      </c>
      <c r="N229" s="139">
        <f>E229*Parámetros!$B$98</f>
        <v>0.1788856147790808</v>
      </c>
      <c r="O229" s="139">
        <f>+F229*Parámetros!$B$99</f>
        <v>2.1715199066893036</v>
      </c>
      <c r="P229" s="139">
        <f>+G229*Parámetros!$B$100</f>
        <v>6.6089242672469641</v>
      </c>
      <c r="Q229" s="139">
        <f>+H229*Parámetros!$B$101</f>
        <v>8.1034482977358469</v>
      </c>
      <c r="R229" s="139">
        <f>I229*Parámetros!$B$102</f>
        <v>11.481108477971212</v>
      </c>
      <c r="S229" s="139">
        <f>+J229*Parámetros!$B$103</f>
        <v>9.9384359427684821</v>
      </c>
      <c r="T229" s="139">
        <f>+K229*Parámetros!$B$104</f>
        <v>8.0138182830659677</v>
      </c>
      <c r="U229" s="139">
        <f>L229*Parámetros!$B$105</f>
        <v>9.4606739049309017</v>
      </c>
      <c r="V229" s="139">
        <f t="shared" si="22"/>
        <v>55.993072518127924</v>
      </c>
      <c r="W229" s="139">
        <f t="shared" si="26"/>
        <v>43.862073938631937</v>
      </c>
      <c r="X229" s="59">
        <f t="shared" si="24"/>
        <v>615.32301946278903</v>
      </c>
      <c r="Y229" s="60">
        <f>+M229*Parámetros!$C$97</f>
        <v>1.8128911470083064E-3</v>
      </c>
      <c r="Z229" s="60">
        <f>N229*Parámetros!$C$98</f>
        <v>8.944280738954041E-3</v>
      </c>
      <c r="AA229" s="60">
        <f>+O229*Parámetros!$C$99</f>
        <v>0.10857599533446519</v>
      </c>
      <c r="AB229" s="60">
        <f>+P229*Parámetros!$C$100</f>
        <v>0.33044621336234825</v>
      </c>
      <c r="AC229" s="60">
        <f>+Q229*Parámetros!$C$101</f>
        <v>0.51051724275735832</v>
      </c>
      <c r="AD229" s="60">
        <f>+R229*Parámetros!$C$102</f>
        <v>1.4006952343124879</v>
      </c>
      <c r="AE229" s="60">
        <f>+S229*Parámetros!$C$103</f>
        <v>2.7231314483185645</v>
      </c>
      <c r="AF229" s="60">
        <f>+T229*Parámetros!$C$104</f>
        <v>3.461969498284498</v>
      </c>
      <c r="AG229" s="60">
        <f>+U229*Parámetros!$C$105</f>
        <v>6.7076177985960088</v>
      </c>
      <c r="AH229" s="60">
        <f t="shared" si="23"/>
        <v>15.253710602851694</v>
      </c>
      <c r="AI229" s="140">
        <f t="shared" si="27"/>
        <v>11.948967117033359</v>
      </c>
      <c r="AJ229" s="59">
        <f t="shared" si="25"/>
        <v>167.62715178952774</v>
      </c>
    </row>
    <row r="230" spans="1:36" x14ac:dyDescent="0.25">
      <c r="A230" s="21">
        <v>44132</v>
      </c>
      <c r="B230" s="138">
        <f t="shared" si="21"/>
        <v>222</v>
      </c>
      <c r="C230" s="56">
        <f>+'Modelo predictivo'!O229</f>
        <v>902.489414898213</v>
      </c>
      <c r="D230" s="59">
        <f>+$C230*'Estructura Poblacion'!C$19</f>
        <v>36.815654567343302</v>
      </c>
      <c r="E230" s="59">
        <f>+$C230*'Estructura Poblacion'!D$19</f>
        <v>60.545931578605561</v>
      </c>
      <c r="F230" s="59">
        <f>+$C230*'Estructura Poblacion'!E$19</f>
        <v>183.74408676511089</v>
      </c>
      <c r="G230" s="59">
        <f>+$C230*'Estructura Poblacion'!F$19</f>
        <v>209.70635882342725</v>
      </c>
      <c r="H230" s="59">
        <f>+$C230*'Estructura Poblacion'!G$19</f>
        <v>167.92083616367361</v>
      </c>
      <c r="I230" s="59">
        <f>+$C230*'Estructura Poblacion'!H$19</f>
        <v>114.29163648912588</v>
      </c>
      <c r="J230" s="59">
        <f>+$C230*'Estructura Poblacion'!I$19</f>
        <v>60.791205759600516</v>
      </c>
      <c r="K230" s="59">
        <f>+$C230*'Estructura Poblacion'!J$19</f>
        <v>33.486057560336732</v>
      </c>
      <c r="L230" s="59">
        <f>+$C230*'Estructura Poblacion'!K$19</f>
        <v>35.187647190989267</v>
      </c>
      <c r="M230" s="139">
        <f>+D230*Parámetros!$B$97</f>
        <v>3.6815654567343301E-2</v>
      </c>
      <c r="N230" s="139">
        <f>E230*Parámetros!$B$98</f>
        <v>0.18163779473581668</v>
      </c>
      <c r="O230" s="139">
        <f>+F230*Parámetros!$B$99</f>
        <v>2.2049290411813307</v>
      </c>
      <c r="P230" s="139">
        <f>+G230*Parámetros!$B$100</f>
        <v>6.7106034823496721</v>
      </c>
      <c r="Q230" s="139">
        <f>+H230*Parámetros!$B$101</f>
        <v>8.2281209720200081</v>
      </c>
      <c r="R230" s="139">
        <f>I230*Parámetros!$B$102</f>
        <v>11.657746921890839</v>
      </c>
      <c r="S230" s="139">
        <f>+J230*Parámetros!$B$103</f>
        <v>10.091340156093686</v>
      </c>
      <c r="T230" s="139">
        <f>+K230*Parámetros!$B$104</f>
        <v>8.1371119871618252</v>
      </c>
      <c r="U230" s="139">
        <f>L230*Parámetros!$B$105</f>
        <v>9.6062276831400712</v>
      </c>
      <c r="V230" s="139">
        <f t="shared" si="22"/>
        <v>56.854533693140588</v>
      </c>
      <c r="W230" s="139">
        <f t="shared" si="26"/>
        <v>44.334611157455804</v>
      </c>
      <c r="X230" s="59">
        <f t="shared" si="24"/>
        <v>627.84294199847386</v>
      </c>
      <c r="Y230" s="60">
        <f>+M230*Parámetros!$C$97</f>
        <v>1.8407827283671652E-3</v>
      </c>
      <c r="Z230" s="60">
        <f>N230*Parámetros!$C$98</f>
        <v>9.0818897367908342E-3</v>
      </c>
      <c r="AA230" s="60">
        <f>+O230*Parámetros!$C$99</f>
        <v>0.11024645205906654</v>
      </c>
      <c r="AB230" s="60">
        <f>+P230*Parámetros!$C$100</f>
        <v>0.33553017411748365</v>
      </c>
      <c r="AC230" s="60">
        <f>+Q230*Parámetros!$C$101</f>
        <v>0.51837162123726055</v>
      </c>
      <c r="AD230" s="60">
        <f>+R230*Parámetros!$C$102</f>
        <v>1.4222451244706822</v>
      </c>
      <c r="AE230" s="60">
        <f>+S230*Parámetros!$C$103</f>
        <v>2.7650272027696703</v>
      </c>
      <c r="AF230" s="60">
        <f>+T230*Parámetros!$C$104</f>
        <v>3.5152323784539083</v>
      </c>
      <c r="AG230" s="60">
        <f>+U230*Parámetros!$C$105</f>
        <v>6.8108154273463102</v>
      </c>
      <c r="AH230" s="60">
        <f t="shared" si="23"/>
        <v>15.488391052919539</v>
      </c>
      <c r="AI230" s="140">
        <f t="shared" si="27"/>
        <v>12.077696362649988</v>
      </c>
      <c r="AJ230" s="59">
        <f t="shared" si="25"/>
        <v>171.03784647979728</v>
      </c>
    </row>
    <row r="231" spans="1:36" x14ac:dyDescent="0.25">
      <c r="A231" s="21">
        <v>44133</v>
      </c>
      <c r="B231" s="138">
        <f t="shared" si="21"/>
        <v>223</v>
      </c>
      <c r="C231" s="56">
        <f>+'Modelo predictivo'!O230</f>
        <v>916.32976209442131</v>
      </c>
      <c r="D231" s="59">
        <f>+$C231*'Estructura Poblacion'!C$19</f>
        <v>37.380250044094872</v>
      </c>
      <c r="E231" s="59">
        <f>+$C231*'Estructura Poblacion'!D$19</f>
        <v>61.474448523549768</v>
      </c>
      <c r="F231" s="59">
        <f>+$C231*'Estructura Poblacion'!E$19</f>
        <v>186.56193915661643</v>
      </c>
      <c r="G231" s="59">
        <f>+$C231*'Estructura Poblacion'!F$19</f>
        <v>212.92236198917766</v>
      </c>
      <c r="H231" s="59">
        <f>+$C231*'Estructura Poblacion'!G$19</f>
        <v>170.49602722477317</v>
      </c>
      <c r="I231" s="59">
        <f>+$C231*'Estructura Poblacion'!H$19</f>
        <v>116.0443838394211</v>
      </c>
      <c r="J231" s="59">
        <f>+$C231*'Estructura Poblacion'!I$19</f>
        <v>61.723484166748264</v>
      </c>
      <c r="K231" s="59">
        <f>+$C231*'Estructura Poblacion'!J$19</f>
        <v>33.999591187675229</v>
      </c>
      <c r="L231" s="59">
        <f>+$C231*'Estructura Poblacion'!K$19</f>
        <v>35.727275962364828</v>
      </c>
      <c r="M231" s="139">
        <f>+D231*Parámetros!$B$97</f>
        <v>3.738025004409487E-2</v>
      </c>
      <c r="N231" s="139">
        <f>E231*Parámetros!$B$98</f>
        <v>0.18442334557064929</v>
      </c>
      <c r="O231" s="139">
        <f>+F231*Parámetros!$B$99</f>
        <v>2.2387432698793974</v>
      </c>
      <c r="P231" s="139">
        <f>+G231*Parámetros!$B$100</f>
        <v>6.8135155836536851</v>
      </c>
      <c r="Q231" s="139">
        <f>+H231*Parámetros!$B$101</f>
        <v>8.3543053340138851</v>
      </c>
      <c r="R231" s="139">
        <f>I231*Parámetros!$B$102</f>
        <v>11.836527151620951</v>
      </c>
      <c r="S231" s="139">
        <f>+J231*Parámetros!$B$103</f>
        <v>10.246098371680212</v>
      </c>
      <c r="T231" s="139">
        <f>+K231*Parámetros!$B$104</f>
        <v>8.2619006586050805</v>
      </c>
      <c r="U231" s="139">
        <f>L231*Parámetros!$B$105</f>
        <v>9.7535463377255986</v>
      </c>
      <c r="V231" s="139">
        <f t="shared" si="22"/>
        <v>57.726440302793549</v>
      </c>
      <c r="W231" s="139">
        <f t="shared" si="26"/>
        <v>44.810690287188464</v>
      </c>
      <c r="X231" s="59">
        <f t="shared" si="24"/>
        <v>640.75869201407897</v>
      </c>
      <c r="Y231" s="60">
        <f>+M231*Parámetros!$C$97</f>
        <v>1.8690125022047437E-3</v>
      </c>
      <c r="Z231" s="60">
        <f>N231*Parámetros!$C$98</f>
        <v>9.2211672785324651E-3</v>
      </c>
      <c r="AA231" s="60">
        <f>+O231*Parámetros!$C$99</f>
        <v>0.11193716349396987</v>
      </c>
      <c r="AB231" s="60">
        <f>+P231*Parámetros!$C$100</f>
        <v>0.34067577918268427</v>
      </c>
      <c r="AC231" s="60">
        <f>+Q231*Parámetros!$C$101</f>
        <v>0.52632123604287473</v>
      </c>
      <c r="AD231" s="60">
        <f>+R231*Parámetros!$C$102</f>
        <v>1.4440563124977559</v>
      </c>
      <c r="AE231" s="60">
        <f>+S231*Parámetros!$C$103</f>
        <v>2.8074309538403783</v>
      </c>
      <c r="AF231" s="60">
        <f>+T231*Parámetros!$C$104</f>
        <v>3.5691410845173945</v>
      </c>
      <c r="AG231" s="60">
        <f>+U231*Parámetros!$C$105</f>
        <v>6.9152643534474487</v>
      </c>
      <c r="AH231" s="60">
        <f t="shared" si="23"/>
        <v>15.725917062803244</v>
      </c>
      <c r="AI231" s="140">
        <f t="shared" si="27"/>
        <v>12.207390500556928</v>
      </c>
      <c r="AJ231" s="59">
        <f t="shared" si="25"/>
        <v>174.55637304204359</v>
      </c>
    </row>
    <row r="232" spans="1:36" x14ac:dyDescent="0.25">
      <c r="A232" s="21">
        <v>44134</v>
      </c>
      <c r="B232" s="138">
        <f t="shared" si="21"/>
        <v>224</v>
      </c>
      <c r="C232" s="56">
        <f>+'Modelo predictivo'!O231</f>
        <v>930.33641992113553</v>
      </c>
      <c r="D232" s="59">
        <f>+$C232*'Estructura Poblacion'!C$19</f>
        <v>37.951629904820933</v>
      </c>
      <c r="E232" s="59">
        <f>+$C232*'Estructura Poblacion'!D$19</f>
        <v>62.414122864790464</v>
      </c>
      <c r="F232" s="59">
        <f>+$C232*'Estructura Poblacion'!E$19</f>
        <v>189.41365188422915</v>
      </c>
      <c r="G232" s="59">
        <f>+$C232*'Estructura Poblacion'!F$19</f>
        <v>216.17700981511052</v>
      </c>
      <c r="H232" s="59">
        <f>+$C232*'Estructura Poblacion'!G$19</f>
        <v>173.10216271544326</v>
      </c>
      <c r="I232" s="59">
        <f>+$C232*'Estructura Poblacion'!H$19</f>
        <v>117.81819283743461</v>
      </c>
      <c r="J232" s="59">
        <f>+$C232*'Estructura Poblacion'!I$19</f>
        <v>62.666965169286271</v>
      </c>
      <c r="K232" s="59">
        <f>+$C232*'Estructura Poblacion'!J$19</f>
        <v>34.519295621290325</v>
      </c>
      <c r="L232" s="59">
        <f>+$C232*'Estructura Poblacion'!K$19</f>
        <v>36.273389108730008</v>
      </c>
      <c r="M232" s="139">
        <f>+D232*Parámetros!$B$97</f>
        <v>3.7951629904820934E-2</v>
      </c>
      <c r="N232" s="139">
        <f>E232*Parámetros!$B$98</f>
        <v>0.18724236859437141</v>
      </c>
      <c r="O232" s="139">
        <f>+F232*Parámetros!$B$99</f>
        <v>2.27296382261075</v>
      </c>
      <c r="P232" s="139">
        <f>+G232*Parámetros!$B$100</f>
        <v>6.9176643140835372</v>
      </c>
      <c r="Q232" s="139">
        <f>+H232*Parámetros!$B$101</f>
        <v>8.4820059730567205</v>
      </c>
      <c r="R232" s="139">
        <f>I232*Parámetros!$B$102</f>
        <v>12.017455669418329</v>
      </c>
      <c r="S232" s="139">
        <f>+J232*Parámetros!$B$103</f>
        <v>10.402716218101522</v>
      </c>
      <c r="T232" s="139">
        <f>+K232*Parámetros!$B$104</f>
        <v>8.3881888359735495</v>
      </c>
      <c r="U232" s="139">
        <f>L232*Parámetros!$B$105</f>
        <v>9.9026352266832927</v>
      </c>
      <c r="V232" s="139">
        <f t="shared" si="22"/>
        <v>58.608824058426897</v>
      </c>
      <c r="W232" s="139">
        <f t="shared" si="26"/>
        <v>45.290299821605991</v>
      </c>
      <c r="X232" s="59">
        <f t="shared" si="24"/>
        <v>654.07721625089982</v>
      </c>
      <c r="Y232" s="60">
        <f>+M232*Parámetros!$C$97</f>
        <v>1.8975814952410467E-3</v>
      </c>
      <c r="Z232" s="60">
        <f>N232*Parámetros!$C$98</f>
        <v>9.3621184297185706E-3</v>
      </c>
      <c r="AA232" s="60">
        <f>+O232*Parámetros!$C$99</f>
        <v>0.11364819113053751</v>
      </c>
      <c r="AB232" s="60">
        <f>+P232*Parámetros!$C$100</f>
        <v>0.34588321570417691</v>
      </c>
      <c r="AC232" s="60">
        <f>+Q232*Parámetros!$C$101</f>
        <v>0.53436637630257344</v>
      </c>
      <c r="AD232" s="60">
        <f>+R232*Parámetros!$C$102</f>
        <v>1.466129591669036</v>
      </c>
      <c r="AE232" s="60">
        <f>+S232*Parámetros!$C$103</f>
        <v>2.8503442437598174</v>
      </c>
      <c r="AF232" s="60">
        <f>+T232*Parámetros!$C$104</f>
        <v>3.6236975771405735</v>
      </c>
      <c r="AG232" s="60">
        <f>+U232*Parámetros!$C$105</f>
        <v>7.0209683757184544</v>
      </c>
      <c r="AH232" s="60">
        <f t="shared" si="23"/>
        <v>15.966297271350129</v>
      </c>
      <c r="AI232" s="140">
        <f t="shared" si="27"/>
        <v>12.338046396212681</v>
      </c>
      <c r="AJ232" s="59">
        <f t="shared" si="25"/>
        <v>178.18462391718103</v>
      </c>
    </row>
    <row r="233" spans="1:36" x14ac:dyDescent="0.25">
      <c r="A233" s="21">
        <v>44135</v>
      </c>
      <c r="B233" s="138">
        <f t="shared" si="21"/>
        <v>225</v>
      </c>
      <c r="C233" s="56">
        <f>+'Modelo predictivo'!O232</f>
        <v>944.50983584951609</v>
      </c>
      <c r="D233" s="59">
        <f>+$C233*'Estructura Poblacion'!C$19</f>
        <v>38.529812403412777</v>
      </c>
      <c r="E233" s="59">
        <f>+$C233*'Estructura Poblacion'!D$19</f>
        <v>63.364984622134877</v>
      </c>
      <c r="F233" s="59">
        <f>+$C233*'Estructura Poblacion'!E$19</f>
        <v>192.29931605170981</v>
      </c>
      <c r="G233" s="59">
        <f>+$C233*'Estructura Poblacion'!F$19</f>
        <v>219.47040627756752</v>
      </c>
      <c r="H233" s="59">
        <f>+$C233*'Estructura Poblacion'!G$19</f>
        <v>175.73932589398052</v>
      </c>
      <c r="I233" s="59">
        <f>+$C233*'Estructura Poblacion'!H$19</f>
        <v>119.61312015110106</v>
      </c>
      <c r="J233" s="59">
        <f>+$C233*'Estructura Poblacion'!I$19</f>
        <v>63.621678908633299</v>
      </c>
      <c r="K233" s="59">
        <f>+$C233*'Estructura Poblacion'!J$19</f>
        <v>35.045187464196729</v>
      </c>
      <c r="L233" s="59">
        <f>+$C233*'Estructura Poblacion'!K$19</f>
        <v>36.826004076779519</v>
      </c>
      <c r="M233" s="139">
        <f>+D233*Parámetros!$B$97</f>
        <v>3.8529812403412779E-2</v>
      </c>
      <c r="N233" s="139">
        <f>E233*Parámetros!$B$98</f>
        <v>0.19009495386640463</v>
      </c>
      <c r="O233" s="139">
        <f>+F233*Parámetros!$B$99</f>
        <v>2.3075917926205176</v>
      </c>
      <c r="P233" s="139">
        <f>+G233*Parámetros!$B$100</f>
        <v>7.023053000882161</v>
      </c>
      <c r="Q233" s="139">
        <f>+H233*Parámetros!$B$101</f>
        <v>8.6112269688050453</v>
      </c>
      <c r="R233" s="139">
        <f>I233*Parámetros!$B$102</f>
        <v>12.200538255412306</v>
      </c>
      <c r="S233" s="139">
        <f>+J233*Parámetros!$B$103</f>
        <v>10.561198698833127</v>
      </c>
      <c r="T233" s="139">
        <f>+K233*Parámetros!$B$104</f>
        <v>8.515980553799805</v>
      </c>
      <c r="U233" s="139">
        <f>L233*Parámetros!$B$105</f>
        <v>10.053499112960809</v>
      </c>
      <c r="V233" s="139">
        <f t="shared" si="22"/>
        <v>59.501713149583594</v>
      </c>
      <c r="W233" s="139">
        <f t="shared" si="26"/>
        <v>50.014374711975222</v>
      </c>
      <c r="X233" s="59">
        <f t="shared" si="24"/>
        <v>663.56455468850822</v>
      </c>
      <c r="Y233" s="60">
        <f>+M233*Parámetros!$C$97</f>
        <v>1.9264906201706391E-3</v>
      </c>
      <c r="Z233" s="60">
        <f>N233*Parámetros!$C$98</f>
        <v>9.504747693320232E-3</v>
      </c>
      <c r="AA233" s="60">
        <f>+O233*Parámetros!$C$99</f>
        <v>0.11537958963102589</v>
      </c>
      <c r="AB233" s="60">
        <f>+P233*Parámetros!$C$100</f>
        <v>0.35115265004410806</v>
      </c>
      <c r="AC233" s="60">
        <f>+Q233*Parámetros!$C$101</f>
        <v>0.54250729903471784</v>
      </c>
      <c r="AD233" s="60">
        <f>+R233*Parámetros!$C$102</f>
        <v>1.4884656671603014</v>
      </c>
      <c r="AE233" s="60">
        <f>+S233*Parámetros!$C$103</f>
        <v>2.8937684434802771</v>
      </c>
      <c r="AF233" s="60">
        <f>+T233*Parámetros!$C$104</f>
        <v>3.6789035992415156</v>
      </c>
      <c r="AG233" s="60">
        <f>+U233*Parámetros!$C$105</f>
        <v>7.1279308710892133</v>
      </c>
      <c r="AH233" s="60">
        <f t="shared" si="23"/>
        <v>16.20953935799465</v>
      </c>
      <c r="AI233" s="140">
        <f t="shared" si="27"/>
        <v>13.624985440691102</v>
      </c>
      <c r="AJ233" s="59">
        <f t="shared" si="25"/>
        <v>180.76917783448459</v>
      </c>
    </row>
    <row r="234" spans="1:36" x14ac:dyDescent="0.25">
      <c r="A234" s="21">
        <v>44136</v>
      </c>
      <c r="B234" s="138">
        <f t="shared" si="21"/>
        <v>226</v>
      </c>
      <c r="C234" s="56">
        <f>+'Modelo predictivo'!O233</f>
        <v>958.85039927833714</v>
      </c>
      <c r="D234" s="59">
        <f>+$C234*'Estructura Poblacion'!C$19</f>
        <v>39.114813424788849</v>
      </c>
      <c r="E234" s="59">
        <f>+$C234*'Estructura Poblacion'!D$19</f>
        <v>64.327059919447905</v>
      </c>
      <c r="F234" s="59">
        <f>+$C234*'Estructura Poblacion'!E$19</f>
        <v>195.21901093945877</v>
      </c>
      <c r="G234" s="59">
        <f>+$C234*'Estructura Poblacion'!F$19</f>
        <v>222.80264185893847</v>
      </c>
      <c r="H234" s="59">
        <f>+$C234*'Estructura Poblacion'!G$19</f>
        <v>178.40758921349814</v>
      </c>
      <c r="I234" s="59">
        <f>+$C234*'Estructura Poblacion'!H$19</f>
        <v>121.42921509404388</v>
      </c>
      <c r="J234" s="59">
        <f>+$C234*'Estructura Poblacion'!I$19</f>
        <v>64.587651614483136</v>
      </c>
      <c r="K234" s="59">
        <f>+$C234*'Estructura Poblacion'!J$19</f>
        <v>35.57728116468553</v>
      </c>
      <c r="L234" s="59">
        <f>+$C234*'Estructura Poblacion'!K$19</f>
        <v>37.385136048992479</v>
      </c>
      <c r="M234" s="139">
        <f>+D234*Parámetros!$B$97</f>
        <v>3.9114813424788848E-2</v>
      </c>
      <c r="N234" s="139">
        <f>E234*Parámetros!$B$98</f>
        <v>0.19298117975834372</v>
      </c>
      <c r="O234" s="139">
        <f>+F234*Parámetros!$B$99</f>
        <v>2.3426281312735053</v>
      </c>
      <c r="P234" s="139">
        <f>+G234*Parámetros!$B$100</f>
        <v>7.1296845394860311</v>
      </c>
      <c r="Q234" s="139">
        <f>+H234*Parámetros!$B$101</f>
        <v>8.7419718714614092</v>
      </c>
      <c r="R234" s="139">
        <f>I234*Parámetros!$B$102</f>
        <v>12.385779939592476</v>
      </c>
      <c r="S234" s="139">
        <f>+J234*Parámetros!$B$103</f>
        <v>10.721550168004201</v>
      </c>
      <c r="T234" s="139">
        <f>+K234*Parámetros!$B$104</f>
        <v>8.6452793230185829</v>
      </c>
      <c r="U234" s="139">
        <f>L234*Parámetros!$B$105</f>
        <v>10.206142141374947</v>
      </c>
      <c r="V234" s="139">
        <f t="shared" si="22"/>
        <v>60.405132107394287</v>
      </c>
      <c r="W234" s="139">
        <f t="shared" si="26"/>
        <v>50.926185533223929</v>
      </c>
      <c r="X234" s="59">
        <f t="shared" si="24"/>
        <v>673.04350126267855</v>
      </c>
      <c r="Y234" s="60">
        <f>+M234*Parámetros!$C$97</f>
        <v>1.9557406712394426E-3</v>
      </c>
      <c r="Z234" s="60">
        <f>N234*Parámetros!$C$98</f>
        <v>9.6490589879171876E-3</v>
      </c>
      <c r="AA234" s="60">
        <f>+O234*Parámetros!$C$99</f>
        <v>0.11713140656367527</v>
      </c>
      <c r="AB234" s="60">
        <f>+P234*Parámetros!$C$100</f>
        <v>0.3564842269743016</v>
      </c>
      <c r="AC234" s="60">
        <f>+Q234*Parámetros!$C$101</f>
        <v>0.55074422790206878</v>
      </c>
      <c r="AD234" s="60">
        <f>+R234*Parámetros!$C$102</f>
        <v>1.5110651526302821</v>
      </c>
      <c r="AE234" s="60">
        <f>+S234*Parámetros!$C$103</f>
        <v>2.9377047460331513</v>
      </c>
      <c r="AF234" s="60">
        <f>+T234*Parámetros!$C$104</f>
        <v>3.7347606675440277</v>
      </c>
      <c r="AG234" s="60">
        <f>+U234*Parámetros!$C$105</f>
        <v>7.2361547782348374</v>
      </c>
      <c r="AH234" s="60">
        <f t="shared" si="23"/>
        <v>16.4556500055415</v>
      </c>
      <c r="AI234" s="140">
        <f t="shared" si="27"/>
        <v>13.873382211333995</v>
      </c>
      <c r="AJ234" s="59">
        <f t="shared" si="25"/>
        <v>183.35144562869209</v>
      </c>
    </row>
    <row r="235" spans="1:36" x14ac:dyDescent="0.25">
      <c r="A235" s="21">
        <v>44137</v>
      </c>
      <c r="B235" s="138">
        <f t="shared" si="21"/>
        <v>227</v>
      </c>
      <c r="C235" s="56">
        <f>+'Modelo predictivo'!O234</f>
        <v>973.35843933396973</v>
      </c>
      <c r="D235" s="59">
        <f>+$C235*'Estructura Poblacion'!C$19</f>
        <v>39.706646395148503</v>
      </c>
      <c r="E235" s="59">
        <f>+$C235*'Estructura Poblacion'!D$19</f>
        <v>65.300370837058026</v>
      </c>
      <c r="F235" s="59">
        <f>+$C235*'Estructura Poblacion'!E$19</f>
        <v>198.17280355659935</v>
      </c>
      <c r="G235" s="59">
        <f>+$C235*'Estructura Poblacion'!F$19</f>
        <v>226.17379303645592</v>
      </c>
      <c r="H235" s="59">
        <f>+$C235*'Estructura Poblacion'!G$19</f>
        <v>181.10701391258192</v>
      </c>
      <c r="I235" s="59">
        <f>+$C235*'Estructura Poblacion'!H$19</f>
        <v>123.26651934696417</v>
      </c>
      <c r="J235" s="59">
        <f>+$C235*'Estructura Poblacion'!I$19</f>
        <v>65.564905456612635</v>
      </c>
      <c r="K235" s="59">
        <f>+$C235*'Estructura Poblacion'!J$19</f>
        <v>36.115588934694529</v>
      </c>
      <c r="L235" s="59">
        <f>+$C235*'Estructura Poblacion'!K$19</f>
        <v>37.950797857854717</v>
      </c>
      <c r="M235" s="139">
        <f>+D235*Parámetros!$B$97</f>
        <v>3.9706646395148502E-2</v>
      </c>
      <c r="N235" s="139">
        <f>E235*Parámetros!$B$98</f>
        <v>0.19590111251117409</v>
      </c>
      <c r="O235" s="139">
        <f>+F235*Parámetros!$B$99</f>
        <v>2.3780736426791922</v>
      </c>
      <c r="P235" s="139">
        <f>+G235*Parámetros!$B$100</f>
        <v>7.2375613771665899</v>
      </c>
      <c r="Q235" s="139">
        <f>+H235*Parámetros!$B$101</f>
        <v>8.8742436817165142</v>
      </c>
      <c r="R235" s="139">
        <f>I235*Parámetros!$B$102</f>
        <v>12.573184973390346</v>
      </c>
      <c r="S235" s="139">
        <f>+J235*Parámetros!$B$103</f>
        <v>10.883774305797697</v>
      </c>
      <c r="T235" s="139">
        <f>+K235*Parámetros!$B$104</f>
        <v>8.77608811113077</v>
      </c>
      <c r="U235" s="139">
        <f>L235*Parámetros!$B$105</f>
        <v>10.360567815194338</v>
      </c>
      <c r="V235" s="139">
        <f t="shared" si="22"/>
        <v>61.319101665981762</v>
      </c>
      <c r="W235" s="139">
        <f t="shared" si="26"/>
        <v>51.852257661481886</v>
      </c>
      <c r="X235" s="59">
        <f t="shared" si="24"/>
        <v>682.51034526717842</v>
      </c>
      <c r="Y235" s="60">
        <f>+M235*Parámetros!$C$97</f>
        <v>1.9853323197574252E-3</v>
      </c>
      <c r="Z235" s="60">
        <f>N235*Parámetros!$C$98</f>
        <v>9.795055625558706E-3</v>
      </c>
      <c r="AA235" s="60">
        <f>+O235*Parámetros!$C$99</f>
        <v>0.11890368213395962</v>
      </c>
      <c r="AB235" s="60">
        <f>+P235*Parámetros!$C$100</f>
        <v>0.36187806885832952</v>
      </c>
      <c r="AC235" s="60">
        <f>+Q235*Parámetros!$C$101</f>
        <v>0.55907735194814046</v>
      </c>
      <c r="AD235" s="60">
        <f>+R235*Parámetros!$C$102</f>
        <v>1.5339285667536222</v>
      </c>
      <c r="AE235" s="60">
        <f>+S235*Parámetros!$C$103</f>
        <v>2.9821541597885695</v>
      </c>
      <c r="AF235" s="60">
        <f>+T235*Parámetros!$C$104</f>
        <v>3.7912700640084926</v>
      </c>
      <c r="AG235" s="60">
        <f>+U235*Parámetros!$C$105</f>
        <v>7.3456425809727852</v>
      </c>
      <c r="AH235" s="60">
        <f t="shared" si="23"/>
        <v>16.704634862409215</v>
      </c>
      <c r="AI235" s="140">
        <f t="shared" si="27"/>
        <v>14.125664067044637</v>
      </c>
      <c r="AJ235" s="59">
        <f t="shared" si="25"/>
        <v>185.93041642405669</v>
      </c>
    </row>
    <row r="236" spans="1:36" x14ac:dyDescent="0.25">
      <c r="A236" s="21">
        <v>44138</v>
      </c>
      <c r="B236" s="138">
        <f t="shared" si="21"/>
        <v>228</v>
      </c>
      <c r="C236" s="56">
        <f>+'Modelo predictivo'!O235</f>
        <v>988.0342226382345</v>
      </c>
      <c r="D236" s="59">
        <f>+$C236*'Estructura Poblacion'!C$19</f>
        <v>40.305322190914964</v>
      </c>
      <c r="E236" s="59">
        <f>+$C236*'Estructura Poblacion'!D$19</f>
        <v>66.284935262007721</v>
      </c>
      <c r="F236" s="59">
        <f>+$C236*'Estructura Poblacion'!E$19</f>
        <v>201.16074818651938</v>
      </c>
      <c r="G236" s="59">
        <f>+$C236*'Estructura Poblacion'!F$19</f>
        <v>229.5839217635237</v>
      </c>
      <c r="H236" s="59">
        <f>+$C236*'Estructura Poblacion'!G$19</f>
        <v>183.83764959996776</v>
      </c>
      <c r="I236" s="59">
        <f>+$C236*'Estructura Poblacion'!H$19</f>
        <v>125.12506667496069</v>
      </c>
      <c r="J236" s="59">
        <f>+$C236*'Estructura Poblacion'!I$19</f>
        <v>66.553458394525478</v>
      </c>
      <c r="K236" s="59">
        <f>+$C236*'Estructura Poblacion'!J$19</f>
        <v>36.660120666986444</v>
      </c>
      <c r="L236" s="59">
        <f>+$C236*'Estructura Poblacion'!K$19</f>
        <v>38.522999898828374</v>
      </c>
      <c r="M236" s="139">
        <f>+D236*Parámetros!$B$97</f>
        <v>4.0305322190914962E-2</v>
      </c>
      <c r="N236" s="139">
        <f>E236*Parámetros!$B$98</f>
        <v>0.19885480578602316</v>
      </c>
      <c r="O236" s="139">
        <f>+F236*Parámetros!$B$99</f>
        <v>2.4139289782382325</v>
      </c>
      <c r="P236" s="139">
        <f>+G236*Parámetros!$B$100</f>
        <v>7.3466854964327588</v>
      </c>
      <c r="Q236" s="139">
        <f>+H236*Parámetros!$B$101</f>
        <v>9.0080448303984202</v>
      </c>
      <c r="R236" s="139">
        <f>I236*Parámetros!$B$102</f>
        <v>12.76275680084599</v>
      </c>
      <c r="S236" s="139">
        <f>+J236*Parámetros!$B$103</f>
        <v>11.047874093491229</v>
      </c>
      <c r="T236" s="139">
        <f>+K236*Parámetros!$B$104</f>
        <v>8.9084093220777056</v>
      </c>
      <c r="U236" s="139">
        <f>L236*Parámetros!$B$105</f>
        <v>10.516778972380147</v>
      </c>
      <c r="V236" s="139">
        <f t="shared" si="22"/>
        <v>62.24363862184142</v>
      </c>
      <c r="W236" s="139">
        <f t="shared" si="26"/>
        <v>52.79272207882201</v>
      </c>
      <c r="X236" s="59">
        <f t="shared" si="24"/>
        <v>691.96126181019781</v>
      </c>
      <c r="Y236" s="60">
        <f>+M236*Parámetros!$C$97</f>
        <v>2.0152661095457483E-3</v>
      </c>
      <c r="Z236" s="60">
        <f>N236*Parámetros!$C$98</f>
        <v>9.9427402893011579E-3</v>
      </c>
      <c r="AA236" s="60">
        <f>+O236*Parámetros!$C$99</f>
        <v>0.12069644891191163</v>
      </c>
      <c r="AB236" s="60">
        <f>+P236*Parámetros!$C$100</f>
        <v>0.36733427482163794</v>
      </c>
      <c r="AC236" s="60">
        <f>+Q236*Parámetros!$C$101</f>
        <v>0.56750682431510047</v>
      </c>
      <c r="AD236" s="60">
        <f>+R236*Parámetros!$C$102</f>
        <v>1.5570563297032107</v>
      </c>
      <c r="AE236" s="60">
        <f>+S236*Parámetros!$C$103</f>
        <v>3.0271175016165972</v>
      </c>
      <c r="AF236" s="60">
        <f>+T236*Parámetros!$C$104</f>
        <v>3.848432827137569</v>
      </c>
      <c r="AG236" s="60">
        <f>+U236*Parámetros!$C$105</f>
        <v>7.4563962914175237</v>
      </c>
      <c r="AH236" s="60">
        <f t="shared" si="23"/>
        <v>16.956498504322397</v>
      </c>
      <c r="AI236" s="140">
        <f t="shared" si="27"/>
        <v>14.381866690141297</v>
      </c>
      <c r="AJ236" s="59">
        <f t="shared" si="25"/>
        <v>188.5050482382378</v>
      </c>
    </row>
    <row r="237" spans="1:36" x14ac:dyDescent="0.25">
      <c r="A237" s="21">
        <v>44139</v>
      </c>
      <c r="B237" s="138">
        <f t="shared" si="21"/>
        <v>229</v>
      </c>
      <c r="C237" s="56">
        <f>+'Modelo predictivo'!O236</f>
        <v>1002.8779510469176</v>
      </c>
      <c r="D237" s="59">
        <f>+$C237*'Estructura Poblacion'!C$19</f>
        <v>40.910849046481651</v>
      </c>
      <c r="E237" s="59">
        <f>+$C237*'Estructura Poblacion'!D$19</f>
        <v>67.280766736335764</v>
      </c>
      <c r="F237" s="59">
        <f>+$C237*'Estructura Poblacion'!E$19</f>
        <v>204.18288592644006</v>
      </c>
      <c r="G237" s="59">
        <f>+$C237*'Estructura Poblacion'!F$19</f>
        <v>233.03307494422876</v>
      </c>
      <c r="H237" s="59">
        <f>+$C237*'Estructura Poblacion'!G$19</f>
        <v>186.59953383376086</v>
      </c>
      <c r="I237" s="59">
        <f>+$C237*'Estructura Poblacion'!H$19</f>
        <v>127.0048826411345</v>
      </c>
      <c r="J237" s="59">
        <f>+$C237*'Estructura Poblacion'!I$19</f>
        <v>67.553324025119778</v>
      </c>
      <c r="K237" s="59">
        <f>+$C237*'Estructura Poblacion'!J$19</f>
        <v>37.210883851238556</v>
      </c>
      <c r="L237" s="59">
        <f>+$C237*'Estructura Poblacion'!K$19</f>
        <v>39.101750042177713</v>
      </c>
      <c r="M237" s="139">
        <f>+D237*Parámetros!$B$97</f>
        <v>4.0910849046481651E-2</v>
      </c>
      <c r="N237" s="139">
        <f>E237*Parámetros!$B$98</f>
        <v>0.20184230020900729</v>
      </c>
      <c r="O237" s="139">
        <f>+F237*Parámetros!$B$99</f>
        <v>2.4501946311172809</v>
      </c>
      <c r="P237" s="139">
        <f>+G237*Parámetros!$B$100</f>
        <v>7.4570583982153202</v>
      </c>
      <c r="Q237" s="139">
        <f>+H237*Parámetros!$B$101</f>
        <v>9.1433771578542817</v>
      </c>
      <c r="R237" s="139">
        <f>I237*Parámetros!$B$102</f>
        <v>12.954498029395719</v>
      </c>
      <c r="S237" s="139">
        <f>+J237*Parámetros!$B$103</f>
        <v>11.213851788169883</v>
      </c>
      <c r="T237" s="139">
        <f>+K237*Parámetros!$B$104</f>
        <v>9.0422447758509694</v>
      </c>
      <c r="U237" s="139">
        <f>L237*Parámetros!$B$105</f>
        <v>10.674777761514516</v>
      </c>
      <c r="V237" s="139">
        <f t="shared" si="22"/>
        <v>63.178755691373453</v>
      </c>
      <c r="W237" s="139">
        <f t="shared" si="26"/>
        <v>53.747707149786152</v>
      </c>
      <c r="X237" s="59">
        <f t="shared" si="24"/>
        <v>701.39231035178511</v>
      </c>
      <c r="Y237" s="60">
        <f>+M237*Parámetros!$C$97</f>
        <v>2.0455424523240827E-3</v>
      </c>
      <c r="Z237" s="60">
        <f>N237*Parámetros!$C$98</f>
        <v>1.0092115010450365E-2</v>
      </c>
      <c r="AA237" s="60">
        <f>+O237*Parámetros!$C$99</f>
        <v>0.12250973155586405</v>
      </c>
      <c r="AB237" s="60">
        <f>+P237*Parámetros!$C$100</f>
        <v>0.37285291991076602</v>
      </c>
      <c r="AC237" s="60">
        <f>+Q237*Parámetros!$C$101</f>
        <v>0.5760327609448197</v>
      </c>
      <c r="AD237" s="60">
        <f>+R237*Parámetros!$C$102</f>
        <v>1.5804487595862777</v>
      </c>
      <c r="AE237" s="60">
        <f>+S237*Parámetros!$C$103</f>
        <v>3.0725953899585483</v>
      </c>
      <c r="AF237" s="60">
        <f>+T237*Parámetros!$C$104</f>
        <v>3.9062497431676189</v>
      </c>
      <c r="AG237" s="60">
        <f>+U237*Parámetros!$C$105</f>
        <v>7.5684174329137912</v>
      </c>
      <c r="AH237" s="60">
        <f t="shared" si="23"/>
        <v>17.211244395500461</v>
      </c>
      <c r="AI237" s="140">
        <f t="shared" si="27"/>
        <v>14.642025049870785</v>
      </c>
      <c r="AJ237" s="59">
        <f t="shared" si="25"/>
        <v>191.07426758386748</v>
      </c>
    </row>
    <row r="238" spans="1:36" x14ac:dyDescent="0.25">
      <c r="A238" s="21">
        <v>44140</v>
      </c>
      <c r="B238" s="138">
        <f t="shared" si="21"/>
        <v>230</v>
      </c>
      <c r="C238" s="56">
        <f>+'Modelo predictivo'!O237</f>
        <v>1017.8897593596485</v>
      </c>
      <c r="D238" s="59">
        <f>+$C238*'Estructura Poblacion'!C$19</f>
        <v>41.523232460790176</v>
      </c>
      <c r="E238" s="59">
        <f>+$C238*'Estructura Poblacion'!D$19</f>
        <v>68.287874303438088</v>
      </c>
      <c r="F238" s="59">
        <f>+$C238*'Estructura Poblacion'!E$19</f>
        <v>207.23924422115394</v>
      </c>
      <c r="G238" s="59">
        <f>+$C238*'Estructura Poblacion'!F$19</f>
        <v>236.52128390119819</v>
      </c>
      <c r="H238" s="59">
        <f>+$C238*'Estructura Poblacion'!G$19</f>
        <v>189.39269169532631</v>
      </c>
      <c r="I238" s="59">
        <f>+$C238*'Estructura Poblacion'!H$19</f>
        <v>128.90598431656699</v>
      </c>
      <c r="J238" s="59">
        <f>+$C238*'Estructura Poblacion'!I$19</f>
        <v>68.564511428426698</v>
      </c>
      <c r="K238" s="59">
        <f>+$C238*'Estructura Poblacion'!J$19</f>
        <v>37.767883489069817</v>
      </c>
      <c r="L238" s="59">
        <f>+$C238*'Estructura Poblacion'!K$19</f>
        <v>39.687053543678296</v>
      </c>
      <c r="M238" s="139">
        <f>+D238*Parámetros!$B$97</f>
        <v>4.1523232460790177E-2</v>
      </c>
      <c r="N238" s="139">
        <f>E238*Parámetros!$B$98</f>
        <v>0.20486362291031426</v>
      </c>
      <c r="O238" s="139">
        <f>+F238*Parámetros!$B$99</f>
        <v>2.4868709306538475</v>
      </c>
      <c r="P238" s="139">
        <f>+G238*Parámetros!$B$100</f>
        <v>7.5686810848383423</v>
      </c>
      <c r="Q238" s="139">
        <f>+H238*Parámetros!$B$101</f>
        <v>9.2802418930709898</v>
      </c>
      <c r="R238" s="139">
        <f>I238*Parámetros!$B$102</f>
        <v>13.148410400289832</v>
      </c>
      <c r="S238" s="139">
        <f>+J238*Parámetros!$B$103</f>
        <v>11.381708897118832</v>
      </c>
      <c r="T238" s="139">
        <f>+K238*Parámetros!$B$104</f>
        <v>9.1775956878439651</v>
      </c>
      <c r="U238" s="139">
        <f>L238*Parámetros!$B$105</f>
        <v>10.834565617424175</v>
      </c>
      <c r="V238" s="139">
        <f t="shared" si="22"/>
        <v>64.124461366611087</v>
      </c>
      <c r="W238" s="139">
        <f t="shared" si="26"/>
        <v>54.717338425042719</v>
      </c>
      <c r="X238" s="59">
        <f t="shared" si="24"/>
        <v>710.79943329335345</v>
      </c>
      <c r="Y238" s="60">
        <f>+M238*Parámetros!$C$97</f>
        <v>2.0761616230395089E-3</v>
      </c>
      <c r="Z238" s="60">
        <f>N238*Parámetros!$C$98</f>
        <v>1.0243181145515715E-2</v>
      </c>
      <c r="AA238" s="60">
        <f>+O238*Parámetros!$C$99</f>
        <v>0.12434354653269238</v>
      </c>
      <c r="AB238" s="60">
        <f>+P238*Parámetros!$C$100</f>
        <v>0.37843405424191712</v>
      </c>
      <c r="AC238" s="60">
        <f>+Q238*Parámetros!$C$101</f>
        <v>0.5846552392634724</v>
      </c>
      <c r="AD238" s="60">
        <f>+R238*Parámetros!$C$102</f>
        <v>1.6041060688353594</v>
      </c>
      <c r="AE238" s="60">
        <f>+S238*Parámetros!$C$103</f>
        <v>3.1185882378105605</v>
      </c>
      <c r="AF238" s="60">
        <f>+T238*Parámetros!$C$104</f>
        <v>3.964721337148593</v>
      </c>
      <c r="AG238" s="60">
        <f>+U238*Parámetros!$C$105</f>
        <v>7.6817070227537396</v>
      </c>
      <c r="AH238" s="60">
        <f t="shared" si="23"/>
        <v>17.46887484935489</v>
      </c>
      <c r="AI238" s="140">
        <f t="shared" si="27"/>
        <v>14.906173348920625</v>
      </c>
      <c r="AJ238" s="59">
        <f t="shared" si="25"/>
        <v>193.63696908430177</v>
      </c>
    </row>
    <row r="239" spans="1:36" x14ac:dyDescent="0.25">
      <c r="A239" s="21">
        <v>44141</v>
      </c>
      <c r="B239" s="138">
        <f t="shared" si="21"/>
        <v>231</v>
      </c>
      <c r="C239" s="56">
        <f>+'Modelo predictivo'!O238</f>
        <v>1033.0697130032349</v>
      </c>
      <c r="D239" s="59">
        <f>+$C239*'Estructura Poblacion'!C$19</f>
        <v>42.142475102825593</v>
      </c>
      <c r="E239" s="59">
        <f>+$C239*'Estructura Poblacion'!D$19</f>
        <v>69.306262352648233</v>
      </c>
      <c r="F239" s="59">
        <f>+$C239*'Estructura Poblacion'!E$19</f>
        <v>210.32983639135918</v>
      </c>
      <c r="G239" s="59">
        <f>+$C239*'Estructura Poblacion'!F$19</f>
        <v>240.04856383728915</v>
      </c>
      <c r="H239" s="59">
        <f>+$C239*'Estructura Poblacion'!G$19</f>
        <v>192.21713535824099</v>
      </c>
      <c r="I239" s="59">
        <f>+$C239*'Estructura Poblacion'!H$19</f>
        <v>130.82837998693643</v>
      </c>
      <c r="J239" s="59">
        <f>+$C239*'Estructura Poblacion'!I$19</f>
        <v>69.587025011561124</v>
      </c>
      <c r="K239" s="59">
        <f>+$C239*'Estructura Poblacion'!J$19</f>
        <v>38.331122008083035</v>
      </c>
      <c r="L239" s="59">
        <f>+$C239*'Estructura Poblacion'!K$19</f>
        <v>40.278912954291258</v>
      </c>
      <c r="M239" s="139">
        <f>+D239*Parámetros!$B$97</f>
        <v>4.2142475102825594E-2</v>
      </c>
      <c r="N239" s="139">
        <f>E239*Parámetros!$B$98</f>
        <v>0.2079187870579447</v>
      </c>
      <c r="O239" s="139">
        <f>+F239*Parámetros!$B$99</f>
        <v>2.5239580366963104</v>
      </c>
      <c r="P239" s="139">
        <f>+G239*Parámetros!$B$100</f>
        <v>7.6815540427932527</v>
      </c>
      <c r="Q239" s="139">
        <f>+H239*Parámetros!$B$101</f>
        <v>9.4186396325538091</v>
      </c>
      <c r="R239" s="139">
        <f>I239*Parámetros!$B$102</f>
        <v>13.344494758667514</v>
      </c>
      <c r="S239" s="139">
        <f>+J239*Parámetros!$B$103</f>
        <v>11.551446151919148</v>
      </c>
      <c r="T239" s="139">
        <f>+K239*Parámetros!$B$104</f>
        <v>9.3144626479641772</v>
      </c>
      <c r="U239" s="139">
        <f>L239*Parámetros!$B$105</f>
        <v>10.996143236521513</v>
      </c>
      <c r="V239" s="139">
        <f t="shared" si="22"/>
        <v>65.080759769276497</v>
      </c>
      <c r="W239" s="139">
        <f t="shared" si="26"/>
        <v>55.701738439045336</v>
      </c>
      <c r="X239" s="59">
        <f t="shared" si="24"/>
        <v>720.17845462358457</v>
      </c>
      <c r="Y239" s="60">
        <f>+M239*Parámetros!$C$97</f>
        <v>2.1071237551412796E-3</v>
      </c>
      <c r="Z239" s="60">
        <f>N239*Parámetros!$C$98</f>
        <v>1.0395939352897236E-2</v>
      </c>
      <c r="AA239" s="60">
        <f>+O239*Parámetros!$C$99</f>
        <v>0.12619790183481552</v>
      </c>
      <c r="AB239" s="60">
        <f>+P239*Parámetros!$C$100</f>
        <v>0.38407770213966264</v>
      </c>
      <c r="AC239" s="60">
        <f>+Q239*Parámetros!$C$101</f>
        <v>0.59337429685088994</v>
      </c>
      <c r="AD239" s="60">
        <f>+R239*Parámetros!$C$102</f>
        <v>1.6280283605574366</v>
      </c>
      <c r="AE239" s="60">
        <f>+S239*Parámetros!$C$103</f>
        <v>3.1650962456258469</v>
      </c>
      <c r="AF239" s="60">
        <f>+T239*Parámetros!$C$104</f>
        <v>4.0238478639205244</v>
      </c>
      <c r="AG239" s="60">
        <f>+U239*Parámetros!$C$105</f>
        <v>7.7962655546937523</v>
      </c>
      <c r="AH239" s="60">
        <f t="shared" si="23"/>
        <v>17.72939098873097</v>
      </c>
      <c r="AI239" s="140">
        <f t="shared" si="27"/>
        <v>15.174344968296893</v>
      </c>
      <c r="AJ239" s="59">
        <f t="shared" si="25"/>
        <v>196.19201510473584</v>
      </c>
    </row>
    <row r="240" spans="1:36" x14ac:dyDescent="0.25">
      <c r="A240" s="21">
        <v>44142</v>
      </c>
      <c r="B240" s="138">
        <f t="shared" si="21"/>
        <v>232</v>
      </c>
      <c r="C240" s="56">
        <f>+'Modelo predictivo'!O239</f>
        <v>1048.4178056889214</v>
      </c>
      <c r="D240" s="59">
        <f>+$C240*'Estructura Poblacion'!C$19</f>
        <v>42.768576716047868</v>
      </c>
      <c r="E240" s="59">
        <f>+$C240*'Estructura Poblacion'!D$19</f>
        <v>70.335930462068077</v>
      </c>
      <c r="F240" s="59">
        <f>+$C240*'Estructura Poblacion'!E$19</f>
        <v>213.45466115668432</v>
      </c>
      <c r="G240" s="59">
        <f>+$C240*'Estructura Poblacion'!F$19</f>
        <v>243.61491329121907</v>
      </c>
      <c r="H240" s="59">
        <f>+$C240*'Estructura Poblacion'!G$19</f>
        <v>195.07286365239358</v>
      </c>
      <c r="I240" s="59">
        <f>+$C240*'Estructura Poblacion'!H$19</f>
        <v>132.77206885583215</v>
      </c>
      <c r="J240" s="59">
        <f>+$C240*'Estructura Poblacion'!I$19</f>
        <v>70.620864350915824</v>
      </c>
      <c r="K240" s="59">
        <f>+$C240*'Estructura Poblacion'!J$19</f>
        <v>38.900599174939607</v>
      </c>
      <c r="L240" s="59">
        <f>+$C240*'Estructura Poblacion'!K$19</f>
        <v>40.877328028820905</v>
      </c>
      <c r="M240" s="139">
        <f>+D240*Parámetros!$B$97</f>
        <v>4.2768576716047869E-2</v>
      </c>
      <c r="N240" s="139">
        <f>E240*Parámetros!$B$98</f>
        <v>0.21100779138620424</v>
      </c>
      <c r="O240" s="139">
        <f>+F240*Parámetros!$B$99</f>
        <v>2.5614559338802119</v>
      </c>
      <c r="P240" s="139">
        <f>+G240*Parámetros!$B$100</f>
        <v>7.7956772253190101</v>
      </c>
      <c r="Q240" s="139">
        <f>+H240*Parámetros!$B$101</f>
        <v>9.5585703189672859</v>
      </c>
      <c r="R240" s="139">
        <f>I240*Parámetros!$B$102</f>
        <v>13.542751023294878</v>
      </c>
      <c r="S240" s="139">
        <f>+J240*Parámetros!$B$103</f>
        <v>11.723063482252027</v>
      </c>
      <c r="T240" s="139">
        <f>+K240*Parámetros!$B$104</f>
        <v>9.452845599510324</v>
      </c>
      <c r="U240" s="139">
        <f>L240*Parámetros!$B$105</f>
        <v>11.159510551868108</v>
      </c>
      <c r="V240" s="139">
        <f t="shared" si="22"/>
        <v>66.047650503194092</v>
      </c>
      <c r="W240" s="139">
        <f t="shared" si="26"/>
        <v>55.142021679033562</v>
      </c>
      <c r="X240" s="59">
        <f t="shared" si="24"/>
        <v>731.08408344774512</v>
      </c>
      <c r="Y240" s="60">
        <f>+M240*Parámetros!$C$97</f>
        <v>2.1384288358023934E-3</v>
      </c>
      <c r="Z240" s="60">
        <f>N240*Parámetros!$C$98</f>
        <v>1.0550389569310212E-2</v>
      </c>
      <c r="AA240" s="60">
        <f>+O240*Parámetros!$C$99</f>
        <v>0.12807279669401059</v>
      </c>
      <c r="AB240" s="60">
        <f>+P240*Parámetros!$C$100</f>
        <v>0.38978386126595055</v>
      </c>
      <c r="AC240" s="60">
        <f>+Q240*Parámetros!$C$101</f>
        <v>0.60218993009493904</v>
      </c>
      <c r="AD240" s="60">
        <f>+R240*Parámetros!$C$102</f>
        <v>1.652215624841975</v>
      </c>
      <c r="AE240" s="60">
        <f>+S240*Parámetros!$C$103</f>
        <v>3.2121193941370554</v>
      </c>
      <c r="AF240" s="60">
        <f>+T240*Parámetros!$C$104</f>
        <v>4.0836292989884599</v>
      </c>
      <c r="AG240" s="60">
        <f>+U240*Parámetros!$C$105</f>
        <v>7.9120929812744878</v>
      </c>
      <c r="AH240" s="60">
        <f t="shared" si="23"/>
        <v>17.992792705701991</v>
      </c>
      <c r="AI240" s="140">
        <f t="shared" si="27"/>
        <v>15.021866150957102</v>
      </c>
      <c r="AJ240" s="59">
        <f t="shared" si="25"/>
        <v>199.16294165948074</v>
      </c>
    </row>
    <row r="241" spans="1:36" x14ac:dyDescent="0.25">
      <c r="A241" s="21">
        <v>44143</v>
      </c>
      <c r="B241" s="138">
        <f t="shared" si="21"/>
        <v>233</v>
      </c>
      <c r="C241" s="56">
        <f>+'Modelo predictivo'!O240</f>
        <v>1063.9339570479933</v>
      </c>
      <c r="D241" s="59">
        <f>+$C241*'Estructura Poblacion'!C$19</f>
        <v>43.401534021940073</v>
      </c>
      <c r="E241" s="59">
        <f>+$C241*'Estructura Poblacion'!D$19</f>
        <v>71.376873239946093</v>
      </c>
      <c r="F241" s="59">
        <f>+$C241*'Estructura Poblacion'!E$19</f>
        <v>216.61370215430472</v>
      </c>
      <c r="G241" s="59">
        <f>+$C241*'Estructura Poblacion'!F$19</f>
        <v>247.22031358816452</v>
      </c>
      <c r="H241" s="59">
        <f>+$C241*'Estructura Poblacion'!G$19</f>
        <v>197.95986162405549</v>
      </c>
      <c r="I241" s="59">
        <f>+$C241*'Estructura Poblacion'!H$19</f>
        <v>134.73704074532662</v>
      </c>
      <c r="J241" s="59">
        <f>+$C241*'Estructura Poblacion'!I$19</f>
        <v>71.666024032897056</v>
      </c>
      <c r="K241" s="59">
        <f>+$C241*'Estructura Poblacion'!J$19</f>
        <v>39.476312007630703</v>
      </c>
      <c r="L241" s="59">
        <f>+$C241*'Estructura Poblacion'!K$19</f>
        <v>41.482295633728043</v>
      </c>
      <c r="M241" s="139">
        <f>+D241*Parámetros!$B$97</f>
        <v>4.3401534021940073E-2</v>
      </c>
      <c r="N241" s="139">
        <f>E241*Parámetros!$B$98</f>
        <v>0.21413061971983829</v>
      </c>
      <c r="O241" s="139">
        <f>+F241*Parámetros!$B$99</f>
        <v>2.5993644258516566</v>
      </c>
      <c r="P241" s="139">
        <f>+G241*Parámetros!$B$100</f>
        <v>7.9110500348212645</v>
      </c>
      <c r="Q241" s="139">
        <f>+H241*Parámetros!$B$101</f>
        <v>9.7000332195787191</v>
      </c>
      <c r="R241" s="139">
        <f>I241*Parámetros!$B$102</f>
        <v>13.743178156023315</v>
      </c>
      <c r="S241" s="139">
        <f>+J241*Parámetros!$B$103</f>
        <v>11.896559989460911</v>
      </c>
      <c r="T241" s="139">
        <f>+K241*Parámetros!$B$104</f>
        <v>9.5927438178542612</v>
      </c>
      <c r="U241" s="139">
        <f>L241*Parámetros!$B$105</f>
        <v>11.324666708007756</v>
      </c>
      <c r="V241" s="139">
        <f t="shared" si="22"/>
        <v>67.025128505339666</v>
      </c>
      <c r="W241" s="139">
        <f t="shared" si="26"/>
        <v>55.993072518127924</v>
      </c>
      <c r="X241" s="59">
        <f t="shared" si="24"/>
        <v>742.11613943495684</v>
      </c>
      <c r="Y241" s="60">
        <f>+M241*Parámetros!$C$97</f>
        <v>2.1700767010970038E-3</v>
      </c>
      <c r="Z241" s="60">
        <f>N241*Parámetros!$C$98</f>
        <v>1.0706530985991915E-2</v>
      </c>
      <c r="AA241" s="60">
        <f>+O241*Parámetros!$C$99</f>
        <v>0.12996822129258284</v>
      </c>
      <c r="AB241" s="60">
        <f>+P241*Parámetros!$C$100</f>
        <v>0.39555250174106327</v>
      </c>
      <c r="AC241" s="60">
        <f>+Q241*Parámetros!$C$101</f>
        <v>0.61110209283345929</v>
      </c>
      <c r="AD241" s="60">
        <f>+R241*Parámetros!$C$102</f>
        <v>1.6766677350348445</v>
      </c>
      <c r="AE241" s="60">
        <f>+S241*Parámetros!$C$103</f>
        <v>3.2596574371122902</v>
      </c>
      <c r="AF241" s="60">
        <f>+T241*Parámetros!$C$104</f>
        <v>4.1440653293130412</v>
      </c>
      <c r="AG241" s="60">
        <f>+U241*Parámetros!$C$105</f>
        <v>8.0291886959774992</v>
      </c>
      <c r="AH241" s="60">
        <f t="shared" si="23"/>
        <v>18.259078620991868</v>
      </c>
      <c r="AI241" s="140">
        <f t="shared" si="27"/>
        <v>15.253710602851694</v>
      </c>
      <c r="AJ241" s="59">
        <f t="shared" si="25"/>
        <v>202.1683096776209</v>
      </c>
    </row>
    <row r="242" spans="1:36" x14ac:dyDescent="0.25">
      <c r="A242" s="21">
        <v>44144</v>
      </c>
      <c r="B242" s="138">
        <f t="shared" si="21"/>
        <v>234</v>
      </c>
      <c r="C242" s="56">
        <f>+'Modelo predictivo'!O241</f>
        <v>1079.6180102431681</v>
      </c>
      <c r="D242" s="59">
        <f>+$C242*'Estructura Poblacion'!C$19</f>
        <v>44.041340622568754</v>
      </c>
      <c r="E242" s="59">
        <f>+$C242*'Estructura Poblacion'!D$19</f>
        <v>72.429080164431042</v>
      </c>
      <c r="F242" s="59">
        <f>+$C242*'Estructura Poblacion'!E$19</f>
        <v>219.80692745262894</v>
      </c>
      <c r="G242" s="59">
        <f>+$C242*'Estructura Poblacion'!F$19</f>
        <v>250.86472828473356</v>
      </c>
      <c r="H242" s="59">
        <f>+$C242*'Estructura Poblacion'!G$19</f>
        <v>200.87810009144664</v>
      </c>
      <c r="I242" s="59">
        <f>+$C242*'Estructura Poblacion'!H$19</f>
        <v>136.72327579348087</v>
      </c>
      <c r="J242" s="59">
        <f>+$C242*'Estructura Poblacion'!I$19</f>
        <v>72.722493493029091</v>
      </c>
      <c r="K242" s="59">
        <f>+$C242*'Estructura Poblacion'!J$19</f>
        <v>40.058254686850098</v>
      </c>
      <c r="L242" s="59">
        <f>+$C242*'Estructura Poblacion'!K$19</f>
        <v>42.093809653999138</v>
      </c>
      <c r="M242" s="139">
        <f>+D242*Parámetros!$B$97</f>
        <v>4.4041340622568752E-2</v>
      </c>
      <c r="N242" s="139">
        <f>E242*Parámetros!$B$98</f>
        <v>0.21728724049329312</v>
      </c>
      <c r="O242" s="139">
        <f>+F242*Parámetros!$B$99</f>
        <v>2.6376831294315473</v>
      </c>
      <c r="P242" s="139">
        <f>+G242*Parámetros!$B$100</f>
        <v>8.0276713051114736</v>
      </c>
      <c r="Q242" s="139">
        <f>+H242*Parámetros!$B$101</f>
        <v>9.8430269044808849</v>
      </c>
      <c r="R242" s="139">
        <f>I242*Parámetros!$B$102</f>
        <v>13.945774130935048</v>
      </c>
      <c r="S242" s="139">
        <f>+J242*Parámetros!$B$103</f>
        <v>12.071933919842829</v>
      </c>
      <c r="T242" s="139">
        <f>+K242*Parámetros!$B$104</f>
        <v>9.7341558889045743</v>
      </c>
      <c r="U242" s="139">
        <f>L242*Parámetros!$B$105</f>
        <v>11.491610035541765</v>
      </c>
      <c r="V242" s="139">
        <f t="shared" si="22"/>
        <v>68.01318389536398</v>
      </c>
      <c r="W242" s="139">
        <f t="shared" si="26"/>
        <v>56.854533693140588</v>
      </c>
      <c r="X242" s="59">
        <f t="shared" si="24"/>
        <v>753.27478963718022</v>
      </c>
      <c r="Y242" s="60">
        <f>+M242*Parámetros!$C$97</f>
        <v>2.2020670311284378E-3</v>
      </c>
      <c r="Z242" s="60">
        <f>N242*Parámetros!$C$98</f>
        <v>1.0864362024664656E-2</v>
      </c>
      <c r="AA242" s="60">
        <f>+O242*Parámetros!$C$99</f>
        <v>0.13188415647157736</v>
      </c>
      <c r="AB242" s="60">
        <f>+P242*Parámetros!$C$100</f>
        <v>0.40138356525557373</v>
      </c>
      <c r="AC242" s="60">
        <f>+Q242*Parámetros!$C$101</f>
        <v>0.62011069498229576</v>
      </c>
      <c r="AD242" s="60">
        <f>+R242*Parámetros!$C$102</f>
        <v>1.7013844439740757</v>
      </c>
      <c r="AE242" s="60">
        <f>+S242*Parámetros!$C$103</f>
        <v>3.3077098940369356</v>
      </c>
      <c r="AF242" s="60">
        <f>+T242*Parámetros!$C$104</f>
        <v>4.2051553440067764</v>
      </c>
      <c r="AG242" s="60">
        <f>+U242*Parámetros!$C$105</f>
        <v>8.14755151519911</v>
      </c>
      <c r="AH242" s="60">
        <f t="shared" si="23"/>
        <v>18.52824604298214</v>
      </c>
      <c r="AI242" s="140">
        <f t="shared" si="27"/>
        <v>15.488391052919539</v>
      </c>
      <c r="AJ242" s="59">
        <f t="shared" si="25"/>
        <v>205.20816466768349</v>
      </c>
    </row>
    <row r="243" spans="1:36" x14ac:dyDescent="0.25">
      <c r="A243" s="21">
        <v>44145</v>
      </c>
      <c r="B243" s="138">
        <f t="shared" si="21"/>
        <v>235</v>
      </c>
      <c r="C243" s="56">
        <f>+'Modelo predictivo'!O242</f>
        <v>1095.4697295629885</v>
      </c>
      <c r="D243" s="59">
        <f>+$C243*'Estructura Poblacion'!C$19</f>
        <v>44.687986902450952</v>
      </c>
      <c r="E243" s="59">
        <f>+$C243*'Estructura Poblacion'!D$19</f>
        <v>73.492535422185341</v>
      </c>
      <c r="F243" s="59">
        <f>+$C243*'Estructura Poblacion'!E$19</f>
        <v>223.03428906152467</v>
      </c>
      <c r="G243" s="59">
        <f>+$C243*'Estructura Poblacion'!F$19</f>
        <v>254.5481026099886</v>
      </c>
      <c r="H243" s="59">
        <f>+$C243*'Estructura Poblacion'!G$19</f>
        <v>203.8275351971385</v>
      </c>
      <c r="I243" s="59">
        <f>+$C243*'Estructura Poblacion'!H$19</f>
        <v>138.73074414969741</v>
      </c>
      <c r="J243" s="59">
        <f>+$C243*'Estructura Poblacion'!I$19</f>
        <v>73.79025685391386</v>
      </c>
      <c r="K243" s="59">
        <f>+$C243*'Estructura Poblacion'!J$19</f>
        <v>40.646418466736286</v>
      </c>
      <c r="L243" s="59">
        <f>+$C243*'Estructura Poblacion'!K$19</f>
        <v>42.711860899352907</v>
      </c>
      <c r="M243" s="139">
        <f>+D243*Parámetros!$B$97</f>
        <v>4.4687986902450953E-2</v>
      </c>
      <c r="N243" s="139">
        <f>E243*Parámetros!$B$98</f>
        <v>0.22047760626655602</v>
      </c>
      <c r="O243" s="139">
        <f>+F243*Parámetros!$B$99</f>
        <v>2.6764114687382961</v>
      </c>
      <c r="P243" s="139">
        <f>+G243*Parámetros!$B$100</f>
        <v>8.1455392835196356</v>
      </c>
      <c r="Q243" s="139">
        <f>+H243*Parámetros!$B$101</f>
        <v>9.9875492246597872</v>
      </c>
      <c r="R243" s="139">
        <f>I243*Parámetros!$B$102</f>
        <v>14.150535903269136</v>
      </c>
      <c r="S243" s="139">
        <f>+J243*Parámetros!$B$103</f>
        <v>12.249182637749701</v>
      </c>
      <c r="T243" s="139">
        <f>+K243*Parámetros!$B$104</f>
        <v>9.8770796874169164</v>
      </c>
      <c r="U243" s="139">
        <f>L243*Parámetros!$B$105</f>
        <v>11.660338025523345</v>
      </c>
      <c r="V243" s="139">
        <f t="shared" si="22"/>
        <v>69.011801824045818</v>
      </c>
      <c r="W243" s="139">
        <f t="shared" si="26"/>
        <v>57.726440302793549</v>
      </c>
      <c r="X243" s="59">
        <f t="shared" si="24"/>
        <v>764.56015115843252</v>
      </c>
      <c r="Y243" s="60">
        <f>+M243*Parámetros!$C$97</f>
        <v>2.2343993451225479E-3</v>
      </c>
      <c r="Z243" s="60">
        <f>N243*Parámetros!$C$98</f>
        <v>1.1023880313327801E-2</v>
      </c>
      <c r="AA243" s="60">
        <f>+O243*Parámetros!$C$99</f>
        <v>0.13382057343691481</v>
      </c>
      <c r="AB243" s="60">
        <f>+P243*Parámetros!$C$100</f>
        <v>0.4072769641759818</v>
      </c>
      <c r="AC243" s="60">
        <f>+Q243*Parámetros!$C$101</f>
        <v>0.62921560115356656</v>
      </c>
      <c r="AD243" s="60">
        <f>+R243*Parámetros!$C$102</f>
        <v>1.7263653801988346</v>
      </c>
      <c r="AE243" s="60">
        <f>+S243*Parámetros!$C$103</f>
        <v>3.3562760427434184</v>
      </c>
      <c r="AF243" s="60">
        <f>+T243*Parámetros!$C$104</f>
        <v>4.2668984249641078</v>
      </c>
      <c r="AG243" s="60">
        <f>+U243*Parámetros!$C$105</f>
        <v>8.2671796600960512</v>
      </c>
      <c r="AH243" s="60">
        <f t="shared" si="23"/>
        <v>18.800290926427326</v>
      </c>
      <c r="AI243" s="140">
        <f t="shared" si="27"/>
        <v>15.725917062803244</v>
      </c>
      <c r="AJ243" s="59">
        <f t="shared" si="25"/>
        <v>208.28253853130758</v>
      </c>
    </row>
    <row r="244" spans="1:36" x14ac:dyDescent="0.25">
      <c r="A244" s="21">
        <v>44146</v>
      </c>
      <c r="B244" s="138">
        <f t="shared" si="21"/>
        <v>236</v>
      </c>
      <c r="C244" s="56">
        <f>+'Modelo predictivo'!O243</f>
        <v>1111.4887979980558</v>
      </c>
      <c r="D244" s="59">
        <f>+$C244*'Estructura Poblacion'!C$19</f>
        <v>45.341459929680404</v>
      </c>
      <c r="E244" s="59">
        <f>+$C244*'Estructura Poblacion'!D$19</f>
        <v>74.567217745780212</v>
      </c>
      <c r="F244" s="59">
        <f>+$C244*'Estructura Poblacion'!E$19</f>
        <v>226.29572243884715</v>
      </c>
      <c r="G244" s="59">
        <f>+$C244*'Estructura Poblacion'!F$19</f>
        <v>258.27036290224936</v>
      </c>
      <c r="H244" s="59">
        <f>+$C244*'Estructura Poblacion'!G$19</f>
        <v>206.80810795707828</v>
      </c>
      <c r="I244" s="59">
        <f>+$C244*'Estructura Poblacion'!H$19</f>
        <v>140.75940566777365</v>
      </c>
      <c r="J244" s="59">
        <f>+$C244*'Estructura Poblacion'!I$19</f>
        <v>74.869292761967287</v>
      </c>
      <c r="K244" s="59">
        <f>+$C244*'Estructura Poblacion'!J$19</f>
        <v>41.240791584940823</v>
      </c>
      <c r="L244" s="59">
        <f>+$C244*'Estructura Poblacion'!K$19</f>
        <v>43.336437009738681</v>
      </c>
      <c r="M244" s="139">
        <f>+D244*Parámetros!$B$97</f>
        <v>4.5341459929680403E-2</v>
      </c>
      <c r="N244" s="139">
        <f>E244*Parámetros!$B$98</f>
        <v>0.22370165323734065</v>
      </c>
      <c r="O244" s="139">
        <f>+F244*Parámetros!$B$99</f>
        <v>2.7155486692661657</v>
      </c>
      <c r="P244" s="139">
        <f>+G244*Parámetros!$B$100</f>
        <v>8.2646516128719796</v>
      </c>
      <c r="Q244" s="139">
        <f>+H244*Parámetros!$B$101</f>
        <v>10.133597289896835</v>
      </c>
      <c r="R244" s="139">
        <f>I244*Parámetros!$B$102</f>
        <v>14.357459378112912</v>
      </c>
      <c r="S244" s="139">
        <f>+J244*Parámetros!$B$103</f>
        <v>12.428302598486571</v>
      </c>
      <c r="T244" s="139">
        <f>+K244*Parámetros!$B$104</f>
        <v>10.02151235514062</v>
      </c>
      <c r="U244" s="139">
        <f>L244*Parámetros!$B$105</f>
        <v>11.830847303658661</v>
      </c>
      <c r="V244" s="139">
        <f t="shared" si="22"/>
        <v>70.020962320600773</v>
      </c>
      <c r="W244" s="139">
        <f t="shared" si="26"/>
        <v>58.608824058426897</v>
      </c>
      <c r="X244" s="59">
        <f t="shared" si="24"/>
        <v>775.97228942060644</v>
      </c>
      <c r="Y244" s="60">
        <f>+M244*Parámetros!$C$97</f>
        <v>2.26707299648402E-3</v>
      </c>
      <c r="Z244" s="60">
        <f>N244*Parámetros!$C$98</f>
        <v>1.1185082661867032E-2</v>
      </c>
      <c r="AA244" s="60">
        <f>+O244*Parámetros!$C$99</f>
        <v>0.13577743346330828</v>
      </c>
      <c r="AB244" s="60">
        <f>+P244*Parámetros!$C$100</f>
        <v>0.41323258064359902</v>
      </c>
      <c r="AC244" s="60">
        <f>+Q244*Parámetros!$C$101</f>
        <v>0.63841662926350062</v>
      </c>
      <c r="AD244" s="60">
        <f>+R244*Parámetros!$C$102</f>
        <v>1.7516100441297753</v>
      </c>
      <c r="AE244" s="60">
        <f>+S244*Parámetros!$C$103</f>
        <v>3.4053549119853206</v>
      </c>
      <c r="AF244" s="60">
        <f>+T244*Parámetros!$C$104</f>
        <v>4.3292933374207481</v>
      </c>
      <c r="AG244" s="60">
        <f>+U244*Parámetros!$C$105</f>
        <v>8.3880707382939903</v>
      </c>
      <c r="AH244" s="60">
        <f t="shared" si="23"/>
        <v>19.075207830858595</v>
      </c>
      <c r="AI244" s="140">
        <f t="shared" si="27"/>
        <v>15.966297271350129</v>
      </c>
      <c r="AJ244" s="59">
        <f t="shared" si="25"/>
        <v>211.39144909081605</v>
      </c>
    </row>
    <row r="245" spans="1:36" x14ac:dyDescent="0.25">
      <c r="A245" s="21">
        <v>44147</v>
      </c>
      <c r="B245" s="138">
        <f t="shared" si="21"/>
        <v>237</v>
      </c>
      <c r="C245" s="56">
        <f>+'Modelo predictivo'!O244</f>
        <v>1127.6748148021288</v>
      </c>
      <c r="D245" s="59">
        <f>+$C245*'Estructura Poblacion'!C$19</f>
        <v>46.001743356436357</v>
      </c>
      <c r="E245" s="59">
        <f>+$C245*'Estructura Poblacion'!D$19</f>
        <v>75.653100250075383</v>
      </c>
      <c r="F245" s="59">
        <f>+$C245*'Estructura Poblacion'!E$19</f>
        <v>229.59114599388639</v>
      </c>
      <c r="G245" s="59">
        <f>+$C245*'Estructura Poblacion'!F$19</f>
        <v>262.03141604237931</v>
      </c>
      <c r="H245" s="59">
        <f>+$C245*'Estructura Poblacion'!G$19</f>
        <v>209.81974380679711</v>
      </c>
      <c r="I245" s="59">
        <f>+$C245*'Estructura Poblacion'!H$19</f>
        <v>142.80920959703818</v>
      </c>
      <c r="J245" s="59">
        <f>+$C245*'Estructura Poblacion'!I$19</f>
        <v>75.959574223136258</v>
      </c>
      <c r="K245" s="59">
        <f>+$C245*'Estructura Poblacion'!J$19</f>
        <v>41.841359172135064</v>
      </c>
      <c r="L245" s="59">
        <f>+$C245*'Estructura Poblacion'!K$19</f>
        <v>43.96752236024485</v>
      </c>
      <c r="M245" s="139">
        <f>+D245*Parámetros!$B$97</f>
        <v>4.6001743356436357E-2</v>
      </c>
      <c r="N245" s="139">
        <f>E245*Parámetros!$B$98</f>
        <v>0.22695930075022616</v>
      </c>
      <c r="O245" s="139">
        <f>+F245*Parámetros!$B$99</f>
        <v>2.7550937519266365</v>
      </c>
      <c r="P245" s="139">
        <f>+G245*Parámetros!$B$100</f>
        <v>8.3850053133561371</v>
      </c>
      <c r="Q245" s="139">
        <f>+H245*Parámetros!$B$101</f>
        <v>10.281167446533059</v>
      </c>
      <c r="R245" s="139">
        <f>I245*Parámetros!$B$102</f>
        <v>14.566539378897893</v>
      </c>
      <c r="S245" s="139">
        <f>+J245*Parámetros!$B$103</f>
        <v>12.60928932104062</v>
      </c>
      <c r="T245" s="139">
        <f>+K245*Parámetros!$B$104</f>
        <v>10.16745027882882</v>
      </c>
      <c r="U245" s="139">
        <f>L245*Parámetros!$B$105</f>
        <v>12.003133604346845</v>
      </c>
      <c r="V245" s="139">
        <f t="shared" si="22"/>
        <v>71.040640139036668</v>
      </c>
      <c r="W245" s="139">
        <f t="shared" si="26"/>
        <v>59.501713149583594</v>
      </c>
      <c r="X245" s="59">
        <f t="shared" si="24"/>
        <v>787.51121641005955</v>
      </c>
      <c r="Y245" s="60">
        <f>+M245*Parámetros!$C$97</f>
        <v>2.3000871678218178E-3</v>
      </c>
      <c r="Z245" s="60">
        <f>N245*Parámetros!$C$98</f>
        <v>1.1347965037511308E-2</v>
      </c>
      <c r="AA245" s="60">
        <f>+O245*Parámetros!$C$99</f>
        <v>0.13775468759633183</v>
      </c>
      <c r="AB245" s="60">
        <f>+P245*Parámetros!$C$100</f>
        <v>0.41925026566780688</v>
      </c>
      <c r="AC245" s="60">
        <f>+Q245*Parámetros!$C$101</f>
        <v>0.64771354913158274</v>
      </c>
      <c r="AD245" s="60">
        <f>+R245*Parámetros!$C$102</f>
        <v>1.7771178042255429</v>
      </c>
      <c r="AE245" s="60">
        <f>+S245*Parámetros!$C$103</f>
        <v>3.4549452739651301</v>
      </c>
      <c r="AF245" s="60">
        <f>+T245*Parámetros!$C$104</f>
        <v>4.3923385204540502</v>
      </c>
      <c r="AG245" s="60">
        <f>+U245*Parámetros!$C$105</f>
        <v>8.5102217254819124</v>
      </c>
      <c r="AH245" s="60">
        <f t="shared" si="23"/>
        <v>19.352989878727691</v>
      </c>
      <c r="AI245" s="140">
        <f t="shared" si="27"/>
        <v>16.20953935799465</v>
      </c>
      <c r="AJ245" s="59">
        <f t="shared" si="25"/>
        <v>214.53489961154909</v>
      </c>
    </row>
    <row r="246" spans="1:36" x14ac:dyDescent="0.25">
      <c r="A246" s="21">
        <v>44148</v>
      </c>
      <c r="B246" s="138">
        <f t="shared" si="21"/>
        <v>238</v>
      </c>
      <c r="C246" s="56">
        <f>+'Modelo predictivo'!O245</f>
        <v>1144.0272930408828</v>
      </c>
      <c r="D246" s="59">
        <f>+$C246*'Estructura Poblacion'!C$19</f>
        <v>46.668817318988992</v>
      </c>
      <c r="E246" s="59">
        <f>+$C246*'Estructura Poblacion'!D$19</f>
        <v>76.750150267771048</v>
      </c>
      <c r="F246" s="59">
        <f>+$C246*'Estructura Poblacion'!E$19</f>
        <v>232.92046058830195</v>
      </c>
      <c r="G246" s="59">
        <f>+$C246*'Estructura Poblacion'!F$19</f>
        <v>265.83114888420459</v>
      </c>
      <c r="H246" s="59">
        <f>+$C246*'Estructura Poblacion'!G$19</f>
        <v>212.86235214532209</v>
      </c>
      <c r="I246" s="59">
        <f>+$C246*'Estructura Poblacion'!H$19</f>
        <v>144.88009427192469</v>
      </c>
      <c r="J246" s="59">
        <f>+$C246*'Estructura Poblacion'!I$19</f>
        <v>77.0610684377843</v>
      </c>
      <c r="K246" s="59">
        <f>+$C246*'Estructura Poblacion'!J$19</f>
        <v>42.448103161059109</v>
      </c>
      <c r="L246" s="59">
        <f>+$C246*'Estructura Poblacion'!K$19</f>
        <v>44.605097965526049</v>
      </c>
      <c r="M246" s="139">
        <f>+D246*Parámetros!$B$97</f>
        <v>4.6668817318988996E-2</v>
      </c>
      <c r="N246" s="139">
        <f>E246*Parámetros!$B$98</f>
        <v>0.23025045080331316</v>
      </c>
      <c r="O246" s="139">
        <f>+F246*Parámetros!$B$99</f>
        <v>2.7950455270596235</v>
      </c>
      <c r="P246" s="139">
        <f>+G246*Parámetros!$B$100</f>
        <v>8.5065967642945477</v>
      </c>
      <c r="Q246" s="139">
        <f>+H246*Parámetros!$B$101</f>
        <v>10.430255255120782</v>
      </c>
      <c r="R246" s="139">
        <f>I246*Parámetros!$B$102</f>
        <v>14.777769615736318</v>
      </c>
      <c r="S246" s="139">
        <f>+J246*Parámetros!$B$103</f>
        <v>12.792137360672195</v>
      </c>
      <c r="T246" s="139">
        <f>+K246*Parámetros!$B$104</f>
        <v>10.314889068137363</v>
      </c>
      <c r="U246" s="139">
        <f>L246*Parámetros!$B$105</f>
        <v>12.177191744588612</v>
      </c>
      <c r="V246" s="139">
        <f t="shared" si="22"/>
        <v>72.070804603731744</v>
      </c>
      <c r="W246" s="139">
        <f t="shared" si="26"/>
        <v>60.405132107394287</v>
      </c>
      <c r="X246" s="59">
        <f t="shared" si="24"/>
        <v>799.17688890639704</v>
      </c>
      <c r="Y246" s="60">
        <f>+M246*Parámetros!$C$97</f>
        <v>2.3334408659494497E-3</v>
      </c>
      <c r="Z246" s="60">
        <f>N246*Parámetros!$C$98</f>
        <v>1.1512522540165659E-2</v>
      </c>
      <c r="AA246" s="60">
        <f>+O246*Parámetros!$C$99</f>
        <v>0.13975227635298118</v>
      </c>
      <c r="AB246" s="60">
        <f>+P246*Parámetros!$C$100</f>
        <v>0.42532983821472742</v>
      </c>
      <c r="AC246" s="60">
        <f>+Q246*Parámetros!$C$101</f>
        <v>0.65710608107260926</v>
      </c>
      <c r="AD246" s="60">
        <f>+R246*Parámetros!$C$102</f>
        <v>1.8028878931198307</v>
      </c>
      <c r="AE246" s="60">
        <f>+S246*Parámetros!$C$103</f>
        <v>3.5050456368241818</v>
      </c>
      <c r="AF246" s="60">
        <f>+T246*Parámetros!$C$104</f>
        <v>4.4560320774353412</v>
      </c>
      <c r="AG246" s="60">
        <f>+U246*Parámetros!$C$105</f>
        <v>8.6336289469133245</v>
      </c>
      <c r="AH246" s="60">
        <f t="shared" si="23"/>
        <v>19.633628713339114</v>
      </c>
      <c r="AI246" s="140">
        <f t="shared" si="27"/>
        <v>16.4556500055415</v>
      </c>
      <c r="AJ246" s="59">
        <f t="shared" si="25"/>
        <v>217.71287831934671</v>
      </c>
    </row>
    <row r="247" spans="1:36" x14ac:dyDescent="0.25">
      <c r="A247" s="21">
        <v>44149</v>
      </c>
      <c r="B247" s="138">
        <f t="shared" si="21"/>
        <v>239</v>
      </c>
      <c r="C247" s="56">
        <f>+'Modelo predictivo'!O246</f>
        <v>1160.5456571313553</v>
      </c>
      <c r="D247" s="59">
        <f>+$C247*'Estructura Poblacion'!C$19</f>
        <v>47.342658337324963</v>
      </c>
      <c r="E247" s="59">
        <f>+$C247*'Estructura Poblacion'!D$19</f>
        <v>77.858329184334906</v>
      </c>
      <c r="F247" s="59">
        <f>+$C247*'Estructura Poblacion'!E$19</f>
        <v>236.28354903516177</v>
      </c>
      <c r="G247" s="59">
        <f>+$C247*'Estructura Poblacion'!F$19</f>
        <v>269.66942768276903</v>
      </c>
      <c r="H247" s="59">
        <f>+$C247*'Estructura Poblacion'!G$19</f>
        <v>215.9358258773558</v>
      </c>
      <c r="I247" s="59">
        <f>+$C247*'Estructura Poblacion'!H$19</f>
        <v>146.97198680036641</v>
      </c>
      <c r="J247" s="59">
        <f>+$C247*'Estructura Poblacion'!I$19</f>
        <v>78.173736634949989</v>
      </c>
      <c r="K247" s="59">
        <f>+$C247*'Estructura Poblacion'!J$19</f>
        <v>43.061002195225122</v>
      </c>
      <c r="L247" s="59">
        <f>+$C247*'Estructura Poblacion'!K$19</f>
        <v>45.249141383867311</v>
      </c>
      <c r="M247" s="139">
        <f>+D247*Parámetros!$B$97</f>
        <v>4.7342658337324962E-2</v>
      </c>
      <c r="N247" s="139">
        <f>E247*Parámetros!$B$98</f>
        <v>0.23357498755300471</v>
      </c>
      <c r="O247" s="139">
        <f>+F247*Parámetros!$B$99</f>
        <v>2.8354025884219412</v>
      </c>
      <c r="P247" s="139">
        <f>+G247*Parámetros!$B$100</f>
        <v>8.6294216858486088</v>
      </c>
      <c r="Q247" s="139">
        <f>+H247*Parámetros!$B$101</f>
        <v>10.580855467990434</v>
      </c>
      <c r="R247" s="139">
        <f>I247*Parámetros!$B$102</f>
        <v>14.991142653637374</v>
      </c>
      <c r="S247" s="139">
        <f>+J247*Parámetros!$B$103</f>
        <v>12.976840281401699</v>
      </c>
      <c r="T247" s="139">
        <f>+K247*Parámetros!$B$104</f>
        <v>10.463823533439705</v>
      </c>
      <c r="U247" s="139">
        <f>L247*Parámetros!$B$105</f>
        <v>12.353015597795777</v>
      </c>
      <c r="V247" s="139">
        <f t="shared" si="22"/>
        <v>73.111419454425871</v>
      </c>
      <c r="W247" s="139">
        <f t="shared" si="26"/>
        <v>61.319101665981762</v>
      </c>
      <c r="X247" s="59">
        <f t="shared" si="24"/>
        <v>810.9692066948412</v>
      </c>
      <c r="Y247" s="60">
        <f>+M247*Parámetros!$C$97</f>
        <v>2.3671329168662484E-3</v>
      </c>
      <c r="Z247" s="60">
        <f>N247*Parámetros!$C$98</f>
        <v>1.1678749377650236E-2</v>
      </c>
      <c r="AA247" s="60">
        <f>+O247*Parámetros!$C$99</f>
        <v>0.14177012942109707</v>
      </c>
      <c r="AB247" s="60">
        <f>+P247*Parámetros!$C$100</f>
        <v>0.43147108429243047</v>
      </c>
      <c r="AC247" s="60">
        <f>+Q247*Parámetros!$C$101</f>
        <v>0.66659389448339734</v>
      </c>
      <c r="AD247" s="60">
        <f>+R247*Parámetros!$C$102</f>
        <v>1.8289194037437595</v>
      </c>
      <c r="AE247" s="60">
        <f>+S247*Parámetros!$C$103</f>
        <v>3.5556542371040658</v>
      </c>
      <c r="AF247" s="60">
        <f>+T247*Parámetros!$C$104</f>
        <v>4.520371766445952</v>
      </c>
      <c r="AG247" s="60">
        <f>+U247*Parámetros!$C$105</f>
        <v>8.7582880588372056</v>
      </c>
      <c r="AH247" s="60">
        <f t="shared" si="23"/>
        <v>19.917114456622425</v>
      </c>
      <c r="AI247" s="140">
        <f t="shared" si="27"/>
        <v>16.704634862409215</v>
      </c>
      <c r="AJ247" s="59">
        <f t="shared" si="25"/>
        <v>220.92535791355991</v>
      </c>
    </row>
    <row r="248" spans="1:36" x14ac:dyDescent="0.25">
      <c r="A248" s="21">
        <v>44150</v>
      </c>
      <c r="B248" s="138">
        <f t="shared" si="21"/>
        <v>240</v>
      </c>
      <c r="C248" s="56">
        <f>+'Modelo predictivo'!O247</f>
        <v>1177.2292403730098</v>
      </c>
      <c r="D248" s="59">
        <f>+$C248*'Estructura Poblacion'!C$19</f>
        <v>48.023239214430923</v>
      </c>
      <c r="E248" s="59">
        <f>+$C248*'Estructura Poblacion'!D$19</f>
        <v>78.97759227236692</v>
      </c>
      <c r="F248" s="59">
        <f>+$C248*'Estructura Poblacion'!E$19</f>
        <v>239.68027559627416</v>
      </c>
      <c r="G248" s="59">
        <f>+$C248*'Estructura Poblacion'!F$19</f>
        <v>273.5460975206413</v>
      </c>
      <c r="H248" s="59">
        <f>+$C248*'Estructura Poblacion'!G$19</f>
        <v>219.0400409538959</v>
      </c>
      <c r="I248" s="59">
        <f>+$C248*'Estructura Poblacion'!H$19</f>
        <v>149.0848027511289</v>
      </c>
      <c r="J248" s="59">
        <f>+$C248*'Estructura Poblacion'!I$19</f>
        <v>79.29753390604067</v>
      </c>
      <c r="K248" s="59">
        <f>+$C248*'Estructura Poblacion'!J$19</f>
        <v>43.680031537309674</v>
      </c>
      <c r="L248" s="59">
        <f>+$C248*'Estructura Poblacion'!K$19</f>
        <v>45.899626620921367</v>
      </c>
      <c r="M248" s="139">
        <f>+D248*Parámetros!$B$97</f>
        <v>4.8023239214430927E-2</v>
      </c>
      <c r="N248" s="139">
        <f>E248*Parámetros!$B$98</f>
        <v>0.23693277681710076</v>
      </c>
      <c r="O248" s="139">
        <f>+F248*Parámetros!$B$99</f>
        <v>2.8761633071552901</v>
      </c>
      <c r="P248" s="139">
        <f>+G248*Parámetros!$B$100</f>
        <v>8.7534751206605215</v>
      </c>
      <c r="Q248" s="139">
        <f>+H248*Parámetros!$B$101</f>
        <v>10.7329620067409</v>
      </c>
      <c r="R248" s="139">
        <f>I248*Parámetros!$B$102</f>
        <v>15.206649880615148</v>
      </c>
      <c r="S248" s="139">
        <f>+J248*Parámetros!$B$103</f>
        <v>13.163390628402752</v>
      </c>
      <c r="T248" s="139">
        <f>+K248*Parámetros!$B$104</f>
        <v>10.61424766356625</v>
      </c>
      <c r="U248" s="139">
        <f>L248*Parámetros!$B$105</f>
        <v>12.530598067511534</v>
      </c>
      <c r="V248" s="139">
        <f t="shared" si="22"/>
        <v>74.162442690683932</v>
      </c>
      <c r="W248" s="139">
        <f t="shared" si="26"/>
        <v>62.24363862184142</v>
      </c>
      <c r="X248" s="59">
        <f t="shared" si="24"/>
        <v>822.88801076368372</v>
      </c>
      <c r="Y248" s="60">
        <f>+M248*Parámetros!$C$97</f>
        <v>2.4011619607215463E-3</v>
      </c>
      <c r="Z248" s="60">
        <f>N248*Parámetros!$C$98</f>
        <v>1.1846638840855038E-2</v>
      </c>
      <c r="AA248" s="60">
        <f>+O248*Parámetros!$C$99</f>
        <v>0.1438081653577645</v>
      </c>
      <c r="AB248" s="60">
        <f>+P248*Parámetros!$C$100</f>
        <v>0.43767375603302611</v>
      </c>
      <c r="AC248" s="60">
        <f>+Q248*Parámetros!$C$101</f>
        <v>0.6761766064246767</v>
      </c>
      <c r="AD248" s="60">
        <f>+R248*Parámetros!$C$102</f>
        <v>1.855211285435048</v>
      </c>
      <c r="AE248" s="60">
        <f>+S248*Parámetros!$C$103</f>
        <v>3.6067690321823545</v>
      </c>
      <c r="AF248" s="60">
        <f>+T248*Parámetros!$C$104</f>
        <v>4.5853549906606199</v>
      </c>
      <c r="AG248" s="60">
        <f>+U248*Parámetros!$C$105</f>
        <v>8.884194029865677</v>
      </c>
      <c r="AH248" s="60">
        <f t="shared" si="23"/>
        <v>20.203435666760743</v>
      </c>
      <c r="AI248" s="140">
        <f t="shared" si="27"/>
        <v>16.956498504322397</v>
      </c>
      <c r="AJ248" s="59">
        <f t="shared" si="25"/>
        <v>224.17229507599825</v>
      </c>
    </row>
    <row r="249" spans="1:36" x14ac:dyDescent="0.25">
      <c r="A249" s="21">
        <v>44151</v>
      </c>
      <c r="B249" s="138">
        <f t="shared" ref="B249:B294" si="28">+B248+1</f>
        <v>241</v>
      </c>
      <c r="C249" s="56">
        <f>+'Modelo predictivo'!O248</f>
        <v>1194.0772824764717</v>
      </c>
      <c r="D249" s="59">
        <f>+$C249*'Estructura Poblacion'!C$19</f>
        <v>48.710528935482188</v>
      </c>
      <c r="E249" s="59">
        <f>+$C249*'Estructura Poblacion'!D$19</f>
        <v>80.107888525807994</v>
      </c>
      <c r="F249" s="59">
        <f>+$C249*'Estructura Poblacion'!E$19</f>
        <v>243.11048547904591</v>
      </c>
      <c r="G249" s="59">
        <f>+$C249*'Estructura Poblacion'!F$19</f>
        <v>277.46098173368142</v>
      </c>
      <c r="H249" s="59">
        <f>+$C249*'Estructura Poblacion'!G$19</f>
        <v>222.17485591242169</v>
      </c>
      <c r="I249" s="59">
        <f>+$C249*'Estructura Poblacion'!H$19</f>
        <v>151.21844584084818</v>
      </c>
      <c r="J249" s="59">
        <f>+$C249*'Estructura Poblacion'!I$19</f>
        <v>80.432409038369499</v>
      </c>
      <c r="K249" s="59">
        <f>+$C249*'Estructura Poblacion'!J$19</f>
        <v>44.30516297745973</v>
      </c>
      <c r="L249" s="59">
        <f>+$C249*'Estructura Poblacion'!K$19</f>
        <v>46.556524033355188</v>
      </c>
      <c r="M249" s="139">
        <f>+D249*Parámetros!$B$97</f>
        <v>4.8710528935482188E-2</v>
      </c>
      <c r="N249" s="139">
        <f>E249*Parámetros!$B$98</f>
        <v>0.24032366557742399</v>
      </c>
      <c r="O249" s="139">
        <f>+F249*Parámetros!$B$99</f>
        <v>2.9173258257485508</v>
      </c>
      <c r="P249" s="139">
        <f>+G249*Parámetros!$B$100</f>
        <v>8.8787514154778062</v>
      </c>
      <c r="Q249" s="139">
        <f>+H249*Parámetros!$B$101</f>
        <v>10.886567939708664</v>
      </c>
      <c r="R249" s="139">
        <f>I249*Parámetros!$B$102</f>
        <v>15.424281475766513</v>
      </c>
      <c r="S249" s="139">
        <f>+J249*Parámetros!$B$103</f>
        <v>13.351779900369337</v>
      </c>
      <c r="T249" s="139">
        <f>+K249*Parámetros!$B$104</f>
        <v>10.766154603522715</v>
      </c>
      <c r="U249" s="139">
        <f>L249*Parámetros!$B$105</f>
        <v>12.709931061105967</v>
      </c>
      <c r="V249" s="139">
        <f t="shared" si="22"/>
        <v>75.223826416212461</v>
      </c>
      <c r="W249" s="139">
        <f t="shared" si="26"/>
        <v>63.178755691373453</v>
      </c>
      <c r="X249" s="59">
        <f t="shared" si="24"/>
        <v>834.9330814885227</v>
      </c>
      <c r="Y249" s="60">
        <f>+M249*Parámetros!$C$97</f>
        <v>2.4355264467741094E-3</v>
      </c>
      <c r="Z249" s="60">
        <f>N249*Parámetros!$C$98</f>
        <v>1.20161832788712E-2</v>
      </c>
      <c r="AA249" s="60">
        <f>+O249*Parámetros!$C$99</f>
        <v>0.14586629128742754</v>
      </c>
      <c r="AB249" s="60">
        <f>+P249*Parámetros!$C$100</f>
        <v>0.44393757077389034</v>
      </c>
      <c r="AC249" s="60">
        <f>+Q249*Parámetros!$C$101</f>
        <v>0.68585378020164589</v>
      </c>
      <c r="AD249" s="60">
        <f>+R249*Parámetros!$C$102</f>
        <v>1.8817623400435146</v>
      </c>
      <c r="AE249" s="60">
        <f>+S249*Parámetros!$C$103</f>
        <v>3.6583876927011985</v>
      </c>
      <c r="AF249" s="60">
        <f>+T249*Parámetros!$C$104</f>
        <v>4.6509787887218126</v>
      </c>
      <c r="AG249" s="60">
        <f>+U249*Parámetros!$C$105</f>
        <v>9.0113411223241311</v>
      </c>
      <c r="AH249" s="60">
        <f t="shared" si="23"/>
        <v>20.492579295779265</v>
      </c>
      <c r="AI249" s="140">
        <f t="shared" si="27"/>
        <v>17.211244395500461</v>
      </c>
      <c r="AJ249" s="59">
        <f t="shared" si="25"/>
        <v>227.45362997627703</v>
      </c>
    </row>
    <row r="250" spans="1:36" x14ac:dyDescent="0.25">
      <c r="A250" s="21">
        <v>44152</v>
      </c>
      <c r="B250" s="138">
        <f t="shared" si="28"/>
        <v>242</v>
      </c>
      <c r="C250" s="56">
        <f>+'Modelo predictivo'!O249</f>
        <v>1211.0889270890038</v>
      </c>
      <c r="D250" s="59">
        <f>+$C250*'Estructura Poblacion'!C$19</f>
        <v>49.40449256689832</v>
      </c>
      <c r="E250" s="59">
        <f>+$C250*'Estructura Poblacion'!D$19</f>
        <v>81.249160493929736</v>
      </c>
      <c r="F250" s="59">
        <f>+$C250*'Estructura Poblacion'!E$19</f>
        <v>246.57400433267685</v>
      </c>
      <c r="G250" s="59">
        <f>+$C250*'Estructura Poblacion'!F$19</f>
        <v>281.4138813360492</v>
      </c>
      <c r="H250" s="59">
        <f>+$C250*'Estructura Poblacion'!G$19</f>
        <v>225.34011141647414</v>
      </c>
      <c r="I250" s="59">
        <f>+$C250*'Estructura Poblacion'!H$19</f>
        <v>153.37280762065586</v>
      </c>
      <c r="J250" s="59">
        <f>+$C250*'Estructura Poblacion'!I$19</f>
        <v>81.578304348472685</v>
      </c>
      <c r="K250" s="59">
        <f>+$C250*'Estructura Poblacion'!J$19</f>
        <v>44.936364741477639</v>
      </c>
      <c r="L250" s="59">
        <f>+$C250*'Estructura Poblacion'!K$19</f>
        <v>47.21980023236943</v>
      </c>
      <c r="M250" s="139">
        <f>+D250*Parámetros!$B$97</f>
        <v>4.9404492566898321E-2</v>
      </c>
      <c r="N250" s="139">
        <f>E250*Parámetros!$B$98</f>
        <v>0.24374748148178921</v>
      </c>
      <c r="O250" s="139">
        <f>+F250*Parámetros!$B$99</f>
        <v>2.9588880519921221</v>
      </c>
      <c r="P250" s="139">
        <f>+G250*Parámetros!$B$100</f>
        <v>9.0052442027535751</v>
      </c>
      <c r="Q250" s="139">
        <f>+H250*Parámetros!$B$101</f>
        <v>11.041665459407234</v>
      </c>
      <c r="R250" s="139">
        <f>I250*Parámetros!$B$102</f>
        <v>15.644026377306897</v>
      </c>
      <c r="S250" s="139">
        <f>+J250*Parámetros!$B$103</f>
        <v>13.541998521846466</v>
      </c>
      <c r="T250" s="139">
        <f>+K250*Parámetros!$B$104</f>
        <v>10.919536632179065</v>
      </c>
      <c r="U250" s="139">
        <f>L250*Parámetros!$B$105</f>
        <v>12.891005463436855</v>
      </c>
      <c r="V250" s="139">
        <f t="shared" si="22"/>
        <v>76.295516682970913</v>
      </c>
      <c r="W250" s="139">
        <f t="shared" si="26"/>
        <v>64.124461366611087</v>
      </c>
      <c r="X250" s="59">
        <f t="shared" si="24"/>
        <v>847.1041368048825</v>
      </c>
      <c r="Y250" s="60">
        <f>+M250*Parámetros!$C$97</f>
        <v>2.4702246283449161E-3</v>
      </c>
      <c r="Z250" s="60">
        <f>N250*Parámetros!$C$98</f>
        <v>1.2187374074089461E-2</v>
      </c>
      <c r="AA250" s="60">
        <f>+O250*Parámetros!$C$99</f>
        <v>0.14794440259960612</v>
      </c>
      <c r="AB250" s="60">
        <f>+P250*Parámetros!$C$100</f>
        <v>0.45026221013767875</v>
      </c>
      <c r="AC250" s="60">
        <f>+Q250*Parámetros!$C$101</f>
        <v>0.69562492394265574</v>
      </c>
      <c r="AD250" s="60">
        <f>+R250*Parámetros!$C$102</f>
        <v>1.9085712180314414</v>
      </c>
      <c r="AE250" s="60">
        <f>+S250*Parámetros!$C$103</f>
        <v>3.7105075949859319</v>
      </c>
      <c r="AF250" s="60">
        <f>+T250*Parámetros!$C$104</f>
        <v>4.7172398251013563</v>
      </c>
      <c r="AG250" s="60">
        <f>+U250*Parámetros!$C$105</f>
        <v>9.13972287357673</v>
      </c>
      <c r="AH250" s="60">
        <f t="shared" si="23"/>
        <v>20.784530647077833</v>
      </c>
      <c r="AI250" s="140">
        <f t="shared" si="27"/>
        <v>17.46887484935489</v>
      </c>
      <c r="AJ250" s="59">
        <f t="shared" si="25"/>
        <v>230.76928577399997</v>
      </c>
    </row>
    <row r="251" spans="1:36" x14ac:dyDescent="0.25">
      <c r="A251" s="21">
        <v>44153</v>
      </c>
      <c r="B251" s="138">
        <f t="shared" si="28"/>
        <v>243</v>
      </c>
      <c r="C251" s="56">
        <f>+'Modelo predictivo'!O250</f>
        <v>1228.2632193234749</v>
      </c>
      <c r="D251" s="59">
        <f>+$C251*'Estructura Poblacion'!C$19</f>
        <v>50.105091155541274</v>
      </c>
      <c r="E251" s="59">
        <f>+$C251*'Estructura Poblacion'!D$19</f>
        <v>82.401344115558729</v>
      </c>
      <c r="F251" s="59">
        <f>+$C251*'Estructura Poblacion'!E$19</f>
        <v>250.07063774506534</v>
      </c>
      <c r="G251" s="59">
        <f>+$C251*'Estructura Poblacion'!F$19</f>
        <v>285.40457444602498</v>
      </c>
      <c r="H251" s="59">
        <f>+$C251*'Estructura Poblacion'!G$19</f>
        <v>228.53562979588574</v>
      </c>
      <c r="I251" s="59">
        <f>+$C251*'Estructura Poblacion'!H$19</f>
        <v>155.54776716324682</v>
      </c>
      <c r="J251" s="59">
        <f>+$C251*'Estructura Poblacion'!I$19</f>
        <v>82.735155515662271</v>
      </c>
      <c r="K251" s="59">
        <f>+$C251*'Estructura Poblacion'!J$19</f>
        <v>45.573601399135725</v>
      </c>
      <c r="L251" s="59">
        <f>+$C251*'Estructura Poblacion'!K$19</f>
        <v>47.889417987354037</v>
      </c>
      <c r="M251" s="139">
        <f>+D251*Parámetros!$B$97</f>
        <v>5.0105091155541272E-2</v>
      </c>
      <c r="N251" s="139">
        <f>E251*Parámetros!$B$98</f>
        <v>0.24720403234667618</v>
      </c>
      <c r="O251" s="139">
        <f>+F251*Parámetros!$B$99</f>
        <v>3.0008476529407844</v>
      </c>
      <c r="P251" s="139">
        <f>+G251*Parámetros!$B$100</f>
        <v>9.1329463822727988</v>
      </c>
      <c r="Q251" s="139">
        <f>+H251*Parámetros!$B$101</f>
        <v>11.198245859998401</v>
      </c>
      <c r="R251" s="139">
        <f>I251*Parámetros!$B$102</f>
        <v>15.865872250651174</v>
      </c>
      <c r="S251" s="139">
        <f>+J251*Parámetros!$B$103</f>
        <v>13.734035815599938</v>
      </c>
      <c r="T251" s="139">
        <f>+K251*Parámetros!$B$104</f>
        <v>11.074385139989982</v>
      </c>
      <c r="U251" s="139">
        <f>L251*Parámetros!$B$105</f>
        <v>13.073811110547654</v>
      </c>
      <c r="V251" s="139">
        <f t="shared" si="22"/>
        <v>77.377453335502949</v>
      </c>
      <c r="W251" s="139">
        <f t="shared" si="26"/>
        <v>65.080759769276497</v>
      </c>
      <c r="X251" s="59">
        <f t="shared" si="24"/>
        <v>859.40083037110901</v>
      </c>
      <c r="Y251" s="60">
        <f>+M251*Parámetros!$C$97</f>
        <v>2.5052545577770638E-3</v>
      </c>
      <c r="Z251" s="60">
        <f>N251*Parámetros!$C$98</f>
        <v>1.236020161733381E-2</v>
      </c>
      <c r="AA251" s="60">
        <f>+O251*Parámetros!$C$99</f>
        <v>0.15004238264703923</v>
      </c>
      <c r="AB251" s="60">
        <f>+P251*Parámetros!$C$100</f>
        <v>0.45664731911363998</v>
      </c>
      <c r="AC251" s="60">
        <f>+Q251*Parámetros!$C$101</f>
        <v>0.70548948917989929</v>
      </c>
      <c r="AD251" s="60">
        <f>+R251*Parámetros!$C$102</f>
        <v>1.9356364145794431</v>
      </c>
      <c r="AE251" s="60">
        <f>+S251*Parámetros!$C$103</f>
        <v>3.7631258134743835</v>
      </c>
      <c r="AF251" s="60">
        <f>+T251*Parámetros!$C$104</f>
        <v>4.7841343804756722</v>
      </c>
      <c r="AG251" s="60">
        <f>+U251*Parámetros!$C$105</f>
        <v>9.2693320773782855</v>
      </c>
      <c r="AH251" s="60">
        <f t="shared" si="23"/>
        <v>21.079273333023473</v>
      </c>
      <c r="AI251" s="140">
        <f t="shared" si="27"/>
        <v>17.72939098873097</v>
      </c>
      <c r="AJ251" s="59">
        <f t="shared" si="25"/>
        <v>234.11916811829246</v>
      </c>
    </row>
    <row r="252" spans="1:36" x14ac:dyDescent="0.25">
      <c r="A252" s="21">
        <v>44154</v>
      </c>
      <c r="B252" s="138">
        <f t="shared" si="28"/>
        <v>244</v>
      </c>
      <c r="C252" s="56">
        <f>+'Modelo predictivo'!O251</f>
        <v>1245.5991032919846</v>
      </c>
      <c r="D252" s="59">
        <f>+$C252*'Estructura Poblacion'!C$19</f>
        <v>50.81228162810342</v>
      </c>
      <c r="E252" s="59">
        <f>+$C252*'Estructura Poblacion'!D$19</f>
        <v>83.564368553613136</v>
      </c>
      <c r="F252" s="59">
        <f>+$C252*'Estructura Poblacion'!E$19</f>
        <v>253.60017074066175</v>
      </c>
      <c r="G252" s="59">
        <f>+$C252*'Estructura Poblacion'!F$19</f>
        <v>289.43281571291192</v>
      </c>
      <c r="H252" s="59">
        <f>+$C252*'Estructura Poblacion'!G$19</f>
        <v>231.76121458787679</v>
      </c>
      <c r="I252" s="59">
        <f>+$C252*'Estructura Poblacion'!H$19</f>
        <v>157.74319075053626</v>
      </c>
      <c r="J252" s="59">
        <f>+$C252*'Estructura Poblacion'!I$19</f>
        <v>83.902891415892299</v>
      </c>
      <c r="K252" s="59">
        <f>+$C252*'Estructura Poblacion'!J$19</f>
        <v>46.216833772663684</v>
      </c>
      <c r="L252" s="59">
        <f>+$C252*'Estructura Poblacion'!K$19</f>
        <v>48.565336129725438</v>
      </c>
      <c r="M252" s="139">
        <f>+D252*Parámetros!$B$97</f>
        <v>5.0812281628103424E-2</v>
      </c>
      <c r="N252" s="139">
        <f>E252*Parámetros!$B$98</f>
        <v>0.25069310566083941</v>
      </c>
      <c r="O252" s="139">
        <f>+F252*Parámetros!$B$99</f>
        <v>3.0432020488879412</v>
      </c>
      <c r="P252" s="139">
        <f>+G252*Parámetros!$B$100</f>
        <v>9.261850102813181</v>
      </c>
      <c r="Q252" s="139">
        <f>+H252*Parámetros!$B$101</f>
        <v>11.356299514805963</v>
      </c>
      <c r="R252" s="139">
        <f>I252*Parámetros!$B$102</f>
        <v>16.089805456554696</v>
      </c>
      <c r="S252" s="139">
        <f>+J252*Parámetros!$B$103</f>
        <v>13.927879975038122</v>
      </c>
      <c r="T252" s="139">
        <f>+K252*Parámetros!$B$104</f>
        <v>11.230690606757275</v>
      </c>
      <c r="U252" s="139">
        <f>L252*Parámetros!$B$105</f>
        <v>13.258336763415045</v>
      </c>
      <c r="V252" s="139">
        <f t="shared" si="22"/>
        <v>78.469569855561176</v>
      </c>
      <c r="W252" s="139">
        <f t="shared" si="26"/>
        <v>66.047650503194092</v>
      </c>
      <c r="X252" s="59">
        <f t="shared" si="24"/>
        <v>871.82274972347614</v>
      </c>
      <c r="Y252" s="60">
        <f>+M252*Parámetros!$C$97</f>
        <v>2.5406140814051713E-3</v>
      </c>
      <c r="Z252" s="60">
        <f>N252*Parámetros!$C$98</f>
        <v>1.2534655283041971E-2</v>
      </c>
      <c r="AA252" s="60">
        <f>+O252*Parámetros!$C$99</f>
        <v>0.15216010244439707</v>
      </c>
      <c r="AB252" s="60">
        <f>+P252*Parámetros!$C$100</f>
        <v>0.46309250514065908</v>
      </c>
      <c r="AC252" s="60">
        <f>+Q252*Parámetros!$C$101</f>
        <v>0.71544686943277569</v>
      </c>
      <c r="AD252" s="60">
        <f>+R252*Parámetros!$C$102</f>
        <v>1.9629562656996729</v>
      </c>
      <c r="AE252" s="60">
        <f>+S252*Parámetros!$C$103</f>
        <v>3.8162391131604458</v>
      </c>
      <c r="AF252" s="60">
        <f>+T252*Parámetros!$C$104</f>
        <v>4.8516583421191424</v>
      </c>
      <c r="AG252" s="60">
        <f>+U252*Parámetros!$C$105</f>
        <v>9.4001607652612655</v>
      </c>
      <c r="AH252" s="60">
        <f t="shared" si="23"/>
        <v>21.376789232622805</v>
      </c>
      <c r="AI252" s="140">
        <f t="shared" si="27"/>
        <v>17.992792705701991</v>
      </c>
      <c r="AJ252" s="59">
        <f t="shared" si="25"/>
        <v>237.50316464521327</v>
      </c>
    </row>
    <row r="253" spans="1:36" x14ac:dyDescent="0.25">
      <c r="A253" s="21">
        <v>44155</v>
      </c>
      <c r="B253" s="138">
        <f t="shared" si="28"/>
        <v>245</v>
      </c>
      <c r="C253" s="56">
        <f>+'Modelo predictivo'!O252</f>
        <v>1263.0954196490347</v>
      </c>
      <c r="D253" s="59">
        <f>+$C253*'Estructura Poblacion'!C$19</f>
        <v>51.526016690885029</v>
      </c>
      <c r="E253" s="59">
        <f>+$C253*'Estructura Poblacion'!D$19</f>
        <v>84.738156030279626</v>
      </c>
      <c r="F253" s="59">
        <f>+$C253*'Estructura Poblacion'!E$19</f>
        <v>257.16236728026576</v>
      </c>
      <c r="G253" s="59">
        <f>+$C253*'Estructura Poblacion'!F$19</f>
        <v>293.49833574615633</v>
      </c>
      <c r="H253" s="59">
        <f>+$C253*'Estructura Poblacion'!G$19</f>
        <v>235.01665007992784</v>
      </c>
      <c r="I253" s="59">
        <f>+$C253*'Estructura Poblacion'!H$19</f>
        <v>159.958931562526</v>
      </c>
      <c r="J253" s="59">
        <f>+$C253*'Estructura Poblacion'!I$19</f>
        <v>85.081433956268199</v>
      </c>
      <c r="K253" s="59">
        <f>+$C253*'Estructura Poblacion'!J$19</f>
        <v>46.866018845590133</v>
      </c>
      <c r="L253" s="59">
        <f>+$C253*'Estructura Poblacion'!K$19</f>
        <v>49.24750945713587</v>
      </c>
      <c r="M253" s="139">
        <f>+D253*Parámetros!$B$97</f>
        <v>5.1526016690885031E-2</v>
      </c>
      <c r="N253" s="139">
        <f>E253*Parámetros!$B$98</f>
        <v>0.25421446809083886</v>
      </c>
      <c r="O253" s="139">
        <f>+F253*Parámetros!$B$99</f>
        <v>3.0859484073631891</v>
      </c>
      <c r="P253" s="139">
        <f>+G253*Parámetros!$B$100</f>
        <v>9.3919467438770035</v>
      </c>
      <c r="Q253" s="139">
        <f>+H253*Parámetros!$B$101</f>
        <v>11.515815853916465</v>
      </c>
      <c r="R253" s="139">
        <f>I253*Parámetros!$B$102</f>
        <v>16.315811019377652</v>
      </c>
      <c r="S253" s="139">
        <f>+J253*Parámetros!$B$103</f>
        <v>14.123518036740522</v>
      </c>
      <c r="T253" s="139">
        <f>+K253*Parámetros!$B$104</f>
        <v>11.388442579478403</v>
      </c>
      <c r="U253" s="139">
        <f>L253*Parámetros!$B$105</f>
        <v>13.444570081798094</v>
      </c>
      <c r="V253" s="139">
        <f t="shared" si="22"/>
        <v>79.571793207333045</v>
      </c>
      <c r="W253" s="139">
        <f t="shared" si="26"/>
        <v>67.025128505339666</v>
      </c>
      <c r="X253" s="59">
        <f t="shared" si="24"/>
        <v>884.36941442546947</v>
      </c>
      <c r="Y253" s="60">
        <f>+M253*Parámetros!$C$97</f>
        <v>2.5763008345442515E-3</v>
      </c>
      <c r="Z253" s="60">
        <f>N253*Parámetros!$C$98</f>
        <v>1.2710723404541944E-2</v>
      </c>
      <c r="AA253" s="60">
        <f>+O253*Parámetros!$C$99</f>
        <v>0.15429742036815947</v>
      </c>
      <c r="AB253" s="60">
        <f>+P253*Parámetros!$C$100</f>
        <v>0.46959733719385022</v>
      </c>
      <c r="AC253" s="60">
        <f>+Q253*Parámetros!$C$101</f>
        <v>0.72549639879673722</v>
      </c>
      <c r="AD253" s="60">
        <f>+R253*Parámetros!$C$102</f>
        <v>1.9905289443640735</v>
      </c>
      <c r="AE253" s="60">
        <f>+S253*Parámetros!$C$103</f>
        <v>3.8698439420669035</v>
      </c>
      <c r="AF253" s="60">
        <f>+T253*Parámetros!$C$104</f>
        <v>4.9198071943346697</v>
      </c>
      <c r="AG253" s="60">
        <f>+U253*Parámetros!$C$105</f>
        <v>9.5322001879948477</v>
      </c>
      <c r="AH253" s="60">
        <f t="shared" si="23"/>
        <v>21.677058449358327</v>
      </c>
      <c r="AI253" s="140">
        <f t="shared" si="27"/>
        <v>18.259078620991868</v>
      </c>
      <c r="AJ253" s="59">
        <f t="shared" si="25"/>
        <v>240.92114447357974</v>
      </c>
    </row>
    <row r="254" spans="1:36" x14ac:dyDescent="0.25">
      <c r="A254" s="21">
        <v>44156</v>
      </c>
      <c r="B254" s="138">
        <f t="shared" si="28"/>
        <v>246</v>
      </c>
      <c r="C254" s="56">
        <f>+'Modelo predictivo'!O253</f>
        <v>1280.750903145643</v>
      </c>
      <c r="D254" s="59">
        <f>+$C254*'Estructura Poblacion'!C$19</f>
        <v>52.246244730018169</v>
      </c>
      <c r="E254" s="59">
        <f>+$C254*'Estructura Poblacion'!D$19</f>
        <v>85.922621662924641</v>
      </c>
      <c r="F254" s="59">
        <f>+$C254*'Estructura Poblacion'!E$19</f>
        <v>260.75696976305125</v>
      </c>
      <c r="G254" s="59">
        <f>+$C254*'Estructura Poblacion'!F$19</f>
        <v>297.60084054701144</v>
      </c>
      <c r="H254" s="59">
        <f>+$C254*'Estructura Poblacion'!G$19</f>
        <v>238.30170085468819</v>
      </c>
      <c r="I254" s="59">
        <f>+$C254*'Estructura Poblacion'!H$19</f>
        <v>162.19482936755642</v>
      </c>
      <c r="J254" s="59">
        <f>+$C254*'Estructura Poblacion'!I$19</f>
        <v>86.27069791029318</v>
      </c>
      <c r="K254" s="59">
        <f>+$C254*'Estructura Poblacion'!J$19</f>
        <v>47.521109671990217</v>
      </c>
      <c r="L254" s="59">
        <f>+$C254*'Estructura Poblacion'!K$19</f>
        <v>49.935888638109482</v>
      </c>
      <c r="M254" s="139">
        <f>+D254*Parámetros!$B$97</f>
        <v>5.2246244730018168E-2</v>
      </c>
      <c r="N254" s="139">
        <f>E254*Parámetros!$B$98</f>
        <v>0.25776786498877391</v>
      </c>
      <c r="O254" s="139">
        <f>+F254*Parámetros!$B$99</f>
        <v>3.1290836371566151</v>
      </c>
      <c r="P254" s="139">
        <f>+G254*Parámetros!$B$100</f>
        <v>9.523226897504367</v>
      </c>
      <c r="Q254" s="139">
        <f>+H254*Parámetros!$B$101</f>
        <v>11.676783341879721</v>
      </c>
      <c r="R254" s="139">
        <f>I254*Parámetros!$B$102</f>
        <v>16.543872595490754</v>
      </c>
      <c r="S254" s="139">
        <f>+J254*Parámetros!$B$103</f>
        <v>14.320935853108669</v>
      </c>
      <c r="T254" s="139">
        <f>+K254*Parámetros!$B$104</f>
        <v>11.547629650293622</v>
      </c>
      <c r="U254" s="139">
        <f>L254*Parámetros!$B$105</f>
        <v>13.632497598203889</v>
      </c>
      <c r="V254" s="139">
        <f t="shared" si="22"/>
        <v>80.684043683356435</v>
      </c>
      <c r="W254" s="139">
        <f t="shared" si="26"/>
        <v>68.01318389536398</v>
      </c>
      <c r="X254" s="59">
        <f t="shared" si="24"/>
        <v>897.04027421346188</v>
      </c>
      <c r="Y254" s="60">
        <f>+M254*Parámetros!$C$97</f>
        <v>2.6123122365009086E-3</v>
      </c>
      <c r="Z254" s="60">
        <f>N254*Parámetros!$C$98</f>
        <v>1.2888393249438697E-2</v>
      </c>
      <c r="AA254" s="60">
        <f>+O254*Parámetros!$C$99</f>
        <v>0.15645418185783078</v>
      </c>
      <c r="AB254" s="60">
        <f>+P254*Parámetros!$C$100</f>
        <v>0.47616134487521838</v>
      </c>
      <c r="AC254" s="60">
        <f>+Q254*Parámetros!$C$101</f>
        <v>0.7356373505384225</v>
      </c>
      <c r="AD254" s="60">
        <f>+R254*Parámetros!$C$102</f>
        <v>2.0183524566498718</v>
      </c>
      <c r="AE254" s="60">
        <f>+S254*Parámetros!$C$103</f>
        <v>3.9239364237517753</v>
      </c>
      <c r="AF254" s="60">
        <f>+T254*Parámetros!$C$104</f>
        <v>4.9885760089268452</v>
      </c>
      <c r="AG254" s="60">
        <f>+U254*Parámetros!$C$105</f>
        <v>9.665440797126557</v>
      </c>
      <c r="AH254" s="60">
        <f t="shared" si="23"/>
        <v>21.980059269212461</v>
      </c>
      <c r="AI254" s="140">
        <f t="shared" si="27"/>
        <v>18.52824604298214</v>
      </c>
      <c r="AJ254" s="59">
        <f t="shared" si="25"/>
        <v>244.37295769981003</v>
      </c>
    </row>
    <row r="255" spans="1:36" x14ac:dyDescent="0.25">
      <c r="A255" s="21">
        <v>44157</v>
      </c>
      <c r="B255" s="138">
        <f t="shared" si="28"/>
        <v>247</v>
      </c>
      <c r="C255" s="56">
        <f>+'Modelo predictivo'!O254</f>
        <v>1298.5641802018508</v>
      </c>
      <c r="D255" s="59">
        <f>+$C255*'Estructura Poblacion'!C$19</f>
        <v>52.972909712440924</v>
      </c>
      <c r="E255" s="59">
        <f>+$C255*'Estructura Poblacion'!D$19</f>
        <v>87.117673301239478</v>
      </c>
      <c r="F255" s="59">
        <f>+$C255*'Estructura Poblacion'!E$19</f>
        <v>264.38369853233655</v>
      </c>
      <c r="G255" s="59">
        <f>+$C255*'Estructura Poblacion'!F$19</f>
        <v>301.74001094447431</v>
      </c>
      <c r="H255" s="59">
        <f>+$C255*'Estructura Poblacion'!G$19</f>
        <v>241.61611133830695</v>
      </c>
      <c r="I255" s="59">
        <f>+$C255*'Estructura Poblacion'!H$19</f>
        <v>164.45071021488781</v>
      </c>
      <c r="J255" s="59">
        <f>+$C255*'Estructura Poblacion'!I$19</f>
        <v>87.470590754353665</v>
      </c>
      <c r="K255" s="59">
        <f>+$C255*'Estructura Poblacion'!J$19</f>
        <v>48.182055286415704</v>
      </c>
      <c r="L255" s="59">
        <f>+$C255*'Estructura Poblacion'!K$19</f>
        <v>50.630420117395452</v>
      </c>
      <c r="M255" s="139">
        <f>+D255*Parámetros!$B$97</f>
        <v>5.2972909712440924E-2</v>
      </c>
      <c r="N255" s="139">
        <f>E255*Parámetros!$B$98</f>
        <v>0.26135301990371845</v>
      </c>
      <c r="O255" s="139">
        <f>+F255*Parámetros!$B$99</f>
        <v>3.1726043823880388</v>
      </c>
      <c r="P255" s="139">
        <f>+G255*Parámetros!$B$100</f>
        <v>9.6556803502231787</v>
      </c>
      <c r="Q255" s="139">
        <f>+H255*Parámetros!$B$101</f>
        <v>11.83918945557704</v>
      </c>
      <c r="R255" s="139">
        <f>I255*Parámetros!$B$102</f>
        <v>16.773972441918556</v>
      </c>
      <c r="S255" s="139">
        <f>+J255*Parámetros!$B$103</f>
        <v>14.520118065222709</v>
      </c>
      <c r="T255" s="139">
        <f>+K255*Parámetros!$B$104</f>
        <v>11.708239434599015</v>
      </c>
      <c r="U255" s="139">
        <f>L255*Parámetros!$B$105</f>
        <v>13.82210469204896</v>
      </c>
      <c r="V255" s="139">
        <f t="shared" si="22"/>
        <v>81.806234751593649</v>
      </c>
      <c r="W255" s="139">
        <f t="shared" si="26"/>
        <v>69.011801824045818</v>
      </c>
      <c r="X255" s="59">
        <f t="shared" si="24"/>
        <v>909.83470714100974</v>
      </c>
      <c r="Y255" s="60">
        <f>+M255*Parámetros!$C$97</f>
        <v>2.6486454856220463E-3</v>
      </c>
      <c r="Z255" s="60">
        <f>N255*Parámetros!$C$98</f>
        <v>1.3067650995185923E-2</v>
      </c>
      <c r="AA255" s="60">
        <f>+O255*Parámetros!$C$99</f>
        <v>0.15863021911940195</v>
      </c>
      <c r="AB255" s="60">
        <f>+P255*Parámetros!$C$100</f>
        <v>0.48278401751115896</v>
      </c>
      <c r="AC255" s="60">
        <f>+Q255*Parámetros!$C$101</f>
        <v>0.7458689357013536</v>
      </c>
      <c r="AD255" s="60">
        <f>+R255*Parámetros!$C$102</f>
        <v>2.0464246379140638</v>
      </c>
      <c r="AE255" s="60">
        <f>+S255*Parámetros!$C$103</f>
        <v>3.9785123498710226</v>
      </c>
      <c r="AF255" s="60">
        <f>+T255*Parámetros!$C$104</f>
        <v>5.057959435746775</v>
      </c>
      <c r="AG255" s="60">
        <f>+U255*Parámetros!$C$105</f>
        <v>9.7998722266627123</v>
      </c>
      <c r="AH255" s="60">
        <f t="shared" si="23"/>
        <v>22.285768119007294</v>
      </c>
      <c r="AI255" s="140">
        <f t="shared" si="27"/>
        <v>18.800290926427326</v>
      </c>
      <c r="AJ255" s="59">
        <f t="shared" si="25"/>
        <v>247.85843489239002</v>
      </c>
    </row>
    <row r="256" spans="1:36" x14ac:dyDescent="0.25">
      <c r="A256" s="21">
        <v>44158</v>
      </c>
      <c r="B256" s="138">
        <f t="shared" si="28"/>
        <v>248</v>
      </c>
      <c r="C256" s="56">
        <f>+'Modelo predictivo'!O255</f>
        <v>1316.5337664973922</v>
      </c>
      <c r="D256" s="59">
        <f>+$C256*'Estructura Poblacion'!C$19</f>
        <v>53.705951087612434</v>
      </c>
      <c r="E256" s="59">
        <f>+$C256*'Estructura Poblacion'!D$19</f>
        <v>88.323211365603811</v>
      </c>
      <c r="F256" s="59">
        <f>+$C256*'Estructura Poblacion'!E$19</f>
        <v>268.04225138505177</v>
      </c>
      <c r="G256" s="59">
        <f>+$C256*'Estructura Poblacion'!F$19</f>
        <v>305.9155020354433</v>
      </c>
      <c r="H256" s="59">
        <f>+$C256*'Estructura Poblacion'!G$19</f>
        <v>244.95960535214303</v>
      </c>
      <c r="I256" s="59">
        <f>+$C256*'Estructura Poblacion'!H$19</f>
        <v>166.72638612958164</v>
      </c>
      <c r="J256" s="59">
        <f>+$C256*'Estructura Poblacion'!I$19</f>
        <v>88.681012505428001</v>
      </c>
      <c r="K256" s="59">
        <f>+$C256*'Estructura Poblacion'!J$19</f>
        <v>48.84880061449892</v>
      </c>
      <c r="L256" s="59">
        <f>+$C256*'Estructura Poblacion'!K$19</f>
        <v>51.331046022029312</v>
      </c>
      <c r="M256" s="139">
        <f>+D256*Parámetros!$B$97</f>
        <v>5.3705951087612433E-2</v>
      </c>
      <c r="N256" s="139">
        <f>E256*Parámetros!$B$98</f>
        <v>0.26496963409681146</v>
      </c>
      <c r="O256" s="139">
        <f>+F256*Parámetros!$B$99</f>
        <v>3.2165070166206213</v>
      </c>
      <c r="P256" s="139">
        <f>+G256*Parámetros!$B$100</f>
        <v>9.7892960651341863</v>
      </c>
      <c r="Q256" s="139">
        <f>+H256*Parámetros!$B$101</f>
        <v>12.003020662255009</v>
      </c>
      <c r="R256" s="139">
        <f>I256*Parámetros!$B$102</f>
        <v>17.006091385217328</v>
      </c>
      <c r="S256" s="139">
        <f>+J256*Parámetros!$B$103</f>
        <v>14.721048075901049</v>
      </c>
      <c r="T256" s="139">
        <f>+K256*Parámetros!$B$104</f>
        <v>11.870258549323237</v>
      </c>
      <c r="U256" s="139">
        <f>L256*Parámetros!$B$105</f>
        <v>14.013375564014003</v>
      </c>
      <c r="V256" s="139">
        <f t="shared" si="22"/>
        <v>82.93827290364986</v>
      </c>
      <c r="W256" s="139">
        <f t="shared" si="26"/>
        <v>70.020962320600773</v>
      </c>
      <c r="X256" s="59">
        <f t="shared" si="24"/>
        <v>922.75201772405876</v>
      </c>
      <c r="Y256" s="60">
        <f>+M256*Parámetros!$C$97</f>
        <v>2.6852975543806218E-3</v>
      </c>
      <c r="Z256" s="60">
        <f>N256*Parámetros!$C$98</f>
        <v>1.3248481704840574E-2</v>
      </c>
      <c r="AA256" s="60">
        <f>+O256*Parámetros!$C$99</f>
        <v>0.16082535083103108</v>
      </c>
      <c r="AB256" s="60">
        <f>+P256*Parámetros!$C$100</f>
        <v>0.48946480325670932</v>
      </c>
      <c r="AC256" s="60">
        <f>+Q256*Parámetros!$C$101</f>
        <v>0.75619030172206558</v>
      </c>
      <c r="AD256" s="60">
        <f>+R256*Parámetros!$C$102</f>
        <v>2.074743148996514</v>
      </c>
      <c r="AE256" s="60">
        <f>+S256*Parámetros!$C$103</f>
        <v>4.0335671727968876</v>
      </c>
      <c r="AF256" s="60">
        <f>+T256*Parámetros!$C$104</f>
        <v>5.1279516933076383</v>
      </c>
      <c r="AG256" s="60">
        <f>+U256*Parámetros!$C$105</f>
        <v>9.9354832748859288</v>
      </c>
      <c r="AH256" s="60">
        <f t="shared" si="23"/>
        <v>22.594159525055996</v>
      </c>
      <c r="AI256" s="140">
        <f t="shared" si="27"/>
        <v>19.075207830858595</v>
      </c>
      <c r="AJ256" s="59">
        <f t="shared" si="25"/>
        <v>251.37738658658739</v>
      </c>
    </row>
    <row r="257" spans="1:36" x14ac:dyDescent="0.25">
      <c r="A257" s="21">
        <v>44159</v>
      </c>
      <c r="B257" s="138">
        <f t="shared" si="28"/>
        <v>249</v>
      </c>
      <c r="C257" s="56">
        <f>+'Modelo predictivo'!O256</f>
        <v>1334.6580645877402</v>
      </c>
      <c r="D257" s="59">
        <f>+$C257*'Estructura Poblacion'!C$19</f>
        <v>54.445303690263259</v>
      </c>
      <c r="E257" s="59">
        <f>+$C257*'Estructura Poblacion'!D$19</f>
        <v>89.539128687151816</v>
      </c>
      <c r="F257" s="59">
        <f>+$C257*'Estructura Poblacion'!E$19</f>
        <v>271.73230308637307</v>
      </c>
      <c r="G257" s="59">
        <f>+$C257*'Estructura Poblacion'!F$19</f>
        <v>310.12694263077259</v>
      </c>
      <c r="H257" s="59">
        <f>+$C257*'Estructura Poblacion'!G$19</f>
        <v>248.33188566919713</v>
      </c>
      <c r="I257" s="59">
        <f>+$C257*'Estructura Poblacion'!H$19</f>
        <v>169.02165481059575</v>
      </c>
      <c r="J257" s="59">
        <f>+$C257*'Estructura Poblacion'!I$19</f>
        <v>89.901855560504671</v>
      </c>
      <c r="K257" s="59">
        <f>+$C257*'Estructura Poblacion'!J$19</f>
        <v>49.521286384498282</v>
      </c>
      <c r="L257" s="59">
        <f>+$C257*'Estructura Poblacion'!K$19</f>
        <v>52.037704068383704</v>
      </c>
      <c r="M257" s="139">
        <f>+D257*Parámetros!$B$97</f>
        <v>5.4445303690263257E-2</v>
      </c>
      <c r="N257" s="139">
        <f>E257*Parámetros!$B$98</f>
        <v>0.26861738606145547</v>
      </c>
      <c r="O257" s="139">
        <f>+F257*Parámetros!$B$99</f>
        <v>3.260787637036477</v>
      </c>
      <c r="P257" s="139">
        <f>+G257*Parámetros!$B$100</f>
        <v>9.9240621641847238</v>
      </c>
      <c r="Q257" s="139">
        <f>+H257*Parámetros!$B$101</f>
        <v>12.168262397790659</v>
      </c>
      <c r="R257" s="139">
        <f>I257*Parámetros!$B$102</f>
        <v>17.240208790680764</v>
      </c>
      <c r="S257" s="139">
        <f>+J257*Parámetros!$B$103</f>
        <v>14.923708023043776</v>
      </c>
      <c r="T257" s="139">
        <f>+K257*Parámetros!$B$104</f>
        <v>12.033672591433083</v>
      </c>
      <c r="U257" s="139">
        <f>L257*Parámetros!$B$105</f>
        <v>14.206293210668752</v>
      </c>
      <c r="V257" s="139">
        <f t="shared" si="22"/>
        <v>84.080057504589959</v>
      </c>
      <c r="W257" s="139">
        <f t="shared" si="26"/>
        <v>71.040640139036668</v>
      </c>
      <c r="X257" s="59">
        <f t="shared" si="24"/>
        <v>935.79143508961204</v>
      </c>
      <c r="Y257" s="60">
        <f>+M257*Parámetros!$C$97</f>
        <v>2.7222651845131632E-3</v>
      </c>
      <c r="Z257" s="60">
        <f>N257*Parámetros!$C$98</f>
        <v>1.3430869303072773E-2</v>
      </c>
      <c r="AA257" s="60">
        <f>+O257*Parámetros!$C$99</f>
        <v>0.16303938185182387</v>
      </c>
      <c r="AB257" s="60">
        <f>+P257*Parámetros!$C$100</f>
        <v>0.49620310820923619</v>
      </c>
      <c r="AC257" s="60">
        <f>+Q257*Parámetros!$C$101</f>
        <v>0.7666005310608115</v>
      </c>
      <c r="AD257" s="60">
        <f>+R257*Parámetros!$C$102</f>
        <v>2.1033054724630533</v>
      </c>
      <c r="AE257" s="60">
        <f>+S257*Parámetros!$C$103</f>
        <v>4.0890959983139954</v>
      </c>
      <c r="AF257" s="60">
        <f>+T257*Parámetros!$C$104</f>
        <v>5.1985465594990918</v>
      </c>
      <c r="AG257" s="60">
        <f>+U257*Parámetros!$C$105</f>
        <v>10.072261886364144</v>
      </c>
      <c r="AH257" s="60">
        <f t="shared" si="23"/>
        <v>22.90520607224974</v>
      </c>
      <c r="AI257" s="140">
        <f t="shared" si="27"/>
        <v>19.352989878727691</v>
      </c>
      <c r="AJ257" s="59">
        <f t="shared" si="25"/>
        <v>254.92960278010943</v>
      </c>
    </row>
    <row r="258" spans="1:36" x14ac:dyDescent="0.25">
      <c r="A258" s="21">
        <v>44160</v>
      </c>
      <c r="B258" s="138">
        <f t="shared" si="28"/>
        <v>250</v>
      </c>
      <c r="C258" s="56">
        <f>+'Modelo predictivo'!O257</f>
        <v>1352.9353615490254</v>
      </c>
      <c r="D258" s="59">
        <f>+$C258*'Estructura Poblacion'!C$19</f>
        <v>55.190897644323449</v>
      </c>
      <c r="E258" s="59">
        <f>+$C258*'Estructura Poblacion'!D$19</f>
        <v>90.76531034977512</v>
      </c>
      <c r="F258" s="59">
        <f>+$C258*'Estructura Poblacion'!E$19</f>
        <v>275.45350489023559</v>
      </c>
      <c r="G258" s="59">
        <f>+$C258*'Estructura Poblacion'!F$19</f>
        <v>314.37393470803465</v>
      </c>
      <c r="H258" s="59">
        <f>+$C258*'Estructura Poblacion'!G$19</f>
        <v>251.73263357591571</v>
      </c>
      <c r="I258" s="59">
        <f>+$C258*'Estructura Poblacion'!H$19</f>
        <v>171.33629933253579</v>
      </c>
      <c r="J258" s="59">
        <f>+$C258*'Estructura Poblacion'!I$19</f>
        <v>91.133004537945169</v>
      </c>
      <c r="K258" s="59">
        <f>+$C258*'Estructura Poblacion'!J$19</f>
        <v>50.199449039915123</v>
      </c>
      <c r="L258" s="59">
        <f>+$C258*'Estructura Poblacion'!K$19</f>
        <v>52.7503274703448</v>
      </c>
      <c r="M258" s="139">
        <f>+D258*Parámetros!$B$97</f>
        <v>5.5190897644323451E-2</v>
      </c>
      <c r="N258" s="139">
        <f>E258*Parámetros!$B$98</f>
        <v>0.27229593104932537</v>
      </c>
      <c r="O258" s="139">
        <f>+F258*Parámetros!$B$99</f>
        <v>3.3054420586828273</v>
      </c>
      <c r="P258" s="139">
        <f>+G258*Parámetros!$B$100</f>
        <v>10.059965910657109</v>
      </c>
      <c r="Q258" s="139">
        <f>+H258*Parámetros!$B$101</f>
        <v>12.334899045219871</v>
      </c>
      <c r="R258" s="139">
        <f>I258*Parámetros!$B$102</f>
        <v>17.476302531918648</v>
      </c>
      <c r="S258" s="139">
        <f>+J258*Parámetros!$B$103</f>
        <v>15.128078753298899</v>
      </c>
      <c r="T258" s="139">
        <f>+K258*Parámetros!$B$104</f>
        <v>12.198466116699375</v>
      </c>
      <c r="U258" s="139">
        <f>L258*Parámetros!$B$105</f>
        <v>14.400839399404131</v>
      </c>
      <c r="V258" s="139">
        <f t="shared" si="22"/>
        <v>85.231480644574518</v>
      </c>
      <c r="W258" s="139">
        <f t="shared" si="26"/>
        <v>72.070804603731744</v>
      </c>
      <c r="X258" s="59">
        <f t="shared" si="24"/>
        <v>948.9521111304548</v>
      </c>
      <c r="Y258" s="60">
        <f>+M258*Parámetros!$C$97</f>
        <v>2.7595448822161726E-3</v>
      </c>
      <c r="Z258" s="60">
        <f>N258*Parámetros!$C$98</f>
        <v>1.3614796552466269E-2</v>
      </c>
      <c r="AA258" s="60">
        <f>+O258*Parámetros!$C$99</f>
        <v>0.16527210293414138</v>
      </c>
      <c r="AB258" s="60">
        <f>+P258*Parámetros!$C$100</f>
        <v>0.50299829553285547</v>
      </c>
      <c r="AC258" s="60">
        <f>+Q258*Parámetros!$C$101</f>
        <v>0.77709863984885186</v>
      </c>
      <c r="AD258" s="60">
        <f>+R258*Parámetros!$C$102</f>
        <v>2.1321089088940752</v>
      </c>
      <c r="AE258" s="60">
        <f>+S258*Parámetros!$C$103</f>
        <v>4.1450935784038991</v>
      </c>
      <c r="AF258" s="60">
        <f>+T258*Parámetros!$C$104</f>
        <v>5.2697373624141299</v>
      </c>
      <c r="AG258" s="60">
        <f>+U258*Parámetros!$C$105</f>
        <v>10.210195134177528</v>
      </c>
      <c r="AH258" s="60">
        <f t="shared" si="23"/>
        <v>23.218878363640165</v>
      </c>
      <c r="AI258" s="140">
        <f t="shared" si="27"/>
        <v>19.633628713339114</v>
      </c>
      <c r="AJ258" s="59">
        <f t="shared" si="25"/>
        <v>258.51485243041049</v>
      </c>
    </row>
    <row r="259" spans="1:36" x14ac:dyDescent="0.25">
      <c r="A259" s="21">
        <v>44161</v>
      </c>
      <c r="B259" s="138">
        <f t="shared" si="28"/>
        <v>251</v>
      </c>
      <c r="C259" s="56">
        <f>+'Modelo predictivo'!O258</f>
        <v>1371.3638266543858</v>
      </c>
      <c r="D259" s="59">
        <f>+$C259*'Estructura Poblacion'!C$19</f>
        <v>55.942658268132881</v>
      </c>
      <c r="E259" s="59">
        <f>+$C259*'Estructura Poblacion'!D$19</f>
        <v>92.001633534234543</v>
      </c>
      <c r="F259" s="59">
        <f>+$C259*'Estructura Poblacion'!E$19</f>
        <v>279.20548406624516</v>
      </c>
      <c r="G259" s="59">
        <f>+$C259*'Estructura Poblacion'!F$19</f>
        <v>318.65605287158741</v>
      </c>
      <c r="H259" s="59">
        <f>+$C259*'Estructura Poblacion'!G$19</f>
        <v>255.16150843984329</v>
      </c>
      <c r="I259" s="59">
        <f>+$C259*'Estructura Poblacion'!H$19</f>
        <v>173.67008785138719</v>
      </c>
      <c r="J259" s="59">
        <f>+$C259*'Estructura Poblacion'!I$19</f>
        <v>92.374336120964259</v>
      </c>
      <c r="K259" s="59">
        <f>+$C259*'Estructura Poblacion'!J$19</f>
        <v>50.883220653276759</v>
      </c>
      <c r="L259" s="59">
        <f>+$C259*'Estructura Poblacion'!K$19</f>
        <v>53.468844848714291</v>
      </c>
      <c r="M259" s="139">
        <f>+D259*Parámetros!$B$97</f>
        <v>5.5942658268132883E-2</v>
      </c>
      <c r="N259" s="139">
        <f>E259*Parámetros!$B$98</f>
        <v>0.27600490060270361</v>
      </c>
      <c r="O259" s="139">
        <f>+F259*Parámetros!$B$99</f>
        <v>3.3504658087949419</v>
      </c>
      <c r="P259" s="139">
        <f>+G259*Parámetros!$B$100</f>
        <v>10.196993691890798</v>
      </c>
      <c r="Q259" s="139">
        <f>+H259*Parámetros!$B$101</f>
        <v>12.502913913552321</v>
      </c>
      <c r="R259" s="139">
        <f>I259*Parámetros!$B$102</f>
        <v>17.714348960841491</v>
      </c>
      <c r="S259" s="139">
        <f>+J259*Parámetros!$B$103</f>
        <v>15.334139796080068</v>
      </c>
      <c r="T259" s="139">
        <f>+K259*Parámetros!$B$104</f>
        <v>12.364622618746251</v>
      </c>
      <c r="U259" s="139">
        <f>L259*Parámetros!$B$105</f>
        <v>14.596994643699002</v>
      </c>
      <c r="V259" s="139">
        <f t="shared" si="22"/>
        <v>86.392426992475706</v>
      </c>
      <c r="W259" s="139">
        <f t="shared" si="26"/>
        <v>73.111419454425871</v>
      </c>
      <c r="X259" s="59">
        <f t="shared" si="24"/>
        <v>962.23311866850463</v>
      </c>
      <c r="Y259" s="60">
        <f>+M259*Parámetros!$C$97</f>
        <v>2.7971329134066445E-3</v>
      </c>
      <c r="Z259" s="60">
        <f>N259*Parámetros!$C$98</f>
        <v>1.3800245030135182E-2</v>
      </c>
      <c r="AA259" s="60">
        <f>+O259*Parámetros!$C$99</f>
        <v>0.16752329043974712</v>
      </c>
      <c r="AB259" s="60">
        <f>+P259*Parámetros!$C$100</f>
        <v>0.50984968459453994</v>
      </c>
      <c r="AC259" s="60">
        <f>+Q259*Parámetros!$C$101</f>
        <v>0.78768357655379628</v>
      </c>
      <c r="AD259" s="60">
        <f>+R259*Parámetros!$C$102</f>
        <v>2.1611505732226619</v>
      </c>
      <c r="AE259" s="60">
        <f>+S259*Parámetros!$C$103</f>
        <v>4.2015543041259393</v>
      </c>
      <c r="AF259" s="60">
        <f>+T259*Parámetros!$C$104</f>
        <v>5.3415169712983808</v>
      </c>
      <c r="AG259" s="60">
        <f>+U259*Parámetros!$C$105</f>
        <v>10.349269202382592</v>
      </c>
      <c r="AH259" s="60">
        <f t="shared" si="23"/>
        <v>23.535144980561199</v>
      </c>
      <c r="AI259" s="140">
        <f t="shared" si="27"/>
        <v>19.917114456622425</v>
      </c>
      <c r="AJ259" s="59">
        <f t="shared" si="25"/>
        <v>262.13288295434927</v>
      </c>
    </row>
    <row r="260" spans="1:36" x14ac:dyDescent="0.25">
      <c r="A260" s="21">
        <v>44162</v>
      </c>
      <c r="B260" s="138">
        <f t="shared" si="28"/>
        <v>252</v>
      </c>
      <c r="C260" s="56">
        <f>+'Modelo predictivo'!O259</f>
        <v>1389.9415090901311</v>
      </c>
      <c r="D260" s="59">
        <f>+$C260*'Estructura Poblacion'!C$19</f>
        <v>56.70050598127569</v>
      </c>
      <c r="E260" s="59">
        <f>+$C260*'Estructura Poblacion'!D$19</f>
        <v>93.247967364942753</v>
      </c>
      <c r="F260" s="59">
        <f>+$C260*'Estructura Poblacion'!E$19</f>
        <v>282.98784343469634</v>
      </c>
      <c r="G260" s="59">
        <f>+$C260*'Estructura Poblacion'!F$19</f>
        <v>322.97284382189179</v>
      </c>
      <c r="H260" s="59">
        <f>+$C260*'Estructura Poblacion'!G$19</f>
        <v>258.61814728468272</v>
      </c>
      <c r="I260" s="59">
        <f>+$C260*'Estructura Poblacion'!H$19</f>
        <v>176.02277331528941</v>
      </c>
      <c r="J260" s="59">
        <f>+$C260*'Estructura Poblacion'!I$19</f>
        <v>93.62571890379202</v>
      </c>
      <c r="K260" s="59">
        <f>+$C260*'Estructura Poblacion'!J$19</f>
        <v>51.572528841396824</v>
      </c>
      <c r="L260" s="59">
        <f>+$C260*'Estructura Poblacion'!K$19</f>
        <v>54.193180142163655</v>
      </c>
      <c r="M260" s="139">
        <f>+D260*Parámetros!$B$97</f>
        <v>5.6700505981275691E-2</v>
      </c>
      <c r="N260" s="139">
        <f>E260*Parámetros!$B$98</f>
        <v>0.27974390209482825</v>
      </c>
      <c r="O260" s="139">
        <f>+F260*Parámetros!$B$99</f>
        <v>3.395854121216356</v>
      </c>
      <c r="P260" s="139">
        <f>+G260*Parámetros!$B$100</f>
        <v>10.335131002300537</v>
      </c>
      <c r="Q260" s="139">
        <f>+H260*Parámetros!$B$101</f>
        <v>12.672289216949453</v>
      </c>
      <c r="R260" s="139">
        <f>I260*Parámetros!$B$102</f>
        <v>17.95432287815952</v>
      </c>
      <c r="S260" s="139">
        <f>+J260*Parámetros!$B$103</f>
        <v>15.541869338029477</v>
      </c>
      <c r="T260" s="139">
        <f>+K260*Parámetros!$B$104</f>
        <v>12.532124508459429</v>
      </c>
      <c r="U260" s="139">
        <f>L260*Parámetros!$B$105</f>
        <v>14.794738178810679</v>
      </c>
      <c r="V260" s="139">
        <f t="shared" si="22"/>
        <v>87.562773652001553</v>
      </c>
      <c r="W260" s="139">
        <f t="shared" si="26"/>
        <v>74.162442690683932</v>
      </c>
      <c r="X260" s="59">
        <f t="shared" si="24"/>
        <v>975.63344962982228</v>
      </c>
      <c r="Y260" s="60">
        <f>+M260*Parámetros!$C$97</f>
        <v>2.8350252990637847E-3</v>
      </c>
      <c r="Z260" s="60">
        <f>N260*Parámetros!$C$98</f>
        <v>1.3987195104741413E-2</v>
      </c>
      <c r="AA260" s="60">
        <f>+O260*Parámetros!$C$99</f>
        <v>0.16979270606081781</v>
      </c>
      <c r="AB260" s="60">
        <f>+P260*Parámetros!$C$100</f>
        <v>0.51675655011502686</v>
      </c>
      <c r="AC260" s="60">
        <f>+Q260*Parámetros!$C$101</f>
        <v>0.79835422066781558</v>
      </c>
      <c r="AD260" s="60">
        <f>+R260*Parámetros!$C$102</f>
        <v>2.1904273911354615</v>
      </c>
      <c r="AE260" s="60">
        <f>+S260*Parámetros!$C$103</f>
        <v>4.2584721986200771</v>
      </c>
      <c r="AF260" s="60">
        <f>+T260*Parámetros!$C$104</f>
        <v>5.4138777876544735</v>
      </c>
      <c r="AG260" s="60">
        <f>+U260*Parámetros!$C$105</f>
        <v>10.489469368776771</v>
      </c>
      <c r="AH260" s="60">
        <f t="shared" si="23"/>
        <v>23.853972443434248</v>
      </c>
      <c r="AI260" s="140">
        <f t="shared" si="27"/>
        <v>20.203435666760743</v>
      </c>
      <c r="AJ260" s="59">
        <f t="shared" si="25"/>
        <v>265.78341973102278</v>
      </c>
    </row>
    <row r="261" spans="1:36" x14ac:dyDescent="0.25">
      <c r="A261" s="21">
        <v>44163</v>
      </c>
      <c r="B261" s="138">
        <f t="shared" si="28"/>
        <v>253</v>
      </c>
      <c r="C261" s="56">
        <f>+'Modelo predictivo'!O260</f>
        <v>1408.6663357103243</v>
      </c>
      <c r="D261" s="59">
        <f>+$C261*'Estructura Poblacion'!C$19</f>
        <v>57.464356212981926</v>
      </c>
      <c r="E261" s="59">
        <f>+$C261*'Estructura Poblacion'!D$19</f>
        <v>94.504172759324391</v>
      </c>
      <c r="F261" s="59">
        <f>+$C261*'Estructura Poblacion'!E$19</f>
        <v>286.80016090941211</v>
      </c>
      <c r="G261" s="59">
        <f>+$C261*'Estructura Poblacion'!F$19</f>
        <v>327.32382583375676</v>
      </c>
      <c r="H261" s="59">
        <f>+$C261*'Estructura Poblacion'!G$19</f>
        <v>262.10216437250341</v>
      </c>
      <c r="I261" s="59">
        <f>+$C261*'Estructura Poblacion'!H$19</f>
        <v>178.39409318017491</v>
      </c>
      <c r="J261" s="59">
        <f>+$C261*'Estructura Poblacion'!I$19</f>
        <v>94.887013240423528</v>
      </c>
      <c r="K261" s="59">
        <f>+$C261*'Estructura Poblacion'!J$19</f>
        <v>52.267296682061016</v>
      </c>
      <c r="L261" s="59">
        <f>+$C261*'Estructura Poblacion'!K$19</f>
        <v>54.923252519686351</v>
      </c>
      <c r="M261" s="139">
        <f>+D261*Parámetros!$B$97</f>
        <v>5.7464356212981925E-2</v>
      </c>
      <c r="N261" s="139">
        <f>E261*Parámetros!$B$98</f>
        <v>0.28351251827797319</v>
      </c>
      <c r="O261" s="139">
        <f>+F261*Parámetros!$B$99</f>
        <v>3.4416019309129453</v>
      </c>
      <c r="P261" s="139">
        <f>+G261*Parámetros!$B$100</f>
        <v>10.474362426680216</v>
      </c>
      <c r="Q261" s="139">
        <f>+H261*Parámetros!$B$101</f>
        <v>12.843006054252667</v>
      </c>
      <c r="R261" s="139">
        <f>I261*Parámetros!$B$102</f>
        <v>18.196197504377839</v>
      </c>
      <c r="S261" s="139">
        <f>+J261*Parámetros!$B$103</f>
        <v>15.751244197910307</v>
      </c>
      <c r="T261" s="139">
        <f>+K261*Parámetros!$B$104</f>
        <v>12.700953093740827</v>
      </c>
      <c r="U261" s="139">
        <f>L261*Parámetros!$B$105</f>
        <v>14.994047937874376</v>
      </c>
      <c r="V261" s="139">
        <f t="shared" si="22"/>
        <v>88.742390020240123</v>
      </c>
      <c r="W261" s="139">
        <f t="shared" si="26"/>
        <v>75.223826416212461</v>
      </c>
      <c r="X261" s="59">
        <f t="shared" si="24"/>
        <v>989.15201323385008</v>
      </c>
      <c r="Y261" s="60">
        <f>+M261*Parámetros!$C$97</f>
        <v>2.8732178106490964E-3</v>
      </c>
      <c r="Z261" s="60">
        <f>N261*Parámetros!$C$98</f>
        <v>1.4175625913898661E-2</v>
      </c>
      <c r="AA261" s="60">
        <f>+O261*Parámetros!$C$99</f>
        <v>0.17208009654564727</v>
      </c>
      <c r="AB261" s="60">
        <f>+P261*Parámetros!$C$100</f>
        <v>0.52371812133401086</v>
      </c>
      <c r="AC261" s="60">
        <f>+Q261*Parámetros!$C$101</f>
        <v>0.80910938141791799</v>
      </c>
      <c r="AD261" s="60">
        <f>+R261*Parámetros!$C$102</f>
        <v>2.2199360955340963</v>
      </c>
      <c r="AE261" s="60">
        <f>+S261*Parámetros!$C$103</f>
        <v>4.3158409102274247</v>
      </c>
      <c r="AF261" s="60">
        <f>+T261*Parámetros!$C$104</f>
        <v>5.4868117364960369</v>
      </c>
      <c r="AG261" s="60">
        <f>+U261*Parámetros!$C$105</f>
        <v>10.630779987952932</v>
      </c>
      <c r="AH261" s="60">
        <f t="shared" si="23"/>
        <v>24.175325173232615</v>
      </c>
      <c r="AI261" s="140">
        <f t="shared" si="27"/>
        <v>20.492579295779265</v>
      </c>
      <c r="AJ261" s="59">
        <f t="shared" si="25"/>
        <v>269.46616560847616</v>
      </c>
    </row>
    <row r="262" spans="1:36" x14ac:dyDescent="0.25">
      <c r="A262" s="21">
        <v>44164</v>
      </c>
      <c r="B262" s="138">
        <f t="shared" si="28"/>
        <v>254</v>
      </c>
      <c r="C262" s="56">
        <f>+'Modelo predictivo'!O261</f>
        <v>1427.5361088428181</v>
      </c>
      <c r="D262" s="59">
        <f>+$C262*'Estructura Poblacion'!C$19</f>
        <v>58.234119312628231</v>
      </c>
      <c r="E262" s="59">
        <f>+$C262*'Estructura Poblacion'!D$19</f>
        <v>95.770102280628123</v>
      </c>
      <c r="F262" s="59">
        <f>+$C262*'Estructura Poblacion'!E$19</f>
        <v>290.64198905105951</v>
      </c>
      <c r="G262" s="59">
        <f>+$C262*'Estructura Poblacion'!F$19</f>
        <v>331.70848824654053</v>
      </c>
      <c r="H262" s="59">
        <f>+$C262*'Estructura Poblacion'!G$19</f>
        <v>265.61315079552372</v>
      </c>
      <c r="I262" s="59">
        <f>+$C262*'Estructura Poblacion'!H$19</f>
        <v>180.78376913192497</v>
      </c>
      <c r="J262" s="59">
        <f>+$C262*'Estructura Poblacion'!I$19</f>
        <v>96.158071096834831</v>
      </c>
      <c r="K262" s="59">
        <f>+$C262*'Estructura Poblacion'!J$19</f>
        <v>52.967442632622046</v>
      </c>
      <c r="L262" s="59">
        <f>+$C262*'Estructura Poblacion'!K$19</f>
        <v>55.658976295056149</v>
      </c>
      <c r="M262" s="139">
        <f>+D262*Parámetros!$B$97</f>
        <v>5.823411931262823E-2</v>
      </c>
      <c r="N262" s="139">
        <f>E262*Parámetros!$B$98</f>
        <v>0.28731030684188436</v>
      </c>
      <c r="O262" s="139">
        <f>+F262*Parámetros!$B$99</f>
        <v>3.4877038686127144</v>
      </c>
      <c r="P262" s="139">
        <f>+G262*Parámetros!$B$100</f>
        <v>10.614671623889297</v>
      </c>
      <c r="Q262" s="139">
        <f>+H262*Parámetros!$B$101</f>
        <v>13.015044388980662</v>
      </c>
      <c r="R262" s="139">
        <f>I262*Parámetros!$B$102</f>
        <v>18.439944451456345</v>
      </c>
      <c r="S262" s="139">
        <f>+J262*Parámetros!$B$103</f>
        <v>15.962239802074583</v>
      </c>
      <c r="T262" s="139">
        <f>+K262*Parámetros!$B$104</f>
        <v>12.871088559727157</v>
      </c>
      <c r="U262" s="139">
        <f>L262*Parámetros!$B$105</f>
        <v>15.194900528550329</v>
      </c>
      <c r="V262" s="139">
        <f t="shared" si="22"/>
        <v>89.931137649445617</v>
      </c>
      <c r="W262" s="139">
        <f t="shared" si="26"/>
        <v>76.295516682970913</v>
      </c>
      <c r="X262" s="59">
        <f t="shared" si="24"/>
        <v>1002.7876342003249</v>
      </c>
      <c r="Y262" s="60">
        <f>+M262*Parámetros!$C$97</f>
        <v>2.9117059656314117E-3</v>
      </c>
      <c r="Z262" s="60">
        <f>N262*Parámetros!$C$98</f>
        <v>1.4365515342094218E-2</v>
      </c>
      <c r="AA262" s="60">
        <f>+O262*Parámetros!$C$99</f>
        <v>0.17438519343063574</v>
      </c>
      <c r="AB262" s="60">
        <f>+P262*Parámetros!$C$100</f>
        <v>0.5307335811944649</v>
      </c>
      <c r="AC262" s="60">
        <f>+Q262*Parámetros!$C$101</f>
        <v>0.81994779650578176</v>
      </c>
      <c r="AD262" s="60">
        <f>+R262*Parámetros!$C$102</f>
        <v>2.2496732230776741</v>
      </c>
      <c r="AE262" s="60">
        <f>+S262*Parámetros!$C$103</f>
        <v>4.3736537057684357</v>
      </c>
      <c r="AF262" s="60">
        <f>+T262*Parámetros!$C$104</f>
        <v>5.560310257802132</v>
      </c>
      <c r="AG262" s="60">
        <f>+U262*Parámetros!$C$105</f>
        <v>10.773184474742182</v>
      </c>
      <c r="AH262" s="60">
        <f t="shared" si="23"/>
        <v>24.499165453829029</v>
      </c>
      <c r="AI262" s="140">
        <f t="shared" si="27"/>
        <v>20.784530647077833</v>
      </c>
      <c r="AJ262" s="59">
        <f t="shared" si="25"/>
        <v>273.1808004152274</v>
      </c>
    </row>
    <row r="263" spans="1:36" x14ac:dyDescent="0.25">
      <c r="A263" s="21">
        <v>44165</v>
      </c>
      <c r="B263" s="138">
        <f t="shared" si="28"/>
        <v>255</v>
      </c>
      <c r="C263" s="56">
        <f>+'Modelo predictivo'!O262</f>
        <v>1446.5485041437205</v>
      </c>
      <c r="D263" s="59">
        <f>+$C263*'Estructura Poblacion'!C$19</f>
        <v>59.009700462214063</v>
      </c>
      <c r="E263" s="59">
        <f>+$C263*'Estructura Poblacion'!D$19</f>
        <v>97.045599993987636</v>
      </c>
      <c r="F263" s="59">
        <f>+$C263*'Estructura Poblacion'!E$19</f>
        <v>294.51285463032576</v>
      </c>
      <c r="G263" s="59">
        <f>+$C263*'Estructura Poblacion'!F$19</f>
        <v>336.1262909656046</v>
      </c>
      <c r="H263" s="59">
        <f>+$C263*'Estructura Poblacion'!G$19</f>
        <v>269.15067407690412</v>
      </c>
      <c r="I263" s="59">
        <f>+$C263*'Estructura Poblacion'!H$19</f>
        <v>183.19150681465823</v>
      </c>
      <c r="J263" s="59">
        <f>+$C263*'Estructura Poblacion'!I$19</f>
        <v>97.438735906460749</v>
      </c>
      <c r="K263" s="59">
        <f>+$C263*'Estructura Poblacion'!J$19</f>
        <v>53.672880450391574</v>
      </c>
      <c r="L263" s="59">
        <f>+$C263*'Estructura Poblacion'!K$19</f>
        <v>56.400260843173797</v>
      </c>
      <c r="M263" s="139">
        <f>+D263*Parámetros!$B$97</f>
        <v>5.9009700462214064E-2</v>
      </c>
      <c r="N263" s="139">
        <f>E263*Parámetros!$B$98</f>
        <v>0.2911367999819629</v>
      </c>
      <c r="O263" s="139">
        <f>+F263*Parámetros!$B$99</f>
        <v>3.5341542555639092</v>
      </c>
      <c r="P263" s="139">
        <f>+G263*Parámetros!$B$100</f>
        <v>10.756041310899347</v>
      </c>
      <c r="Q263" s="139">
        <f>+H263*Parámetros!$B$101</f>
        <v>13.188383029768303</v>
      </c>
      <c r="R263" s="139">
        <f>I263*Parámetros!$B$102</f>
        <v>18.685533695095138</v>
      </c>
      <c r="S263" s="139">
        <f>+J263*Parámetros!$B$103</f>
        <v>16.174830160472485</v>
      </c>
      <c r="T263" s="139">
        <f>+K263*Parámetros!$B$104</f>
        <v>13.042509949445153</v>
      </c>
      <c r="U263" s="139">
        <f>L263*Parámetros!$B$105</f>
        <v>15.397271210186448</v>
      </c>
      <c r="V263" s="139">
        <f t="shared" si="22"/>
        <v>91.128870111874946</v>
      </c>
      <c r="W263" s="139">
        <f t="shared" si="26"/>
        <v>77.377453335502949</v>
      </c>
      <c r="X263" s="59">
        <f t="shared" si="24"/>
        <v>1016.5390509766968</v>
      </c>
      <c r="Y263" s="60">
        <f>+M263*Parámetros!$C$97</f>
        <v>2.9504850231107035E-3</v>
      </c>
      <c r="Z263" s="60">
        <f>N263*Parámetros!$C$98</f>
        <v>1.4556839999098146E-2</v>
      </c>
      <c r="AA263" s="60">
        <f>+O263*Parámetros!$C$99</f>
        <v>0.17670771277819547</v>
      </c>
      <c r="AB263" s="60">
        <f>+P263*Parámetros!$C$100</f>
        <v>0.53780206554496734</v>
      </c>
      <c r="AC263" s="60">
        <f>+Q263*Parámetros!$C$101</f>
        <v>0.83086813087540312</v>
      </c>
      <c r="AD263" s="60">
        <f>+R263*Parámetros!$C$102</f>
        <v>2.2796351108016069</v>
      </c>
      <c r="AE263" s="60">
        <f>+S263*Parámetros!$C$103</f>
        <v>4.4319034639694612</v>
      </c>
      <c r="AF263" s="60">
        <f>+T263*Parámetros!$C$104</f>
        <v>5.6343642981603059</v>
      </c>
      <c r="AG263" s="60">
        <f>+U263*Parámetros!$C$105</f>
        <v>10.916665288022191</v>
      </c>
      <c r="AH263" s="60">
        <f t="shared" si="23"/>
        <v>24.825453395174339</v>
      </c>
      <c r="AI263" s="140">
        <f t="shared" si="27"/>
        <v>21.079273333023473</v>
      </c>
      <c r="AJ263" s="59">
        <f t="shared" si="25"/>
        <v>276.92698047737827</v>
      </c>
    </row>
    <row r="264" spans="1:36" x14ac:dyDescent="0.25">
      <c r="A264" s="21">
        <v>44166</v>
      </c>
      <c r="B264" s="138">
        <f t="shared" si="28"/>
        <v>256</v>
      </c>
      <c r="C264" s="56">
        <f>+'Modelo predictivo'!O263</f>
        <v>1465.7010685096029</v>
      </c>
      <c r="D264" s="59">
        <f>+$C264*'Estructura Poblacion'!C$19</f>
        <v>59.790999591193504</v>
      </c>
      <c r="E264" s="59">
        <f>+$C264*'Estructura Poblacion'!D$19</f>
        <v>98.330501326356554</v>
      </c>
      <c r="F264" s="59">
        <f>+$C264*'Estructura Poblacion'!E$19</f>
        <v>298.41225820284961</v>
      </c>
      <c r="G264" s="59">
        <f>+$C264*'Estructura Poblacion'!F$19</f>
        <v>340.5766639771856</v>
      </c>
      <c r="H264" s="59">
        <f>+$C264*'Estructura Poblacion'!G$19</f>
        <v>272.71427778228417</v>
      </c>
      <c r="I264" s="59">
        <f>+$C264*'Estructura Poblacion'!H$19</f>
        <v>185.61699556633172</v>
      </c>
      <c r="J264" s="59">
        <f>+$C264*'Estructura Poblacion'!I$19</f>
        <v>98.728842429562363</v>
      </c>
      <c r="K264" s="59">
        <f>+$C264*'Estructura Poblacion'!J$19</f>
        <v>54.383519115174501</v>
      </c>
      <c r="L264" s="59">
        <f>+$C264*'Estructura Poblacion'!K$19</f>
        <v>57.147010518664885</v>
      </c>
      <c r="M264" s="139">
        <f>+D264*Parámetros!$B$97</f>
        <v>5.9790999591193508E-2</v>
      </c>
      <c r="N264" s="139">
        <f>E264*Parámetros!$B$98</f>
        <v>0.29499150397906965</v>
      </c>
      <c r="O264" s="139">
        <f>+F264*Parámetros!$B$99</f>
        <v>3.5809470984341956</v>
      </c>
      <c r="P264" s="139">
        <f>+G264*Parámetros!$B$100</f>
        <v>10.89845324726994</v>
      </c>
      <c r="Q264" s="139">
        <f>+H264*Parámetros!$B$101</f>
        <v>13.362999611331924</v>
      </c>
      <c r="R264" s="139">
        <f>I264*Parámetros!$B$102</f>
        <v>18.932933547765835</v>
      </c>
      <c r="S264" s="139">
        <f>+J264*Parámetros!$B$103</f>
        <v>16.388987843307355</v>
      </c>
      <c r="T264" s="139">
        <f>+K264*Parámetros!$B$104</f>
        <v>13.215195144987403</v>
      </c>
      <c r="U264" s="139">
        <f>L264*Parámetros!$B$105</f>
        <v>15.601133871595515</v>
      </c>
      <c r="V264" s="139">
        <f t="shared" si="22"/>
        <v>92.335432868262416</v>
      </c>
      <c r="W264" s="139">
        <f t="shared" si="26"/>
        <v>78.469569855561176</v>
      </c>
      <c r="X264" s="59">
        <f t="shared" si="24"/>
        <v>1030.4049139893982</v>
      </c>
      <c r="Y264" s="60">
        <f>+M264*Parámetros!$C$97</f>
        <v>2.9895499795596758E-3</v>
      </c>
      <c r="Z264" s="60">
        <f>N264*Parámetros!$C$98</f>
        <v>1.4749575198953483E-2</v>
      </c>
      <c r="AA264" s="60">
        <f>+O264*Parámetros!$C$99</f>
        <v>0.17904735492170978</v>
      </c>
      <c r="AB264" s="60">
        <f>+P264*Parámetros!$C$100</f>
        <v>0.54492266236349696</v>
      </c>
      <c r="AC264" s="60">
        <f>+Q264*Parámetros!$C$101</f>
        <v>0.84186897551391127</v>
      </c>
      <c r="AD264" s="60">
        <f>+R264*Parámetros!$C$102</f>
        <v>2.3098178928274318</v>
      </c>
      <c r="AE264" s="60">
        <f>+S264*Parámetros!$C$103</f>
        <v>4.4905826690662156</v>
      </c>
      <c r="AF264" s="60">
        <f>+T264*Parámetros!$C$104</f>
        <v>5.7089643026345582</v>
      </c>
      <c r="AG264" s="60">
        <f>+U264*Parámetros!$C$105</f>
        <v>11.061203914961219</v>
      </c>
      <c r="AH264" s="60">
        <f t="shared" si="23"/>
        <v>25.154146897467054</v>
      </c>
      <c r="AI264" s="140">
        <f t="shared" si="27"/>
        <v>21.376789232622805</v>
      </c>
      <c r="AJ264" s="59">
        <f t="shared" si="25"/>
        <v>280.70433814222253</v>
      </c>
    </row>
    <row r="265" spans="1:36" x14ac:dyDescent="0.25">
      <c r="A265" s="21">
        <v>44167</v>
      </c>
      <c r="B265" s="138">
        <f t="shared" si="28"/>
        <v>257</v>
      </c>
      <c r="C265" s="56">
        <f>+'Modelo predictivo'!O264</f>
        <v>1484.9912180537358</v>
      </c>
      <c r="D265" s="59">
        <f>+$C265*'Estructura Poblacion'!C$19</f>
        <v>60.577911293918888</v>
      </c>
      <c r="E265" s="59">
        <f>+$C265*'Estructura Poblacion'!D$19</f>
        <v>99.624632930738713</v>
      </c>
      <c r="F265" s="59">
        <f>+$C265*'Estructura Poblacion'!E$19</f>
        <v>302.33967369718965</v>
      </c>
      <c r="G265" s="59">
        <f>+$C265*'Estructura Poblacion'!F$19</f>
        <v>345.05900687814443</v>
      </c>
      <c r="H265" s="59">
        <f>+$C265*'Estructura Poblacion'!G$19</f>
        <v>276.30348114323266</v>
      </c>
      <c r="I265" s="59">
        <f>+$C265*'Estructura Poblacion'!H$19</f>
        <v>188.05990816245074</v>
      </c>
      <c r="J265" s="59">
        <f>+$C265*'Estructura Poblacion'!I$19</f>
        <v>100.02821661690739</v>
      </c>
      <c r="K265" s="59">
        <f>+$C265*'Estructura Poblacion'!J$19</f>
        <v>55.099262754179058</v>
      </c>
      <c r="L265" s="59">
        <f>+$C265*'Estructura Poblacion'!K$19</f>
        <v>57.89912457697428</v>
      </c>
      <c r="M265" s="139">
        <f>+D265*Parámetros!$B$97</f>
        <v>6.0577911293918887E-2</v>
      </c>
      <c r="N265" s="139">
        <f>E265*Parámetros!$B$98</f>
        <v>0.29887389879221615</v>
      </c>
      <c r="O265" s="139">
        <f>+F265*Parámetros!$B$99</f>
        <v>3.6280760843662758</v>
      </c>
      <c r="P265" s="139">
        <f>+G265*Parámetros!$B$100</f>
        <v>11.041888220100622</v>
      </c>
      <c r="Q265" s="139">
        <f>+H265*Parámetros!$B$101</f>
        <v>13.5388705760184</v>
      </c>
      <c r="R265" s="139">
        <f>I265*Parámetros!$B$102</f>
        <v>19.182110632569973</v>
      </c>
      <c r="S265" s="139">
        <f>+J265*Parámetros!$B$103</f>
        <v>16.604683958406628</v>
      </c>
      <c r="T265" s="139">
        <f>+K265*Parámetros!$B$104</f>
        <v>13.389120849265511</v>
      </c>
      <c r="U265" s="139">
        <f>L265*Parámetros!$B$105</f>
        <v>15.806461009513979</v>
      </c>
      <c r="V265" s="139">
        <f t="shared" si="22"/>
        <v>93.550663140327529</v>
      </c>
      <c r="W265" s="139">
        <f t="shared" si="26"/>
        <v>79.571793207333045</v>
      </c>
      <c r="X265" s="59">
        <f t="shared" si="24"/>
        <v>1044.3837839223927</v>
      </c>
      <c r="Y265" s="60">
        <f>+M265*Parámetros!$C$97</f>
        <v>3.0288955646959447E-3</v>
      </c>
      <c r="Z265" s="60">
        <f>N265*Parámetros!$C$98</f>
        <v>1.4943694939610808E-2</v>
      </c>
      <c r="AA265" s="60">
        <f>+O265*Parámetros!$C$99</f>
        <v>0.18140380421831381</v>
      </c>
      <c r="AB265" s="60">
        <f>+P265*Parámetros!$C$100</f>
        <v>0.55209441100503109</v>
      </c>
      <c r="AC265" s="60">
        <f>+Q265*Parámetros!$C$101</f>
        <v>0.85294884628915923</v>
      </c>
      <c r="AD265" s="60">
        <f>+R265*Parámetros!$C$102</f>
        <v>2.3402174971735366</v>
      </c>
      <c r="AE265" s="60">
        <f>+S265*Parámetros!$C$103</f>
        <v>4.5496834046034165</v>
      </c>
      <c r="AF265" s="60">
        <f>+T265*Parámetros!$C$104</f>
        <v>5.7841002068827008</v>
      </c>
      <c r="AG265" s="60">
        <f>+U265*Parámetros!$C$105</f>
        <v>11.206780855745411</v>
      </c>
      <c r="AH265" s="60">
        <f t="shared" si="23"/>
        <v>25.485201616421875</v>
      </c>
      <c r="AI265" s="140">
        <f t="shared" si="27"/>
        <v>21.677058449358327</v>
      </c>
      <c r="AJ265" s="59">
        <f t="shared" si="25"/>
        <v>284.51248130928604</v>
      </c>
    </row>
    <row r="266" spans="1:36" x14ac:dyDescent="0.25">
      <c r="A266" s="21">
        <v>44168</v>
      </c>
      <c r="B266" s="138">
        <f t="shared" si="28"/>
        <v>258</v>
      </c>
      <c r="C266" s="56">
        <f>+'Modelo predictivo'!O265</f>
        <v>1504.416236146586</v>
      </c>
      <c r="D266" s="59">
        <f>+$C266*'Estructura Poblacion'!C$19</f>
        <v>61.370324749705986</v>
      </c>
      <c r="E266" s="59">
        <f>+$C266*'Estructura Poblacion'!D$19</f>
        <v>100.92781255472968</v>
      </c>
      <c r="F266" s="59">
        <f>+$C266*'Estructura Poblacion'!E$19</f>
        <v>306.29454801587525</v>
      </c>
      <c r="G266" s="59">
        <f>+$C266*'Estructura Poblacion'!F$19</f>
        <v>349.57268842064792</v>
      </c>
      <c r="H266" s="59">
        <f>+$C266*'Estructura Poblacion'!G$19</f>
        <v>279.91777869265468</v>
      </c>
      <c r="I266" s="59">
        <f>+$C266*'Estructura Poblacion'!H$19</f>
        <v>190.51990056791638</v>
      </c>
      <c r="J266" s="59">
        <f>+$C266*'Estructura Poblacion'!I$19</f>
        <v>101.33667547777901</v>
      </c>
      <c r="K266" s="59">
        <f>+$C266*'Estructura Poblacion'!J$19</f>
        <v>55.820010569311194</v>
      </c>
      <c r="L266" s="59">
        <f>+$C266*'Estructura Poblacion'!K$19</f>
        <v>58.656497097965996</v>
      </c>
      <c r="M266" s="139">
        <f>+D266*Parámetros!$B$97</f>
        <v>6.1370324749705989E-2</v>
      </c>
      <c r="N266" s="139">
        <f>E266*Parámetros!$B$98</f>
        <v>0.30278343766418908</v>
      </c>
      <c r="O266" s="139">
        <f>+F266*Parámetros!$B$99</f>
        <v>3.6755345761905032</v>
      </c>
      <c r="P266" s="139">
        <f>+G266*Parámetros!$B$100</f>
        <v>11.186326029460734</v>
      </c>
      <c r="Q266" s="139">
        <f>+H266*Parámetros!$B$101</f>
        <v>13.71597115594008</v>
      </c>
      <c r="R266" s="139">
        <f>I266*Parámetros!$B$102</f>
        <v>19.433029857927469</v>
      </c>
      <c r="S266" s="139">
        <f>+J266*Parámetros!$B$103</f>
        <v>16.821888129311315</v>
      </c>
      <c r="T266" s="139">
        <f>+K266*Parámetros!$B$104</f>
        <v>13.56426256834262</v>
      </c>
      <c r="U266" s="139">
        <f>L266*Parámetros!$B$105</f>
        <v>16.013223707744718</v>
      </c>
      <c r="V266" s="139">
        <f t="shared" ref="V266:V294" si="29">+SUM(M266:U266)</f>
        <v>94.77438978733133</v>
      </c>
      <c r="W266" s="139">
        <f t="shared" si="26"/>
        <v>80.684043683356435</v>
      </c>
      <c r="X266" s="59">
        <f t="shared" si="24"/>
        <v>1058.4741300263677</v>
      </c>
      <c r="Y266" s="60">
        <f>+M266*Parámetros!$C$97</f>
        <v>3.0685162374852995E-3</v>
      </c>
      <c r="Z266" s="60">
        <f>N266*Parámetros!$C$98</f>
        <v>1.5139171883209455E-2</v>
      </c>
      <c r="AA266" s="60">
        <f>+O266*Parámetros!$C$99</f>
        <v>0.18377672880952517</v>
      </c>
      <c r="AB266" s="60">
        <f>+P266*Parámetros!$C$100</f>
        <v>0.55931630147303668</v>
      </c>
      <c r="AC266" s="60">
        <f>+Q266*Parámetros!$C$101</f>
        <v>0.86410618282422502</v>
      </c>
      <c r="AD266" s="60">
        <f>+R266*Parámetros!$C$102</f>
        <v>2.3708296426671511</v>
      </c>
      <c r="AE266" s="60">
        <f>+S266*Parámetros!$C$103</f>
        <v>4.6091973474313006</v>
      </c>
      <c r="AF266" s="60">
        <f>+T266*Parámetros!$C$104</f>
        <v>5.8597614295240117</v>
      </c>
      <c r="AG266" s="60">
        <f>+U266*Parámetros!$C$105</f>
        <v>11.353375608791005</v>
      </c>
      <c r="AH266" s="60">
        <f t="shared" ref="AH266:AH294" si="30">+SUM(Y266:AG266)</f>
        <v>25.818570929640948</v>
      </c>
      <c r="AI266" s="140">
        <f t="shared" si="27"/>
        <v>21.980059269212461</v>
      </c>
      <c r="AJ266" s="59">
        <f t="shared" si="25"/>
        <v>288.35099296971453</v>
      </c>
    </row>
    <row r="267" spans="1:36" x14ac:dyDescent="0.25">
      <c r="A267" s="21">
        <v>44169</v>
      </c>
      <c r="B267" s="138">
        <f t="shared" si="28"/>
        <v>259</v>
      </c>
      <c r="C267" s="56">
        <f>+'Modelo predictivo'!O266</f>
        <v>1523.973271532217</v>
      </c>
      <c r="D267" s="59">
        <f>+$C267*'Estructura Poblacion'!C$19</f>
        <v>62.168123645995429</v>
      </c>
      <c r="E267" s="59">
        <f>+$C267*'Estructura Poblacion'!D$19</f>
        <v>102.2398489141504</v>
      </c>
      <c r="F267" s="59">
        <f>+$C267*'Estructura Poblacion'!E$19</f>
        <v>310.27630065191147</v>
      </c>
      <c r="G267" s="59">
        <f>+$C267*'Estructura Poblacion'!F$19</f>
        <v>354.11704607448718</v>
      </c>
      <c r="H267" s="59">
        <f>+$C267*'Estructura Poblacion'!G$19</f>
        <v>283.55663991432129</v>
      </c>
      <c r="I267" s="59">
        <f>+$C267*'Estructura Poblacion'!H$19</f>
        <v>192.99661169848582</v>
      </c>
      <c r="J267" s="59">
        <f>+$C267*'Estructura Poblacion'!I$19</f>
        <v>102.65402695309773</v>
      </c>
      <c r="K267" s="59">
        <f>+$C267*'Estructura Poblacion'!J$19</f>
        <v>56.545656767285315</v>
      </c>
      <c r="L267" s="59">
        <f>+$C267*'Estructura Poblacion'!K$19</f>
        <v>59.419016912482483</v>
      </c>
      <c r="M267" s="139">
        <f>+D267*Parámetros!$B$97</f>
        <v>6.216812364599543E-2</v>
      </c>
      <c r="N267" s="139">
        <f>E267*Parámetros!$B$98</f>
        <v>0.30671954674245122</v>
      </c>
      <c r="O267" s="139">
        <f>+F267*Parámetros!$B$99</f>
        <v>3.7233156078229377</v>
      </c>
      <c r="P267" s="139">
        <f>+G267*Parámetros!$B$100</f>
        <v>11.33174547438359</v>
      </c>
      <c r="Q267" s="139">
        <f>+H267*Parámetros!$B$101</f>
        <v>13.894275355801744</v>
      </c>
      <c r="R267" s="139">
        <f>I267*Parámetros!$B$102</f>
        <v>19.685654393245553</v>
      </c>
      <c r="S267" s="139">
        <f>+J267*Parámetros!$B$103</f>
        <v>17.040568474214222</v>
      </c>
      <c r="T267" s="139">
        <f>+K267*Parámetros!$B$104</f>
        <v>13.74059459445033</v>
      </c>
      <c r="U267" s="139">
        <f>L267*Parámetros!$B$105</f>
        <v>16.22139161710772</v>
      </c>
      <c r="V267" s="139">
        <f t="shared" si="29"/>
        <v>96.006433187414558</v>
      </c>
      <c r="W267" s="139">
        <f t="shared" si="26"/>
        <v>81.806234751593649</v>
      </c>
      <c r="X267" s="59">
        <f t="shared" ref="X267:X294" si="31">+X266+V267-W267</f>
        <v>1072.6743284621887</v>
      </c>
      <c r="Y267" s="60">
        <f>+M267*Parámetros!$C$97</f>
        <v>3.1084061822997718E-3</v>
      </c>
      <c r="Z267" s="60">
        <f>N267*Parámetros!$C$98</f>
        <v>1.5335977337122561E-2</v>
      </c>
      <c r="AA267" s="60">
        <f>+O267*Parámetros!$C$99</f>
        <v>0.1861657803911469</v>
      </c>
      <c r="AB267" s="60">
        <f>+P267*Parámetros!$C$100</f>
        <v>0.5665872737191795</v>
      </c>
      <c r="AC267" s="60">
        <f>+Q267*Parámetros!$C$101</f>
        <v>0.87533934741550989</v>
      </c>
      <c r="AD267" s="60">
        <f>+R267*Parámetros!$C$102</f>
        <v>2.4016498359759573</v>
      </c>
      <c r="AE267" s="60">
        <f>+S267*Parámetros!$C$103</f>
        <v>4.6691157619346972</v>
      </c>
      <c r="AF267" s="60">
        <f>+T267*Parámetros!$C$104</f>
        <v>5.9359368648025423</v>
      </c>
      <c r="AG267" s="60">
        <f>+U267*Parámetros!$C$105</f>
        <v>11.500966656529373</v>
      </c>
      <c r="AH267" s="60">
        <f t="shared" si="30"/>
        <v>26.154205904287828</v>
      </c>
      <c r="AI267" s="140">
        <f t="shared" si="27"/>
        <v>22.285768119007294</v>
      </c>
      <c r="AJ267" s="59">
        <f t="shared" ref="AJ267:AJ294" si="32">+AJ266+AH267-AI267</f>
        <v>292.21943075499507</v>
      </c>
    </row>
    <row r="268" spans="1:36" x14ac:dyDescent="0.25">
      <c r="A268" s="21">
        <v>44170</v>
      </c>
      <c r="B268" s="138">
        <f t="shared" si="28"/>
        <v>260</v>
      </c>
      <c r="C268" s="56">
        <f>+'Modelo predictivo'!O267</f>
        <v>1543.6593365212902</v>
      </c>
      <c r="D268" s="59">
        <f>+$C268*'Estructura Poblacion'!C$19</f>
        <v>62.971186104639038</v>
      </c>
      <c r="E268" s="59">
        <f>+$C268*'Estructura Poblacion'!D$19</f>
        <v>103.56054157181978</v>
      </c>
      <c r="F268" s="59">
        <f>+$C268*'Estructura Poblacion'!E$19</f>
        <v>314.28432332087965</v>
      </c>
      <c r="G268" s="59">
        <f>+$C268*'Estructura Poblacion'!F$19</f>
        <v>358.69138560719568</v>
      </c>
      <c r="H268" s="59">
        <f>+$C268*'Estructura Poblacion'!G$19</f>
        <v>287.21950890665227</v>
      </c>
      <c r="I268" s="59">
        <f>+$C268*'Estructura Poblacion'!H$19</f>
        <v>195.48966319193323</v>
      </c>
      <c r="J268" s="59">
        <f>+$C268*'Estructura Poblacion'!I$19</f>
        <v>103.98006979370278</v>
      </c>
      <c r="K268" s="59">
        <f>+$C268*'Estructura Poblacion'!J$19</f>
        <v>57.276090492577246</v>
      </c>
      <c r="L268" s="59">
        <f>+$C268*'Estructura Poblacion'!K$19</f>
        <v>60.186567531890603</v>
      </c>
      <c r="M268" s="139">
        <f>+D268*Parámetros!$B$97</f>
        <v>6.2971186104639046E-2</v>
      </c>
      <c r="N268" s="139">
        <f>E268*Parámetros!$B$98</f>
        <v>0.31068162471545935</v>
      </c>
      <c r="O268" s="139">
        <f>+F268*Parámetros!$B$99</f>
        <v>3.771411879850556</v>
      </c>
      <c r="P268" s="139">
        <f>+G268*Parámetros!$B$100</f>
        <v>11.478124339430263</v>
      </c>
      <c r="Q268" s="139">
        <f>+H268*Parámetros!$B$101</f>
        <v>14.073755936425961</v>
      </c>
      <c r="R268" s="139">
        <f>I268*Parámetros!$B$102</f>
        <v>19.93994564557719</v>
      </c>
      <c r="S268" s="139">
        <f>+J268*Parámetros!$B$103</f>
        <v>17.260691585754664</v>
      </c>
      <c r="T268" s="139">
        <f>+K268*Parámetros!$B$104</f>
        <v>13.91808998969627</v>
      </c>
      <c r="U268" s="139">
        <f>L268*Parámetros!$B$105</f>
        <v>16.430932936206137</v>
      </c>
      <c r="V268" s="139">
        <f t="shared" si="29"/>
        <v>97.246605123761128</v>
      </c>
      <c r="W268" s="139">
        <f t="shared" si="26"/>
        <v>82.93827290364986</v>
      </c>
      <c r="X268" s="59">
        <f t="shared" si="31"/>
        <v>1086.9826606822999</v>
      </c>
      <c r="Y268" s="60">
        <f>+M268*Parámetros!$C$97</f>
        <v>3.1485593052319526E-3</v>
      </c>
      <c r="Z268" s="60">
        <f>N268*Parámetros!$C$98</f>
        <v>1.5534081235772969E-2</v>
      </c>
      <c r="AA268" s="60">
        <f>+O268*Parámetros!$C$99</f>
        <v>0.18857059399252782</v>
      </c>
      <c r="AB268" s="60">
        <f>+P268*Parámetros!$C$100</f>
        <v>0.57390621697151312</v>
      </c>
      <c r="AC268" s="60">
        <f>+Q268*Parámetros!$C$101</f>
        <v>0.88664662399483551</v>
      </c>
      <c r="AD268" s="60">
        <f>+R268*Parámetros!$C$102</f>
        <v>2.4326733687604172</v>
      </c>
      <c r="AE268" s="60">
        <f>+S268*Parámetros!$C$103</f>
        <v>4.7294294944967783</v>
      </c>
      <c r="AF268" s="60">
        <f>+T268*Parámetros!$C$104</f>
        <v>6.0126148755487883</v>
      </c>
      <c r="AG268" s="60">
        <f>+U268*Parámetros!$C$105</f>
        <v>11.64953145177015</v>
      </c>
      <c r="AH268" s="60">
        <f t="shared" si="30"/>
        <v>26.492055266076015</v>
      </c>
      <c r="AI268" s="140">
        <f t="shared" si="27"/>
        <v>22.594159525055996</v>
      </c>
      <c r="AJ268" s="59">
        <f t="shared" si="32"/>
        <v>296.1173264960151</v>
      </c>
    </row>
    <row r="269" spans="1:36" x14ac:dyDescent="0.25">
      <c r="A269" s="21">
        <v>44171</v>
      </c>
      <c r="B269" s="138">
        <f t="shared" si="28"/>
        <v>261</v>
      </c>
      <c r="C269" s="56">
        <f>+'Modelo predictivo'!O268</f>
        <v>1563.4713052692823</v>
      </c>
      <c r="D269" s="59">
        <f>+$C269*'Estructura Poblacion'!C$19</f>
        <v>63.779384611662351</v>
      </c>
      <c r="E269" s="59">
        <f>+$C269*'Estructura Poblacion'!D$19</f>
        <v>104.88968082204433</v>
      </c>
      <c r="F269" s="59">
        <f>+$C269*'Estructura Poblacion'!E$19</f>
        <v>318.31797961038779</v>
      </c>
      <c r="G269" s="59">
        <f>+$C269*'Estructura Poblacion'!F$19</f>
        <v>363.29498068396845</v>
      </c>
      <c r="H269" s="59">
        <f>+$C269*'Estructura Poblacion'!G$19</f>
        <v>290.90580406235404</v>
      </c>
      <c r="I269" s="59">
        <f>+$C269*'Estructura Poblacion'!H$19</f>
        <v>197.99865919000243</v>
      </c>
      <c r="J269" s="59">
        <f>+$C269*'Estructura Poblacion'!I$19</f>
        <v>105.31459344437386</v>
      </c>
      <c r="K269" s="59">
        <f>+$C269*'Estructura Poblacion'!J$19</f>
        <v>58.011195763538986</v>
      </c>
      <c r="L269" s="59">
        <f>+$C269*'Estructura Poblacion'!K$19</f>
        <v>60.959027080950108</v>
      </c>
      <c r="M269" s="139">
        <f>+D269*Parámetros!$B$97</f>
        <v>6.3779384611662354E-2</v>
      </c>
      <c r="N269" s="139">
        <f>E269*Parámetros!$B$98</f>
        <v>0.31466904246613298</v>
      </c>
      <c r="O269" s="139">
        <f>+F269*Parámetros!$B$99</f>
        <v>3.8198157553246537</v>
      </c>
      <c r="P269" s="139">
        <f>+G269*Parámetros!$B$100</f>
        <v>11.62543938188699</v>
      </c>
      <c r="Q269" s="139">
        <f>+H269*Parámetros!$B$101</f>
        <v>14.254384399055349</v>
      </c>
      <c r="R269" s="139">
        <f>I269*Parámetros!$B$102</f>
        <v>20.195863237380248</v>
      </c>
      <c r="S269" s="139">
        <f>+J269*Parámetros!$B$103</f>
        <v>17.482222511766061</v>
      </c>
      <c r="T269" s="139">
        <f>+K269*Parámetros!$B$104</f>
        <v>14.096720570539974</v>
      </c>
      <c r="U269" s="139">
        <f>L269*Parámetros!$B$105</f>
        <v>16.641814393099381</v>
      </c>
      <c r="V269" s="139">
        <f t="shared" si="29"/>
        <v>98.494708676130443</v>
      </c>
      <c r="W269" s="139">
        <f t="shared" si="26"/>
        <v>84.080057504589959</v>
      </c>
      <c r="X269" s="59">
        <f t="shared" si="31"/>
        <v>1101.3973118538402</v>
      </c>
      <c r="Y269" s="60">
        <f>+M269*Parámetros!$C$97</f>
        <v>3.188969230583118E-3</v>
      </c>
      <c r="Z269" s="60">
        <f>N269*Parámetros!$C$98</f>
        <v>1.5733452123306648E-2</v>
      </c>
      <c r="AA269" s="60">
        <f>+O269*Parámetros!$C$99</f>
        <v>0.19099078776623268</v>
      </c>
      <c r="AB269" s="60">
        <f>+P269*Parámetros!$C$100</f>
        <v>0.58127196909434953</v>
      </c>
      <c r="AC269" s="60">
        <f>+Q269*Parámetros!$C$101</f>
        <v>0.89802621714048703</v>
      </c>
      <c r="AD269" s="60">
        <f>+R269*Parámetros!$C$102</f>
        <v>2.4638953149603902</v>
      </c>
      <c r="AE269" s="60">
        <f>+S269*Parámetros!$C$103</f>
        <v>4.7901289682239012</v>
      </c>
      <c r="AF269" s="60">
        <f>+T269*Parámetros!$C$104</f>
        <v>6.0897832864732688</v>
      </c>
      <c r="AG269" s="60">
        <f>+U269*Parámetros!$C$105</f>
        <v>11.799046404707461</v>
      </c>
      <c r="AH269" s="60">
        <f t="shared" si="30"/>
        <v>26.832065369719977</v>
      </c>
      <c r="AI269" s="140">
        <f t="shared" si="27"/>
        <v>22.90520607224974</v>
      </c>
      <c r="AJ269" s="59">
        <f t="shared" si="32"/>
        <v>300.04418579348533</v>
      </c>
    </row>
    <row r="270" spans="1:36" x14ac:dyDescent="0.25">
      <c r="A270" s="21">
        <v>44172</v>
      </c>
      <c r="B270" s="138">
        <f t="shared" si="28"/>
        <v>262</v>
      </c>
      <c r="C270" s="56">
        <f>+'Modelo predictivo'!O269</f>
        <v>1583.4059121436439</v>
      </c>
      <c r="D270" s="59">
        <f>+$C270*'Estructura Poblacion'!C$19</f>
        <v>64.592585950655405</v>
      </c>
      <c r="E270" s="59">
        <f>+$C270*'Estructura Poblacion'!D$19</f>
        <v>106.22704758107454</v>
      </c>
      <c r="F270" s="59">
        <f>+$C270*'Estructura Poblacion'!E$19</f>
        <v>322.37660464762905</v>
      </c>
      <c r="G270" s="59">
        <f>+$C270*'Estructura Poblacion'!F$19</f>
        <v>367.9270724882478</v>
      </c>
      <c r="H270" s="59">
        <f>+$C270*'Estructura Poblacion'!G$19</f>
        <v>294.61491776460667</v>
      </c>
      <c r="I270" s="59">
        <f>+$C270*'Estructura Poblacion'!H$19</f>
        <v>200.52318613162328</v>
      </c>
      <c r="J270" s="59">
        <f>+$C270*'Estructura Poblacion'!I$19</f>
        <v>106.65737793384373</v>
      </c>
      <c r="K270" s="59">
        <f>+$C270*'Estructura Poblacion'!J$19</f>
        <v>58.750851411813649</v>
      </c>
      <c r="L270" s="59">
        <f>+$C270*'Estructura Poblacion'!K$19</f>
        <v>61.736268234149911</v>
      </c>
      <c r="M270" s="139">
        <f>+D270*Parámetros!$B$97</f>
        <v>6.459258595065541E-2</v>
      </c>
      <c r="N270" s="139">
        <f>E270*Parámetros!$B$98</f>
        <v>0.31868114274322362</v>
      </c>
      <c r="O270" s="139">
        <f>+F270*Parámetros!$B$99</f>
        <v>3.8685192557715489</v>
      </c>
      <c r="P270" s="139">
        <f>+G270*Parámetros!$B$100</f>
        <v>11.77366631962393</v>
      </c>
      <c r="Q270" s="139">
        <f>+H270*Parámetros!$B$101</f>
        <v>14.436130970465728</v>
      </c>
      <c r="R270" s="139">
        <f>I270*Parámetros!$B$102</f>
        <v>20.453364985425573</v>
      </c>
      <c r="S270" s="139">
        <f>+J270*Parámetros!$B$103</f>
        <v>17.70512473701806</v>
      </c>
      <c r="T270" s="139">
        <f>+K270*Parámetros!$B$104</f>
        <v>14.276456893070716</v>
      </c>
      <c r="U270" s="139">
        <f>L270*Parámetros!$B$105</f>
        <v>16.854001227922925</v>
      </c>
      <c r="V270" s="139">
        <f t="shared" si="29"/>
        <v>99.750538117992363</v>
      </c>
      <c r="W270" s="139">
        <f t="shared" si="26"/>
        <v>85.231480644574518</v>
      </c>
      <c r="X270" s="59">
        <f t="shared" si="31"/>
        <v>1115.9163693272581</v>
      </c>
      <c r="Y270" s="60">
        <f>+M270*Parámetros!$C$97</f>
        <v>3.2296292975327705E-3</v>
      </c>
      <c r="Z270" s="60">
        <f>N270*Parámetros!$C$98</f>
        <v>1.5934057137161183E-2</v>
      </c>
      <c r="AA270" s="60">
        <f>+O270*Parámetros!$C$99</f>
        <v>0.19342596278857746</v>
      </c>
      <c r="AB270" s="60">
        <f>+P270*Parámetros!$C$100</f>
        <v>0.5886833159811965</v>
      </c>
      <c r="AC270" s="60">
        <f>+Q270*Parámetros!$C$101</f>
        <v>0.90947625113934083</v>
      </c>
      <c r="AD270" s="60">
        <f>+R270*Parámetros!$C$102</f>
        <v>2.4953105282219199</v>
      </c>
      <c r="AE270" s="60">
        <f>+S270*Parámetros!$C$103</f>
        <v>4.8512041779429493</v>
      </c>
      <c r="AF270" s="60">
        <f>+T270*Parámetros!$C$104</f>
        <v>6.167429377806549</v>
      </c>
      <c r="AG270" s="60">
        <f>+U270*Parámetros!$C$105</f>
        <v>11.949486870597353</v>
      </c>
      <c r="AH270" s="60">
        <f t="shared" si="30"/>
        <v>27.174180170912578</v>
      </c>
      <c r="AI270" s="140">
        <f t="shared" si="27"/>
        <v>23.218878363640165</v>
      </c>
      <c r="AJ270" s="59">
        <f t="shared" si="32"/>
        <v>303.99948760075773</v>
      </c>
    </row>
    <row r="271" spans="1:36" x14ac:dyDescent="0.25">
      <c r="A271" s="21">
        <v>44173</v>
      </c>
      <c r="B271" s="138">
        <f t="shared" si="28"/>
        <v>263</v>
      </c>
      <c r="C271" s="56">
        <f>+'Modelo predictivo'!O270</f>
        <v>1603.4597501880489</v>
      </c>
      <c r="D271" s="59">
        <f>+$C271*'Estructura Poblacion'!C$19</f>
        <v>65.410651140124173</v>
      </c>
      <c r="E271" s="59">
        <f>+$C271*'Estructura Poblacion'!D$19</f>
        <v>107.57241328407497</v>
      </c>
      <c r="F271" s="59">
        <f>+$C271*'Estructura Poblacion'!E$19</f>
        <v>326.45950478670738</v>
      </c>
      <c r="G271" s="59">
        <f>+$C271*'Estructura Poblacion'!F$19</f>
        <v>372.58686936486953</v>
      </c>
      <c r="H271" s="59">
        <f>+$C271*'Estructura Poblacion'!G$19</f>
        <v>298.34621610131586</v>
      </c>
      <c r="I271" s="59">
        <f>+$C271*'Estructura Poblacion'!H$19</f>
        <v>203.06281255842345</v>
      </c>
      <c r="J271" s="59">
        <f>+$C271*'Estructura Poblacion'!I$19</f>
        <v>108.00819377135095</v>
      </c>
      <c r="K271" s="59">
        <f>+$C271*'Estructura Poblacion'!J$19</f>
        <v>59.494931025352777</v>
      </c>
      <c r="L271" s="59">
        <f>+$C271*'Estructura Poblacion'!K$19</f>
        <v>62.51815815582988</v>
      </c>
      <c r="M271" s="139">
        <f>+D271*Parámetros!$B$97</f>
        <v>6.5410651140124176E-2</v>
      </c>
      <c r="N271" s="139">
        <f>E271*Parámetros!$B$98</f>
        <v>0.32271723985222489</v>
      </c>
      <c r="O271" s="139">
        <f>+F271*Parámetros!$B$99</f>
        <v>3.9175140574404885</v>
      </c>
      <c r="P271" s="139">
        <f>+G271*Parámetros!$B$100</f>
        <v>11.922779819675824</v>
      </c>
      <c r="Q271" s="139">
        <f>+H271*Parámetros!$B$101</f>
        <v>14.618964588964477</v>
      </c>
      <c r="R271" s="139">
        <f>I271*Parámetros!$B$102</f>
        <v>20.71240688095919</v>
      </c>
      <c r="S271" s="139">
        <f>+J271*Parámetros!$B$103</f>
        <v>17.929360166044258</v>
      </c>
      <c r="T271" s="139">
        <f>+K271*Parámetros!$B$104</f>
        <v>14.457268239160724</v>
      </c>
      <c r="U271" s="139">
        <f>L271*Parámetros!$B$105</f>
        <v>17.067457176541559</v>
      </c>
      <c r="V271" s="139">
        <f t="shared" si="29"/>
        <v>101.01387881977888</v>
      </c>
      <c r="W271" s="139">
        <f t="shared" si="26"/>
        <v>86.392426992475706</v>
      </c>
      <c r="X271" s="59">
        <f t="shared" si="31"/>
        <v>1130.5378211545612</v>
      </c>
      <c r="Y271" s="60">
        <f>+M271*Parámetros!$C$97</f>
        <v>3.270532557006209E-3</v>
      </c>
      <c r="Z271" s="60">
        <f>N271*Parámetros!$C$98</f>
        <v>1.6135861992611245E-2</v>
      </c>
      <c r="AA271" s="60">
        <f>+O271*Parámetros!$C$99</f>
        <v>0.19587570287202444</v>
      </c>
      <c r="AB271" s="60">
        <f>+P271*Parámetros!$C$100</f>
        <v>0.59613899098379119</v>
      </c>
      <c r="AC271" s="60">
        <f>+Q271*Parámetros!$C$101</f>
        <v>0.92099476910476208</v>
      </c>
      <c r="AD271" s="60">
        <f>+R271*Parámetros!$C$102</f>
        <v>2.5269136394770211</v>
      </c>
      <c r="AE271" s="60">
        <f>+S271*Parámetros!$C$103</f>
        <v>4.9126446854961268</v>
      </c>
      <c r="AF271" s="60">
        <f>+T271*Parámetros!$C$104</f>
        <v>6.245539879317433</v>
      </c>
      <c r="AG271" s="60">
        <f>+U271*Parámetros!$C$105</f>
        <v>12.100827138167965</v>
      </c>
      <c r="AH271" s="60">
        <f t="shared" si="30"/>
        <v>27.518341199968742</v>
      </c>
      <c r="AI271" s="140">
        <f t="shared" si="27"/>
        <v>23.535144980561199</v>
      </c>
      <c r="AJ271" s="59">
        <f t="shared" si="32"/>
        <v>307.98268382016528</v>
      </c>
    </row>
    <row r="272" spans="1:36" x14ac:dyDescent="0.25">
      <c r="A272" s="21">
        <v>44174</v>
      </c>
      <c r="B272" s="138">
        <f t="shared" si="28"/>
        <v>264</v>
      </c>
      <c r="C272" s="56">
        <f>+'Modelo predictivo'!O271</f>
        <v>1623.6292696860619</v>
      </c>
      <c r="D272" s="59">
        <f>+$C272*'Estructura Poblacion'!C$19</f>
        <v>66.233435374897596</v>
      </c>
      <c r="E272" s="59">
        <f>+$C272*'Estructura Poblacion'!D$19</f>
        <v>108.92553978876397</v>
      </c>
      <c r="F272" s="59">
        <f>+$C272*'Estructura Poblacion'!E$19</f>
        <v>330.56595731620484</v>
      </c>
      <c r="G272" s="59">
        <f>+$C272*'Estructura Poblacion'!F$19</f>
        <v>377.27354648631086</v>
      </c>
      <c r="H272" s="59">
        <f>+$C272*'Estructura Poblacion'!G$19</f>
        <v>302.09903859786323</v>
      </c>
      <c r="I272" s="59">
        <f>+$C272*'Estructura Poblacion'!H$19</f>
        <v>205.61708893283082</v>
      </c>
      <c r="J272" s="59">
        <f>+$C272*'Estructura Poblacion'!I$19</f>
        <v>109.3668018498892</v>
      </c>
      <c r="K272" s="59">
        <f>+$C272*'Estructura Poblacion'!J$19</f>
        <v>60.24330289512254</v>
      </c>
      <c r="L272" s="59">
        <f>+$C272*'Estructura Poblacion'!K$19</f>
        <v>63.304558444178859</v>
      </c>
      <c r="M272" s="139">
        <f>+D272*Parámetros!$B$97</f>
        <v>6.6233435374897592E-2</v>
      </c>
      <c r="N272" s="139">
        <f>E272*Parámetros!$B$98</f>
        <v>0.32677661936629193</v>
      </c>
      <c r="O272" s="139">
        <f>+F272*Parámetros!$B$99</f>
        <v>3.9667914877944583</v>
      </c>
      <c r="P272" s="139">
        <f>+G272*Parámetros!$B$100</f>
        <v>12.072753487561949</v>
      </c>
      <c r="Q272" s="139">
        <f>+H272*Parámetros!$B$101</f>
        <v>14.802852891295299</v>
      </c>
      <c r="R272" s="139">
        <f>I272*Parámetros!$B$102</f>
        <v>20.972943071148745</v>
      </c>
      <c r="S272" s="139">
        <f>+J272*Parámetros!$B$103</f>
        <v>18.154889107081608</v>
      </c>
      <c r="T272" s="139">
        <f>+K272*Parámetros!$B$104</f>
        <v>14.639122603514776</v>
      </c>
      <c r="U272" s="139">
        <f>L272*Parámetros!$B$105</f>
        <v>17.282144455260831</v>
      </c>
      <c r="V272" s="139">
        <f t="shared" si="29"/>
        <v>102.28450715839887</v>
      </c>
      <c r="W272" s="139">
        <f t="shared" si="26"/>
        <v>87.562773652001553</v>
      </c>
      <c r="X272" s="59">
        <f t="shared" si="31"/>
        <v>1145.2595546609584</v>
      </c>
      <c r="Y272" s="60">
        <f>+M272*Parámetros!$C$97</f>
        <v>3.3116717687448798E-3</v>
      </c>
      <c r="Z272" s="60">
        <f>N272*Parámetros!$C$98</f>
        <v>1.6338830968314597E-2</v>
      </c>
      <c r="AA272" s="60">
        <f>+O272*Parámetros!$C$99</f>
        <v>0.19833957438972294</v>
      </c>
      <c r="AB272" s="60">
        <f>+P272*Parámetros!$C$100</f>
        <v>0.60363767437809746</v>
      </c>
      <c r="AC272" s="60">
        <f>+Q272*Parámetros!$C$101</f>
        <v>0.93257973215160384</v>
      </c>
      <c r="AD272" s="60">
        <f>+R272*Parámetros!$C$102</f>
        <v>2.5586990546801469</v>
      </c>
      <c r="AE272" s="60">
        <f>+S272*Parámetros!$C$103</f>
        <v>4.9744396153403612</v>
      </c>
      <c r="AF272" s="60">
        <f>+T272*Parámetros!$C$104</f>
        <v>6.324100964718383</v>
      </c>
      <c r="AG272" s="60">
        <f>+U272*Parámetros!$C$105</f>
        <v>12.253040418779928</v>
      </c>
      <c r="AH272" s="60">
        <f t="shared" si="30"/>
        <v>27.864487537175304</v>
      </c>
      <c r="AI272" s="140">
        <f t="shared" si="27"/>
        <v>23.853972443434248</v>
      </c>
      <c r="AJ272" s="59">
        <f t="shared" si="32"/>
        <v>311.99319891390633</v>
      </c>
    </row>
    <row r="273" spans="1:36" x14ac:dyDescent="0.25">
      <c r="A273" s="21">
        <v>44175</v>
      </c>
      <c r="B273" s="138">
        <f t="shared" si="28"/>
        <v>265</v>
      </c>
      <c r="C273" s="56">
        <f>+'Modelo predictivo'!O272</f>
        <v>1643.9107768349349</v>
      </c>
      <c r="D273" s="59">
        <f>+$C273*'Estructura Poblacion'!C$19</f>
        <v>67.0607879720272</v>
      </c>
      <c r="E273" s="59">
        <f>+$C273*'Estructura Poblacion'!D$19</f>
        <v>110.28617928644181</v>
      </c>
      <c r="F273" s="59">
        <f>+$C273*'Estructura Poblacion'!E$19</f>
        <v>334.69521018917078</v>
      </c>
      <c r="G273" s="59">
        <f>+$C273*'Estructura Poblacion'!F$19</f>
        <v>381.98624554452772</v>
      </c>
      <c r="H273" s="59">
        <f>+$C273*'Estructura Poblacion'!G$19</f>
        <v>305.87269797034725</v>
      </c>
      <c r="I273" s="59">
        <f>+$C273*'Estructura Poblacion'!H$19</f>
        <v>208.1855474701224</v>
      </c>
      <c r="J273" s="59">
        <f>+$C273*'Estructura Poblacion'!I$19</f>
        <v>110.73295335687503</v>
      </c>
      <c r="K273" s="59">
        <f>+$C273*'Estructura Poblacion'!J$19</f>
        <v>60.995829965896156</v>
      </c>
      <c r="L273" s="59">
        <f>+$C273*'Estructura Poblacion'!K$19</f>
        <v>64.095325079526674</v>
      </c>
      <c r="M273" s="139">
        <f>+D273*Parámetros!$B$97</f>
        <v>6.7060787972027205E-2</v>
      </c>
      <c r="N273" s="139">
        <f>E273*Parámetros!$B$98</f>
        <v>0.33085853785932545</v>
      </c>
      <c r="O273" s="139">
        <f>+F273*Parámetros!$B$99</f>
        <v>4.0163425222700493</v>
      </c>
      <c r="P273" s="139">
        <f>+G273*Parámetros!$B$100</f>
        <v>12.223559857424886</v>
      </c>
      <c r="Q273" s="139">
        <f>+H273*Parámetros!$B$101</f>
        <v>14.987762200547015</v>
      </c>
      <c r="R273" s="139">
        <f>I273*Parámetros!$B$102</f>
        <v>21.234925841952485</v>
      </c>
      <c r="S273" s="139">
        <f>+J273*Parámetros!$B$103</f>
        <v>18.381670257241257</v>
      </c>
      <c r="T273" s="139">
        <f>+K273*Parámetros!$B$104</f>
        <v>14.821986681712765</v>
      </c>
      <c r="U273" s="139">
        <f>L273*Parámetros!$B$105</f>
        <v>17.498023746710782</v>
      </c>
      <c r="V273" s="139">
        <f t="shared" si="29"/>
        <v>103.56219043369059</v>
      </c>
      <c r="W273" s="139">
        <f t="shared" si="26"/>
        <v>88.742390020240123</v>
      </c>
      <c r="X273" s="59">
        <f t="shared" si="31"/>
        <v>1160.0793550744088</v>
      </c>
      <c r="Y273" s="60">
        <f>+M273*Parámetros!$C$97</f>
        <v>3.3530393986013606E-3</v>
      </c>
      <c r="Z273" s="60">
        <f>N273*Parámetros!$C$98</f>
        <v>1.6542926892966273E-2</v>
      </c>
      <c r="AA273" s="60">
        <f>+O273*Parámetros!$C$99</f>
        <v>0.20081712611350247</v>
      </c>
      <c r="AB273" s="60">
        <f>+P273*Parámetros!$C$100</f>
        <v>0.61117799287124441</v>
      </c>
      <c r="AC273" s="60">
        <f>+Q273*Parámetros!$C$101</f>
        <v>0.94422901863446196</v>
      </c>
      <c r="AD273" s="60">
        <f>+R273*Parámetros!$C$102</f>
        <v>2.5906609527182032</v>
      </c>
      <c r="AE273" s="60">
        <f>+S273*Parámetros!$C$103</f>
        <v>5.0365776504841051</v>
      </c>
      <c r="AF273" s="60">
        <f>+T273*Parámetros!$C$104</f>
        <v>6.4030982464999147</v>
      </c>
      <c r="AG273" s="60">
        <f>+U273*Parámetros!$C$105</f>
        <v>12.406098836417943</v>
      </c>
      <c r="AH273" s="60">
        <f t="shared" si="30"/>
        <v>28.212555790030944</v>
      </c>
      <c r="AI273" s="140">
        <f t="shared" si="27"/>
        <v>24.175325173232615</v>
      </c>
      <c r="AJ273" s="59">
        <f t="shared" si="32"/>
        <v>316.03042953070462</v>
      </c>
    </row>
    <row r="274" spans="1:36" x14ac:dyDescent="0.25">
      <c r="A274" s="21">
        <v>44176</v>
      </c>
      <c r="B274" s="138">
        <f t="shared" si="28"/>
        <v>266</v>
      </c>
      <c r="C274" s="56">
        <f>+'Modelo predictivo'!O273</f>
        <v>1664.3004325311631</v>
      </c>
      <c r="D274" s="59">
        <f>+$C274*'Estructura Poblacion'!C$19</f>
        <v>67.892552321245702</v>
      </c>
      <c r="E274" s="59">
        <f>+$C274*'Estructura Poblacion'!D$19</f>
        <v>111.65407422051635</v>
      </c>
      <c r="F274" s="59">
        <f>+$C274*'Estructura Poblacion'!E$19</f>
        <v>338.84648177586411</v>
      </c>
      <c r="G274" s="59">
        <f>+$C274*'Estructura Poblacion'!F$19</f>
        <v>386.72407446876122</v>
      </c>
      <c r="H274" s="59">
        <f>+$C274*'Estructura Poblacion'!G$19</f>
        <v>309.66647989961922</v>
      </c>
      <c r="I274" s="59">
        <f>+$C274*'Estructura Poblacion'!H$19</f>
        <v>210.76770198462668</v>
      </c>
      <c r="J274" s="59">
        <f>+$C274*'Estructura Poblacion'!I$19</f>
        <v>112.10638969234343</v>
      </c>
      <c r="K274" s="59">
        <f>+$C274*'Estructura Poblacion'!J$19</f>
        <v>61.752369791192997</v>
      </c>
      <c r="L274" s="59">
        <f>+$C274*'Estructura Poblacion'!K$19</f>
        <v>64.890308376993417</v>
      </c>
      <c r="M274" s="139">
        <f>+D274*Parámetros!$B$97</f>
        <v>6.7892552321245705E-2</v>
      </c>
      <c r="N274" s="139">
        <f>E274*Parámetros!$B$98</f>
        <v>0.33496222266154907</v>
      </c>
      <c r="O274" s="139">
        <f>+F274*Parámetros!$B$99</f>
        <v>4.0661577813103698</v>
      </c>
      <c r="P274" s="139">
        <f>+G274*Parámetros!$B$100</f>
        <v>12.375170383000359</v>
      </c>
      <c r="Q274" s="139">
        <f>+H274*Parámetros!$B$101</f>
        <v>15.173657515081342</v>
      </c>
      <c r="R274" s="139">
        <f>I274*Parámetros!$B$102</f>
        <v>21.49830560243192</v>
      </c>
      <c r="S274" s="139">
        <f>+J274*Parámetros!$B$103</f>
        <v>18.609660688929011</v>
      </c>
      <c r="T274" s="139">
        <f>+K274*Parámetros!$B$104</f>
        <v>15.005825859259899</v>
      </c>
      <c r="U274" s="139">
        <f>L274*Parámetros!$B$105</f>
        <v>17.715054186919204</v>
      </c>
      <c r="V274" s="139">
        <f t="shared" si="29"/>
        <v>104.84668679191489</v>
      </c>
      <c r="W274" s="139">
        <f t="shared" si="26"/>
        <v>89.931137649445617</v>
      </c>
      <c r="X274" s="59">
        <f t="shared" si="31"/>
        <v>1174.994904216878</v>
      </c>
      <c r="Y274" s="60">
        <f>+M274*Parámetros!$C$97</f>
        <v>3.3946276160622853E-3</v>
      </c>
      <c r="Z274" s="60">
        <f>N274*Parámetros!$C$98</f>
        <v>1.6748111133077455E-2</v>
      </c>
      <c r="AA274" s="60">
        <f>+O274*Parámetros!$C$99</f>
        <v>0.2033078890655185</v>
      </c>
      <c r="AB274" s="60">
        <f>+P274*Parámetros!$C$100</f>
        <v>0.618758519150018</v>
      </c>
      <c r="AC274" s="60">
        <f>+Q274*Parámetros!$C$101</f>
        <v>0.95594042345012453</v>
      </c>
      <c r="AD274" s="60">
        <f>+R274*Parámetros!$C$102</f>
        <v>2.6227932834966943</v>
      </c>
      <c r="AE274" s="60">
        <f>+S274*Parámetros!$C$103</f>
        <v>5.0990470287665497</v>
      </c>
      <c r="AF274" s="60">
        <f>+T274*Parámetros!$C$104</f>
        <v>6.4825167712002765</v>
      </c>
      <c r="AG274" s="60">
        <f>+U274*Parámetros!$C$105</f>
        <v>12.559973418525715</v>
      </c>
      <c r="AH274" s="60">
        <f t="shared" si="30"/>
        <v>28.562480072404036</v>
      </c>
      <c r="AI274" s="140">
        <f t="shared" si="27"/>
        <v>24.499165453829029</v>
      </c>
      <c r="AJ274" s="59">
        <f t="shared" si="32"/>
        <v>320.09374414927959</v>
      </c>
    </row>
    <row r="275" spans="1:36" x14ac:dyDescent="0.25">
      <c r="A275" s="21">
        <v>44177</v>
      </c>
      <c r="B275" s="138">
        <f t="shared" si="28"/>
        <v>267</v>
      </c>
      <c r="C275" s="56">
        <f>+'Modelo predictivo'!O274</f>
        <v>1684.7942512761801</v>
      </c>
      <c r="D275" s="59">
        <f>+$C275*'Estructura Poblacion'!C$19</f>
        <v>68.728565840326567</v>
      </c>
      <c r="E275" s="59">
        <f>+$C275*'Estructura Poblacion'!D$19</f>
        <v>113.02895721308872</v>
      </c>
      <c r="F275" s="59">
        <f>+$C275*'Estructura Poblacion'!E$19</f>
        <v>343.01896064095706</v>
      </c>
      <c r="G275" s="59">
        <f>+$C275*'Estructura Poblacion'!F$19</f>
        <v>391.48610717126064</v>
      </c>
      <c r="H275" s="59">
        <f>+$C275*'Estructura Poblacion'!G$19</f>
        <v>313.47964282767214</v>
      </c>
      <c r="I275" s="59">
        <f>+$C275*'Estructura Poblacion'!H$19</f>
        <v>213.36304775114041</v>
      </c>
      <c r="J275" s="59">
        <f>+$C275*'Estructura Poblacion'!I$19</f>
        <v>113.48684239523612</v>
      </c>
      <c r="K275" s="59">
        <f>+$C275*'Estructura Poblacion'!J$19</f>
        <v>62.512774492675454</v>
      </c>
      <c r="L275" s="59">
        <f>+$C275*'Estructura Poblacion'!K$19</f>
        <v>65.689352943823138</v>
      </c>
      <c r="M275" s="139">
        <f>+D275*Parámetros!$B$97</f>
        <v>6.8728565840326564E-2</v>
      </c>
      <c r="N275" s="139">
        <f>E275*Parámetros!$B$98</f>
        <v>0.33908687163926615</v>
      </c>
      <c r="O275" s="139">
        <f>+F275*Parámetros!$B$99</f>
        <v>4.1162275276914846</v>
      </c>
      <c r="P275" s="139">
        <f>+G275*Parámetros!$B$100</f>
        <v>12.527555429480341</v>
      </c>
      <c r="Q275" s="139">
        <f>+H275*Parámetros!$B$101</f>
        <v>15.360502498555935</v>
      </c>
      <c r="R275" s="139">
        <f>I275*Parámetros!$B$102</f>
        <v>21.763030870616319</v>
      </c>
      <c r="S275" s="139">
        <f>+J275*Parámetros!$B$103</f>
        <v>18.838815837609197</v>
      </c>
      <c r="T275" s="139">
        <f>+K275*Parámetros!$B$104</f>
        <v>15.190604201720134</v>
      </c>
      <c r="U275" s="139">
        <f>L275*Parámetros!$B$105</f>
        <v>17.933193353663718</v>
      </c>
      <c r="V275" s="139">
        <f t="shared" si="29"/>
        <v>106.13774515681672</v>
      </c>
      <c r="W275" s="139">
        <f t="shared" si="26"/>
        <v>91.128870111874946</v>
      </c>
      <c r="X275" s="59">
        <f t="shared" si="31"/>
        <v>1190.0037792618198</v>
      </c>
      <c r="Y275" s="60">
        <f>+M275*Parámetros!$C$97</f>
        <v>3.4364282920163283E-3</v>
      </c>
      <c r="Z275" s="60">
        <f>N275*Parámetros!$C$98</f>
        <v>1.6954343581963308E-2</v>
      </c>
      <c r="AA275" s="60">
        <f>+O275*Parámetros!$C$99</f>
        <v>0.20581137638457425</v>
      </c>
      <c r="AB275" s="60">
        <f>+P275*Parámetros!$C$100</f>
        <v>0.62637777147401708</v>
      </c>
      <c r="AC275" s="60">
        <f>+Q275*Parámetros!$C$101</f>
        <v>0.96771165740902387</v>
      </c>
      <c r="AD275" s="60">
        <f>+R275*Parámetros!$C$102</f>
        <v>2.6550897662151907</v>
      </c>
      <c r="AE275" s="60">
        <f>+S275*Parámetros!$C$103</f>
        <v>5.1618355395049207</v>
      </c>
      <c r="AF275" s="60">
        <f>+T275*Parámetros!$C$104</f>
        <v>6.5623410151430983</v>
      </c>
      <c r="AG275" s="60">
        <f>+U275*Parámetros!$C$105</f>
        <v>12.714634087747575</v>
      </c>
      <c r="AH275" s="60">
        <f t="shared" si="30"/>
        <v>28.914191985752382</v>
      </c>
      <c r="AI275" s="140">
        <f t="shared" si="27"/>
        <v>24.825453395174339</v>
      </c>
      <c r="AJ275" s="59">
        <f t="shared" si="32"/>
        <v>324.18248273985762</v>
      </c>
    </row>
    <row r="276" spans="1:36" x14ac:dyDescent="0.25">
      <c r="A276" s="21">
        <v>44178</v>
      </c>
      <c r="B276" s="138">
        <f t="shared" si="28"/>
        <v>268</v>
      </c>
      <c r="C276" s="56">
        <f>+'Modelo predictivo'!O275</f>
        <v>1705.3881002082489</v>
      </c>
      <c r="D276" s="59">
        <f>+$C276*'Estructura Poblacion'!C$19</f>
        <v>69.568659935591512</v>
      </c>
      <c r="E276" s="59">
        <f>+$C276*'Estructura Poblacion'!D$19</f>
        <v>114.4105510000051</v>
      </c>
      <c r="F276" s="59">
        <f>+$C276*'Estructura Poblacion'!E$19</f>
        <v>347.21180534643031</v>
      </c>
      <c r="G276" s="59">
        <f>+$C276*'Estructura Poblacion'!F$19</f>
        <v>396.2713833223288</v>
      </c>
      <c r="H276" s="59">
        <f>+$C276*'Estructura Poblacion'!G$19</f>
        <v>317.3114177775106</v>
      </c>
      <c r="I276" s="59">
        <f>+$C276*'Estructura Poblacion'!H$19</f>
        <v>215.97106138232681</v>
      </c>
      <c r="J276" s="59">
        <f>+$C276*'Estructura Poblacion'!I$19</f>
        <v>114.87403307819025</v>
      </c>
      <c r="K276" s="59">
        <f>+$C276*'Estructura Poblacion'!J$19</f>
        <v>63.276890724228053</v>
      </c>
      <c r="L276" s="59">
        <f>+$C276*'Estructura Poblacion'!K$19</f>
        <v>66.492297641637563</v>
      </c>
      <c r="M276" s="139">
        <f>+D276*Parámetros!$B$97</f>
        <v>6.9568659935591512E-2</v>
      </c>
      <c r="N276" s="139">
        <f>E276*Parámetros!$B$98</f>
        <v>0.34323165300001529</v>
      </c>
      <c r="O276" s="139">
        <f>+F276*Parámetros!$B$99</f>
        <v>4.1665416641571635</v>
      </c>
      <c r="P276" s="139">
        <f>+G276*Parámetros!$B$100</f>
        <v>12.680684266314522</v>
      </c>
      <c r="Q276" s="139">
        <f>+H276*Parámetros!$B$101</f>
        <v>15.548259471098019</v>
      </c>
      <c r="R276" s="139">
        <f>I276*Parámetros!$B$102</f>
        <v>22.029048260997332</v>
      </c>
      <c r="S276" s="139">
        <f>+J276*Parámetros!$B$103</f>
        <v>19.069089490979582</v>
      </c>
      <c r="T276" s="139">
        <f>+K276*Parámetros!$B$104</f>
        <v>15.376284445987416</v>
      </c>
      <c r="U276" s="139">
        <f>L276*Parámetros!$B$105</f>
        <v>18.152397256167056</v>
      </c>
      <c r="V276" s="139">
        <f t="shared" si="29"/>
        <v>107.43510516863671</v>
      </c>
      <c r="W276" s="139">
        <f t="shared" si="26"/>
        <v>92.335432868262416</v>
      </c>
      <c r="X276" s="59">
        <f t="shared" si="31"/>
        <v>1205.1034515621941</v>
      </c>
      <c r="Y276" s="60">
        <f>+M276*Parámetros!$C$97</f>
        <v>3.4784329967795756E-3</v>
      </c>
      <c r="Z276" s="60">
        <f>N276*Parámetros!$C$98</f>
        <v>1.7161582650000767E-2</v>
      </c>
      <c r="AA276" s="60">
        <f>+O276*Parámetros!$C$99</f>
        <v>0.2083270832078582</v>
      </c>
      <c r="AB276" s="60">
        <f>+P276*Parámetros!$C$100</f>
        <v>0.63403421331572618</v>
      </c>
      <c r="AC276" s="60">
        <f>+Q276*Parámetros!$C$101</f>
        <v>0.97954034667917522</v>
      </c>
      <c r="AD276" s="60">
        <f>+R276*Parámetros!$C$102</f>
        <v>2.6875438878416742</v>
      </c>
      <c r="AE276" s="60">
        <f>+S276*Parámetros!$C$103</f>
        <v>5.2249305205284058</v>
      </c>
      <c r="AF276" s="60">
        <f>+T276*Parámetros!$C$104</f>
        <v>6.6425548806665633</v>
      </c>
      <c r="AG276" s="60">
        <f>+U276*Parámetros!$C$105</f>
        <v>12.870049654622441</v>
      </c>
      <c r="AH276" s="60">
        <f t="shared" si="30"/>
        <v>29.267620602508625</v>
      </c>
      <c r="AI276" s="140">
        <f t="shared" si="27"/>
        <v>25.154146897467054</v>
      </c>
      <c r="AJ276" s="59">
        <f t="shared" si="32"/>
        <v>328.29595644489916</v>
      </c>
    </row>
    <row r="277" spans="1:36" x14ac:dyDescent="0.25">
      <c r="A277" s="21">
        <v>44179</v>
      </c>
      <c r="B277" s="138">
        <f t="shared" si="28"/>
        <v>269</v>
      </c>
      <c r="C277" s="56">
        <f>+'Modelo predictivo'!O276</f>
        <v>1726.0776982659008</v>
      </c>
      <c r="D277" s="59">
        <f>+$C277*'Estructura Poblacion'!C$19</f>
        <v>70.412659967784236</v>
      </c>
      <c r="E277" s="59">
        <f>+$C277*'Estructura Poblacion'!D$19</f>
        <v>115.79856837473379</v>
      </c>
      <c r="F277" s="59">
        <f>+$C277*'Estructura Poblacion'!E$19</f>
        <v>351.42414428125232</v>
      </c>
      <c r="G277" s="59">
        <f>+$C277*'Estructura Poblacion'!F$19</f>
        <v>401.07890815593561</v>
      </c>
      <c r="H277" s="59">
        <f>+$C277*'Estructura Poblacion'!G$19</f>
        <v>321.16100819749693</v>
      </c>
      <c r="I277" s="59">
        <f>+$C277*'Estructura Poblacion'!H$19</f>
        <v>218.59120072277321</v>
      </c>
      <c r="J277" s="59">
        <f>+$C277*'Estructura Poblacion'!I$19</f>
        <v>116.26767337118804</v>
      </c>
      <c r="K277" s="59">
        <f>+$C277*'Estructura Poblacion'!J$19</f>
        <v>64.044559640917669</v>
      </c>
      <c r="L277" s="59">
        <f>+$C277*'Estructura Poblacion'!K$19</f>
        <v>67.298975553819105</v>
      </c>
      <c r="M277" s="139">
        <f>+D277*Parámetros!$B$97</f>
        <v>7.0412659967784244E-2</v>
      </c>
      <c r="N277" s="139">
        <f>E277*Parámetros!$B$98</f>
        <v>0.34739570512420137</v>
      </c>
      <c r="O277" s="139">
        <f>+F277*Parámetros!$B$99</f>
        <v>4.2170897313750277</v>
      </c>
      <c r="P277" s="139">
        <f>+G277*Parámetros!$B$100</f>
        <v>12.83452506098994</v>
      </c>
      <c r="Q277" s="139">
        <f>+H277*Parámetros!$B$101</f>
        <v>15.736889401677351</v>
      </c>
      <c r="R277" s="139">
        <f>I277*Parámetros!$B$102</f>
        <v>22.296302473722864</v>
      </c>
      <c r="S277" s="139">
        <f>+J277*Parámetros!$B$103</f>
        <v>19.300433779617215</v>
      </c>
      <c r="T277" s="139">
        <f>+K277*Parámetros!$B$104</f>
        <v>15.562827992742992</v>
      </c>
      <c r="U277" s="139">
        <f>L277*Parámetros!$B$105</f>
        <v>18.372620326192617</v>
      </c>
      <c r="V277" s="139">
        <f t="shared" si="29"/>
        <v>108.73849713140999</v>
      </c>
      <c r="W277" s="139">
        <f t="shared" si="26"/>
        <v>93.550663140327529</v>
      </c>
      <c r="X277" s="59">
        <f t="shared" si="31"/>
        <v>1220.2912855532766</v>
      </c>
      <c r="Y277" s="60">
        <f>+M277*Parámetros!$C$97</f>
        <v>3.5206329983892126E-3</v>
      </c>
      <c r="Z277" s="60">
        <f>N277*Parámetros!$C$98</f>
        <v>1.7369785256210069E-2</v>
      </c>
      <c r="AA277" s="60">
        <f>+O277*Parámetros!$C$99</f>
        <v>0.21085448656875139</v>
      </c>
      <c r="AB277" s="60">
        <f>+P277*Parámetros!$C$100</f>
        <v>0.64172625304949704</v>
      </c>
      <c r="AC277" s="60">
        <f>+Q277*Parámetros!$C$101</f>
        <v>0.99142403230567311</v>
      </c>
      <c r="AD277" s="60">
        <f>+R277*Parámetros!$C$102</f>
        <v>2.7201489017941896</v>
      </c>
      <c r="AE277" s="60">
        <f>+S277*Parámetros!$C$103</f>
        <v>5.2883188556151177</v>
      </c>
      <c r="AF277" s="60">
        <f>+T277*Parámetros!$C$104</f>
        <v>6.7231416928649725</v>
      </c>
      <c r="AG277" s="60">
        <f>+U277*Parámetros!$C$105</f>
        <v>13.026187811270566</v>
      </c>
      <c r="AH277" s="60">
        <f t="shared" si="30"/>
        <v>29.622692451723367</v>
      </c>
      <c r="AI277" s="140">
        <f t="shared" si="27"/>
        <v>25.485201616421875</v>
      </c>
      <c r="AJ277" s="59">
        <f t="shared" si="32"/>
        <v>332.43344728020065</v>
      </c>
    </row>
    <row r="278" spans="1:36" x14ac:dyDescent="0.25">
      <c r="A278" s="21">
        <v>44180</v>
      </c>
      <c r="B278" s="138">
        <f t="shared" si="28"/>
        <v>270</v>
      </c>
      <c r="C278" s="56">
        <f>+'Modelo predictivo'!O277</f>
        <v>1746.8586154885124</v>
      </c>
      <c r="D278" s="59">
        <f>+$C278*'Estructura Poblacion'!C$19</f>
        <v>71.260385223538634</v>
      </c>
      <c r="E278" s="59">
        <f>+$C278*'Estructura Poblacion'!D$19</f>
        <v>117.19271214144247</v>
      </c>
      <c r="F278" s="59">
        <f>+$C278*'Estructura Poblacion'!E$19</f>
        <v>355.65507551897855</v>
      </c>
      <c r="G278" s="59">
        <f>+$C278*'Estructura Poblacion'!F$19</f>
        <v>405.90765230719683</v>
      </c>
      <c r="H278" s="59">
        <f>+$C278*'Estructura Poblacion'!G$19</f>
        <v>325.0275898312135</v>
      </c>
      <c r="I278" s="59">
        <f>+$C278*'Estructura Poblacion'!H$19</f>
        <v>221.22290476041582</v>
      </c>
      <c r="J278" s="59">
        <f>+$C278*'Estructura Poblacion'!I$19</f>
        <v>117.66746487444405</v>
      </c>
      <c r="K278" s="59">
        <f>+$C278*'Estructura Poblacion'!J$19</f>
        <v>64.815616873042046</v>
      </c>
      <c r="L278" s="59">
        <f>+$C278*'Estructura Poblacion'!K$19</f>
        <v>68.109213958240588</v>
      </c>
      <c r="M278" s="139">
        <f>+D278*Parámetros!$B$97</f>
        <v>7.1260385223538641E-2</v>
      </c>
      <c r="N278" s="139">
        <f>E278*Parámetros!$B$98</f>
        <v>0.35157813642432739</v>
      </c>
      <c r="O278" s="139">
        <f>+F278*Parámetros!$B$99</f>
        <v>4.2678609062277424</v>
      </c>
      <c r="P278" s="139">
        <f>+G278*Parámetros!$B$100</f>
        <v>12.989044873830299</v>
      </c>
      <c r="Q278" s="139">
        <f>+H278*Parámetros!$B$101</f>
        <v>15.926351901729463</v>
      </c>
      <c r="R278" s="139">
        <f>I278*Parámetros!$B$102</f>
        <v>22.564736285562411</v>
      </c>
      <c r="S278" s="139">
        <f>+J278*Parámetros!$B$103</f>
        <v>19.532799169157713</v>
      </c>
      <c r="T278" s="139">
        <f>+K278*Parámetros!$B$104</f>
        <v>15.750194900149216</v>
      </c>
      <c r="U278" s="139">
        <f>L278*Parámetros!$B$105</f>
        <v>18.593815410599682</v>
      </c>
      <c r="V278" s="139">
        <f t="shared" si="29"/>
        <v>110.0476419689044</v>
      </c>
      <c r="W278" s="139">
        <f t="shared" ref="W278:W294" si="33">+V266</f>
        <v>94.77438978733133</v>
      </c>
      <c r="X278" s="59">
        <f t="shared" si="31"/>
        <v>1235.5645377348496</v>
      </c>
      <c r="Y278" s="60">
        <f>+M278*Parámetros!$C$97</f>
        <v>3.5630192611769322E-3</v>
      </c>
      <c r="Z278" s="60">
        <f>N278*Parámetros!$C$98</f>
        <v>1.7578906821216371E-2</v>
      </c>
      <c r="AA278" s="60">
        <f>+O278*Parámetros!$C$99</f>
        <v>0.21339304531138714</v>
      </c>
      <c r="AB278" s="60">
        <f>+P278*Parámetros!$C$100</f>
        <v>0.649452243691515</v>
      </c>
      <c r="AC278" s="60">
        <f>+Q278*Parámetros!$C$101</f>
        <v>1.0033601698089563</v>
      </c>
      <c r="AD278" s="60">
        <f>+R278*Parámetros!$C$102</f>
        <v>2.7528978268386139</v>
      </c>
      <c r="AE278" s="60">
        <f>+S278*Parámetros!$C$103</f>
        <v>5.3519869723492137</v>
      </c>
      <c r="AF278" s="60">
        <f>+T278*Parámetros!$C$104</f>
        <v>6.8040841968644612</v>
      </c>
      <c r="AG278" s="60">
        <f>+U278*Parámetros!$C$105</f>
        <v>13.183015126115173</v>
      </c>
      <c r="AH278" s="60">
        <f t="shared" si="30"/>
        <v>29.979331507061715</v>
      </c>
      <c r="AI278" s="140">
        <f t="shared" ref="AI278:AI294" si="34">+AH266</f>
        <v>25.818570929640948</v>
      </c>
      <c r="AJ278" s="59">
        <f t="shared" si="32"/>
        <v>336.59420785762143</v>
      </c>
    </row>
    <row r="279" spans="1:36" x14ac:dyDescent="0.25">
      <c r="A279" s="21">
        <v>44181</v>
      </c>
      <c r="B279" s="138">
        <f t="shared" si="28"/>
        <v>271</v>
      </c>
      <c r="C279" s="56">
        <f>+'Modelo predictivo'!O278</f>
        <v>1767.7262724621687</v>
      </c>
      <c r="D279" s="59">
        <f>+$C279*'Estructura Poblacion'!C$19</f>
        <v>72.111648892773573</v>
      </c>
      <c r="E279" s="59">
        <f>+$C279*'Estructura Poblacion'!D$19</f>
        <v>118.59267507782251</v>
      </c>
      <c r="F279" s="59">
        <f>+$C279*'Estructura Poblacion'!E$19</f>
        <v>359.90366670493114</v>
      </c>
      <c r="G279" s="59">
        <f>+$C279*'Estructura Poblacion'!F$19</f>
        <v>410.7565516836126</v>
      </c>
      <c r="H279" s="59">
        <f>+$C279*'Estructura Poblacion'!G$19</f>
        <v>328.91031061435785</v>
      </c>
      <c r="I279" s="59">
        <f>+$C279*'Estructura Poblacion'!H$19</f>
        <v>223.86559355636351</v>
      </c>
      <c r="J279" s="59">
        <f>+$C279*'Estructura Poblacion'!I$19</f>
        <v>119.07309912107883</v>
      </c>
      <c r="K279" s="59">
        <f>+$C279*'Estructura Poblacion'!J$19</f>
        <v>65.589892505569026</v>
      </c>
      <c r="L279" s="59">
        <f>+$C279*'Estructura Poblacion'!K$19</f>
        <v>68.922834305659762</v>
      </c>
      <c r="M279" s="139">
        <f>+D279*Parámetros!$B$97</f>
        <v>7.2111648892773578E-2</v>
      </c>
      <c r="N279" s="139">
        <f>E279*Parámetros!$B$98</f>
        <v>0.35577802523346752</v>
      </c>
      <c r="O279" s="139">
        <f>+F279*Parámetros!$B$99</f>
        <v>4.3188440004591735</v>
      </c>
      <c r="P279" s="139">
        <f>+G279*Parámetros!$B$100</f>
        <v>13.144209653875603</v>
      </c>
      <c r="Q279" s="139">
        <f>+H279*Parámetros!$B$101</f>
        <v>16.116605220103537</v>
      </c>
      <c r="R279" s="139">
        <f>I279*Parámetros!$B$102</f>
        <v>22.834290542749077</v>
      </c>
      <c r="S279" s="139">
        <f>+J279*Parámetros!$B$103</f>
        <v>19.766134454099085</v>
      </c>
      <c r="T279" s="139">
        <f>+K279*Parámetros!$B$104</f>
        <v>15.938343878853273</v>
      </c>
      <c r="U279" s="139">
        <f>L279*Parámetros!$B$105</f>
        <v>18.815933765445116</v>
      </c>
      <c r="V279" s="139">
        <f t="shared" si="29"/>
        <v>111.36225118971112</v>
      </c>
      <c r="W279" s="139">
        <f t="shared" si="33"/>
        <v>96.006433187414558</v>
      </c>
      <c r="X279" s="59">
        <f t="shared" si="31"/>
        <v>1250.9203557371461</v>
      </c>
      <c r="Y279" s="60">
        <f>+M279*Parámetros!$C$97</f>
        <v>3.6055824446386791E-3</v>
      </c>
      <c r="Z279" s="60">
        <f>N279*Parámetros!$C$98</f>
        <v>1.7788901261673377E-2</v>
      </c>
      <c r="AA279" s="60">
        <f>+O279*Parámetros!$C$99</f>
        <v>0.21594220002295869</v>
      </c>
      <c r="AB279" s="60">
        <f>+P279*Parámetros!$C$100</f>
        <v>0.65721048269378013</v>
      </c>
      <c r="AC279" s="60">
        <f>+Q279*Parámetros!$C$101</f>
        <v>1.0153461288665229</v>
      </c>
      <c r="AD279" s="60">
        <f>+R279*Parámetros!$C$102</f>
        <v>2.7857834462153872</v>
      </c>
      <c r="AE279" s="60">
        <f>+S279*Parámetros!$C$103</f>
        <v>5.4159208404231496</v>
      </c>
      <c r="AF279" s="60">
        <f>+T279*Parámetros!$C$104</f>
        <v>6.8853645556646139</v>
      </c>
      <c r="AG279" s="60">
        <f>+U279*Parámetros!$C$105</f>
        <v>13.340497039700587</v>
      </c>
      <c r="AH279" s="60">
        <f t="shared" si="30"/>
        <v>30.337459177293312</v>
      </c>
      <c r="AI279" s="140">
        <f t="shared" si="34"/>
        <v>26.154205904287828</v>
      </c>
      <c r="AJ279" s="59">
        <f t="shared" si="32"/>
        <v>340.77746113062693</v>
      </c>
    </row>
    <row r="280" spans="1:36" x14ac:dyDescent="0.25">
      <c r="A280" s="21">
        <v>44182</v>
      </c>
      <c r="B280" s="138">
        <f t="shared" si="28"/>
        <v>272</v>
      </c>
      <c r="C280" s="56">
        <f>+'Modelo predictivo'!O279</f>
        <v>1788.6759399157017</v>
      </c>
      <c r="D280" s="59">
        <f>+$C280*'Estructura Poblacion'!C$19</f>
        <v>72.966258052213931</v>
      </c>
      <c r="E280" s="59">
        <f>+$C280*'Estructura Poblacion'!D$19</f>
        <v>119.99813990798809</v>
      </c>
      <c r="F280" s="59">
        <f>+$C280*'Estructura Poblacion'!E$19</f>
        <v>364.16895497395353</v>
      </c>
      <c r="G280" s="59">
        <f>+$C280*'Estructura Poblacion'!F$19</f>
        <v>415.62450737120099</v>
      </c>
      <c r="H280" s="59">
        <f>+$C280*'Estructura Poblacion'!G$19</f>
        <v>332.80829059958006</v>
      </c>
      <c r="I280" s="59">
        <f>+$C280*'Estructura Poblacion'!H$19</f>
        <v>226.5186681937401</v>
      </c>
      <c r="J280" s="59">
        <f>+$C280*'Estructura Poblacion'!I$19</f>
        <v>120.48425754990822</v>
      </c>
      <c r="K280" s="59">
        <f>+$C280*'Estructura Poblacion'!J$19</f>
        <v>66.367211063147948</v>
      </c>
      <c r="L280" s="59">
        <f>+$C280*'Estructura Poblacion'!K$19</f>
        <v>69.739652203968973</v>
      </c>
      <c r="M280" s="139">
        <f>+D280*Parámetros!$B$97</f>
        <v>7.2966258052213934E-2</v>
      </c>
      <c r="N280" s="139">
        <f>E280*Parámetros!$B$98</f>
        <v>0.35999441972396429</v>
      </c>
      <c r="O280" s="139">
        <f>+F280*Parámetros!$B$99</f>
        <v>4.3700274596874422</v>
      </c>
      <c r="P280" s="139">
        <f>+G280*Parámetros!$B$100</f>
        <v>13.299984235878432</v>
      </c>
      <c r="Q280" s="139">
        <f>+H280*Parámetros!$B$101</f>
        <v>16.307606239379425</v>
      </c>
      <c r="R280" s="139">
        <f>I280*Parámetros!$B$102</f>
        <v>23.104904155761488</v>
      </c>
      <c r="S280" s="139">
        <f>+J280*Parámetros!$B$103</f>
        <v>20.000386753284765</v>
      </c>
      <c r="T280" s="139">
        <f>+K280*Parámetros!$B$104</f>
        <v>16.127232288344953</v>
      </c>
      <c r="U280" s="139">
        <f>L280*Parámetros!$B$105</f>
        <v>19.038925051683531</v>
      </c>
      <c r="V280" s="139">
        <f t="shared" si="29"/>
        <v>112.68202686179623</v>
      </c>
      <c r="W280" s="139">
        <f t="shared" si="33"/>
        <v>97.246605123761128</v>
      </c>
      <c r="X280" s="59">
        <f t="shared" si="31"/>
        <v>1266.3557774751812</v>
      </c>
      <c r="Y280" s="60">
        <f>+M280*Parámetros!$C$97</f>
        <v>3.648312902610697E-3</v>
      </c>
      <c r="Z280" s="60">
        <f>N280*Parámetros!$C$98</f>
        <v>1.7999720986198214E-2</v>
      </c>
      <c r="AA280" s="60">
        <f>+O280*Parámetros!$C$99</f>
        <v>0.21850137298437211</v>
      </c>
      <c r="AB280" s="60">
        <f>+P280*Parámetros!$C$100</f>
        <v>0.66499921179392163</v>
      </c>
      <c r="AC280" s="60">
        <f>+Q280*Parámetros!$C$101</f>
        <v>1.0273791930809038</v>
      </c>
      <c r="AD280" s="60">
        <f>+R280*Parámetros!$C$102</f>
        <v>2.8187983070029015</v>
      </c>
      <c r="AE280" s="60">
        <f>+S280*Parámetros!$C$103</f>
        <v>5.4801059704000261</v>
      </c>
      <c r="AF280" s="60">
        <f>+T280*Parámetros!$C$104</f>
        <v>6.9669643485650194</v>
      </c>
      <c r="AG280" s="60">
        <f>+U280*Parámetros!$C$105</f>
        <v>13.498597861643622</v>
      </c>
      <c r="AH280" s="60">
        <f t="shared" si="30"/>
        <v>30.696994299359581</v>
      </c>
      <c r="AI280" s="140">
        <f t="shared" si="34"/>
        <v>26.492055266076015</v>
      </c>
      <c r="AJ280" s="59">
        <f t="shared" si="32"/>
        <v>344.98240016391048</v>
      </c>
    </row>
    <row r="281" spans="1:36" x14ac:dyDescent="0.25">
      <c r="A281" s="21">
        <v>44183</v>
      </c>
      <c r="B281" s="138">
        <f t="shared" si="28"/>
        <v>273</v>
      </c>
      <c r="C281" s="56">
        <f>+'Modelo predictivo'!O280</f>
        <v>1809.7027384710964</v>
      </c>
      <c r="D281" s="59">
        <f>+$C281*'Estructura Poblacion'!C$19</f>
        <v>73.824013655208816</v>
      </c>
      <c r="E281" s="59">
        <f>+$C281*'Estructura Poblacion'!D$19</f>
        <v>121.40877928573151</v>
      </c>
      <c r="F281" s="59">
        <f>+$C281*'Estructura Poblacion'!E$19</f>
        <v>368.44994689959367</v>
      </c>
      <c r="G281" s="59">
        <f>+$C281*'Estructura Poblacion'!F$19</f>
        <v>420.51038557650139</v>
      </c>
      <c r="H281" s="59">
        <f>+$C281*'Estructura Poblacion'!G$19</f>
        <v>336.72062191004227</v>
      </c>
      <c r="I281" s="59">
        <f>+$C281*'Estructura Poblacion'!H$19</f>
        <v>229.1815107460755</v>
      </c>
      <c r="J281" s="59">
        <f>+$C281*'Estructura Poblacion'!I$19</f>
        <v>121.90061148863097</v>
      </c>
      <c r="K281" s="59">
        <f>+$C281*'Estructura Poblacion'!J$19</f>
        <v>67.14739150084867</v>
      </c>
      <c r="L281" s="59">
        <f>+$C281*'Estructura Poblacion'!K$19</f>
        <v>70.559477408463664</v>
      </c>
      <c r="M281" s="139">
        <f>+D281*Parámetros!$B$97</f>
        <v>7.3824013655208812E-2</v>
      </c>
      <c r="N281" s="139">
        <f>E281*Parámetros!$B$98</f>
        <v>0.36422633785719455</v>
      </c>
      <c r="O281" s="139">
        <f>+F281*Parámetros!$B$99</f>
        <v>4.4213993627951238</v>
      </c>
      <c r="P281" s="139">
        <f>+G281*Parámetros!$B$100</f>
        <v>13.456332338448044</v>
      </c>
      <c r="Q281" s="139">
        <f>+H281*Parámetros!$B$101</f>
        <v>16.499310473592072</v>
      </c>
      <c r="R281" s="139">
        <f>I281*Parámetros!$B$102</f>
        <v>23.376514096099701</v>
      </c>
      <c r="S281" s="139">
        <f>+J281*Parámetros!$B$103</f>
        <v>20.235501507112744</v>
      </c>
      <c r="T281" s="139">
        <f>+K281*Parámetros!$B$104</f>
        <v>16.316816134706226</v>
      </c>
      <c r="U281" s="139">
        <f>L281*Parámetros!$B$105</f>
        <v>19.262737332510582</v>
      </c>
      <c r="V281" s="139">
        <f t="shared" si="29"/>
        <v>114.00666159677689</v>
      </c>
      <c r="W281" s="139">
        <f t="shared" si="33"/>
        <v>98.494708676130443</v>
      </c>
      <c r="X281" s="59">
        <f t="shared" si="31"/>
        <v>1281.8677303958277</v>
      </c>
      <c r="Y281" s="60">
        <f>+M281*Parámetros!$C$97</f>
        <v>3.6912006827604406E-3</v>
      </c>
      <c r="Z281" s="60">
        <f>N281*Parámetros!$C$98</f>
        <v>1.8211316892859729E-2</v>
      </c>
      <c r="AA281" s="60">
        <f>+O281*Parámetros!$C$99</f>
        <v>0.22106996813975621</v>
      </c>
      <c r="AB281" s="60">
        <f>+P281*Parámetros!$C$100</f>
        <v>0.67281661692240224</v>
      </c>
      <c r="AC281" s="60">
        <f>+Q281*Parámetros!$C$101</f>
        <v>1.0394565598363006</v>
      </c>
      <c r="AD281" s="60">
        <f>+R281*Parámetros!$C$102</f>
        <v>2.8519347197241633</v>
      </c>
      <c r="AE281" s="60">
        <f>+S281*Parámetros!$C$103</f>
        <v>5.5445274129488924</v>
      </c>
      <c r="AF281" s="60">
        <f>+T281*Parámetros!$C$104</f>
        <v>7.0488645701930892</v>
      </c>
      <c r="AG281" s="60">
        <f>+U281*Parámetros!$C$105</f>
        <v>13.657280768750002</v>
      </c>
      <c r="AH281" s="60">
        <f t="shared" si="30"/>
        <v>31.057853134090227</v>
      </c>
      <c r="AI281" s="140">
        <f t="shared" si="34"/>
        <v>26.832065369719977</v>
      </c>
      <c r="AJ281" s="59">
        <f t="shared" si="32"/>
        <v>349.20818792828072</v>
      </c>
    </row>
    <row r="282" spans="1:36" x14ac:dyDescent="0.25">
      <c r="A282" s="21">
        <v>44184</v>
      </c>
      <c r="B282" s="138">
        <f t="shared" si="28"/>
        <v>274</v>
      </c>
      <c r="C282" s="56">
        <f>+'Modelo predictivo'!O281</f>
        <v>1830.8016385568772</v>
      </c>
      <c r="D282" s="59">
        <f>+$C282*'Estructura Poblacion'!C$19</f>
        <v>74.684710528198295</v>
      </c>
      <c r="E282" s="59">
        <f>+$C282*'Estructura Poblacion'!D$19</f>
        <v>122.82425578871255</v>
      </c>
      <c r="F282" s="59">
        <f>+$C282*'Estructura Poblacion'!E$19</f>
        <v>372.7456184764701</v>
      </c>
      <c r="G282" s="59">
        <f>+$C282*'Estructura Poblacion'!F$19</f>
        <v>425.4130176064487</v>
      </c>
      <c r="H282" s="59">
        <f>+$C282*'Estructura Poblacion'!G$19</f>
        <v>340.64636872330288</v>
      </c>
      <c r="I282" s="59">
        <f>+$C282*'Estructura Poblacion'!H$19</f>
        <v>231.85348426633712</v>
      </c>
      <c r="J282" s="59">
        <f>+$C282*'Estructura Poblacion'!I$19</f>
        <v>123.32182214799434</v>
      </c>
      <c r="K282" s="59">
        <f>+$C282*'Estructura Poblacion'!J$19</f>
        <v>67.930247200947846</v>
      </c>
      <c r="L282" s="59">
        <f>+$C282*'Estructura Poblacion'!K$19</f>
        <v>71.382113818465356</v>
      </c>
      <c r="M282" s="139">
        <f>+D282*Parámetros!$B$97</f>
        <v>7.4684710528198292E-2</v>
      </c>
      <c r="N282" s="139">
        <f>E282*Parámetros!$B$98</f>
        <v>0.36847276736613765</v>
      </c>
      <c r="O282" s="139">
        <f>+F282*Parámetros!$B$99</f>
        <v>4.4729474217176417</v>
      </c>
      <c r="P282" s="139">
        <f>+G282*Parámetros!$B$100</f>
        <v>13.613216563406359</v>
      </c>
      <c r="Q282" s="139">
        <f>+H282*Parámetros!$B$101</f>
        <v>16.691672067441843</v>
      </c>
      <c r="R282" s="139">
        <f>I282*Parámetros!$B$102</f>
        <v>23.649055395166386</v>
      </c>
      <c r="S282" s="139">
        <f>+J282*Parámetros!$B$103</f>
        <v>20.47142247656706</v>
      </c>
      <c r="T282" s="139">
        <f>+K282*Parámetros!$B$104</f>
        <v>16.507050069830328</v>
      </c>
      <c r="U282" s="139">
        <f>L282*Parámetros!$B$105</f>
        <v>19.487317072441044</v>
      </c>
      <c r="V282" s="139">
        <f t="shared" si="29"/>
        <v>115.33583854446499</v>
      </c>
      <c r="W282" s="139">
        <f t="shared" si="33"/>
        <v>99.750538117992363</v>
      </c>
      <c r="X282" s="59">
        <f t="shared" si="31"/>
        <v>1297.4530308223004</v>
      </c>
      <c r="Y282" s="60">
        <f>+M282*Parámetros!$C$97</f>
        <v>3.7342355264099146E-3</v>
      </c>
      <c r="Z282" s="60">
        <f>N282*Parámetros!$C$98</f>
        <v>1.8423638368306884E-2</v>
      </c>
      <c r="AA282" s="60">
        <f>+O282*Parámetros!$C$99</f>
        <v>0.22364737108588209</v>
      </c>
      <c r="AB282" s="60">
        <f>+P282*Parámetros!$C$100</f>
        <v>0.68066082817031803</v>
      </c>
      <c r="AC282" s="60">
        <f>+Q282*Parámetros!$C$101</f>
        <v>1.0515753402488361</v>
      </c>
      <c r="AD282" s="60">
        <f>+R282*Parámetros!$C$102</f>
        <v>2.8851847582102992</v>
      </c>
      <c r="AE282" s="60">
        <f>+S282*Parámetros!$C$103</f>
        <v>5.6091697585793749</v>
      </c>
      <c r="AF282" s="60">
        <f>+T282*Parámetros!$C$104</f>
        <v>7.1310456301667013</v>
      </c>
      <c r="AG282" s="60">
        <f>+U282*Parámetros!$C$105</f>
        <v>13.8165078043607</v>
      </c>
      <c r="AH282" s="60">
        <f t="shared" si="30"/>
        <v>31.419949364716832</v>
      </c>
      <c r="AI282" s="140">
        <f t="shared" si="34"/>
        <v>27.174180170912578</v>
      </c>
      <c r="AJ282" s="59">
        <f t="shared" si="32"/>
        <v>353.453957122085</v>
      </c>
    </row>
    <row r="283" spans="1:36" x14ac:dyDescent="0.25">
      <c r="A283" s="21">
        <v>44185</v>
      </c>
      <c r="B283" s="138">
        <f t="shared" si="28"/>
        <v>275</v>
      </c>
      <c r="C283" s="56">
        <f>+'Modelo predictivo'!O282</f>
        <v>1851.9674604912288</v>
      </c>
      <c r="D283" s="59">
        <f>+$C283*'Estructura Poblacion'!C$19</f>
        <v>75.548137374104158</v>
      </c>
      <c r="E283" s="59">
        <f>+$C283*'Estructura Poblacion'!D$19</f>
        <v>124.24422192403473</v>
      </c>
      <c r="F283" s="59">
        <f>+$C283*'Estructura Poblacion'!E$19</f>
        <v>377.05491513719494</v>
      </c>
      <c r="G283" s="59">
        <f>+$C283*'Estructura Poblacion'!F$19</f>
        <v>430.33119988768743</v>
      </c>
      <c r="H283" s="59">
        <f>+$C283*'Estructura Poblacion'!G$19</f>
        <v>344.5845672867826</v>
      </c>
      <c r="I283" s="59">
        <f>+$C283*'Estructura Poblacion'!H$19</f>
        <v>234.53393279745626</v>
      </c>
      <c r="J283" s="59">
        <f>+$C283*'Estructura Poblacion'!I$19</f>
        <v>124.74754062739319</v>
      </c>
      <c r="K283" s="59">
        <f>+$C283*'Estructura Poblacion'!J$19</f>
        <v>68.715585976013131</v>
      </c>
      <c r="L283" s="59">
        <f>+$C283*'Estructura Poblacion'!K$19</f>
        <v>72.207359480562417</v>
      </c>
      <c r="M283" s="139">
        <f>+D283*Parámetros!$B$97</f>
        <v>7.5548137374104166E-2</v>
      </c>
      <c r="N283" s="139">
        <f>E283*Parámetros!$B$98</f>
        <v>0.37273266577210423</v>
      </c>
      <c r="O283" s="139">
        <f>+F283*Parámetros!$B$99</f>
        <v>4.524658981646339</v>
      </c>
      <c r="P283" s="139">
        <f>+G283*Parámetros!$B$100</f>
        <v>13.770598396405997</v>
      </c>
      <c r="Q283" s="139">
        <f>+H283*Parámetros!$B$101</f>
        <v>16.884643797052348</v>
      </c>
      <c r="R283" s="139">
        <f>I283*Parámetros!$B$102</f>
        <v>23.922461145340538</v>
      </c>
      <c r="S283" s="139">
        <f>+J283*Parámetros!$B$103</f>
        <v>20.708091744147271</v>
      </c>
      <c r="T283" s="139">
        <f>+K283*Parámetros!$B$104</f>
        <v>16.697887392171189</v>
      </c>
      <c r="U283" s="139">
        <f>L283*Parámetros!$B$105</f>
        <v>19.712609138193542</v>
      </c>
      <c r="V283" s="139">
        <f t="shared" si="29"/>
        <v>116.66923139810343</v>
      </c>
      <c r="W283" s="139">
        <f t="shared" si="33"/>
        <v>101.01387881977888</v>
      </c>
      <c r="X283" s="59">
        <f t="shared" si="31"/>
        <v>1313.1083834006249</v>
      </c>
      <c r="Y283" s="60">
        <f>+M283*Parámetros!$C$97</f>
        <v>3.7774068687052085E-3</v>
      </c>
      <c r="Z283" s="60">
        <f>N283*Parámetros!$C$98</f>
        <v>1.8636633288605212E-2</v>
      </c>
      <c r="AA283" s="60">
        <f>+O283*Parámetros!$C$99</f>
        <v>0.22623294908231695</v>
      </c>
      <c r="AB283" s="60">
        <f>+P283*Parámetros!$C$100</f>
        <v>0.68852991982029987</v>
      </c>
      <c r="AC283" s="60">
        <f>+Q283*Parámetros!$C$101</f>
        <v>1.0637325592142979</v>
      </c>
      <c r="AD283" s="60">
        <f>+R283*Parámetros!$C$102</f>
        <v>2.9185402597315457</v>
      </c>
      <c r="AE283" s="60">
        <f>+S283*Parámetros!$C$103</f>
        <v>5.6740171378963531</v>
      </c>
      <c r="AF283" s="60">
        <f>+T283*Parámetros!$C$104</f>
        <v>7.2134873534179533</v>
      </c>
      <c r="AG283" s="60">
        <f>+U283*Parámetros!$C$105</f>
        <v>13.976239878979221</v>
      </c>
      <c r="AH283" s="60">
        <f t="shared" si="30"/>
        <v>31.783194098299298</v>
      </c>
      <c r="AI283" s="140">
        <f t="shared" si="34"/>
        <v>27.518341199968742</v>
      </c>
      <c r="AJ283" s="59">
        <f t="shared" si="32"/>
        <v>357.71881002041556</v>
      </c>
    </row>
    <row r="284" spans="1:36" x14ac:dyDescent="0.25">
      <c r="A284" s="21">
        <v>44186</v>
      </c>
      <c r="B284" s="138">
        <f t="shared" si="28"/>
        <v>276</v>
      </c>
      <c r="C284" s="56">
        <f>+'Modelo predictivo'!O283</f>
        <v>1873.1948747353163</v>
      </c>
      <c r="D284" s="59">
        <f>+$C284*'Estructura Poblacion'!C$19</f>
        <v>76.414076782663727</v>
      </c>
      <c r="E284" s="59">
        <f>+$C284*'Estructura Poblacion'!D$19</f>
        <v>125.66832014524013</v>
      </c>
      <c r="F284" s="59">
        <f>+$C284*'Estructura Poblacion'!E$19</f>
        <v>381.37675180394905</v>
      </c>
      <c r="G284" s="59">
        <f>+$C284*'Estructura Poblacion'!F$19</f>
        <v>435.2636940254344</v>
      </c>
      <c r="H284" s="59">
        <f>+$C284*'Estructura Poblacion'!G$19</f>
        <v>348.53422596489781</v>
      </c>
      <c r="I284" s="59">
        <f>+$C284*'Estructura Poblacion'!H$19</f>
        <v>237.22218140440859</v>
      </c>
      <c r="J284" s="59">
        <f>+$C284*'Estructura Poblacion'!I$19</f>
        <v>126.17740793193342</v>
      </c>
      <c r="K284" s="59">
        <f>+$C284*'Estructura Poblacion'!J$19</f>
        <v>69.503210078302232</v>
      </c>
      <c r="L284" s="59">
        <f>+$C284*'Estructura Poblacion'!K$19</f>
        <v>73.035006598486987</v>
      </c>
      <c r="M284" s="139">
        <f>+D284*Parámetros!$B$97</f>
        <v>7.6414076782663723E-2</v>
      </c>
      <c r="N284" s="139">
        <f>E284*Parámetros!$B$98</f>
        <v>0.3770049604357204</v>
      </c>
      <c r="O284" s="139">
        <f>+F284*Parámetros!$B$99</f>
        <v>4.5765210216473884</v>
      </c>
      <c r="P284" s="139">
        <f>+G284*Parámetros!$B$100</f>
        <v>13.928438208813901</v>
      </c>
      <c r="Q284" s="139">
        <f>+H284*Parámetros!$B$101</f>
        <v>17.078177072279992</v>
      </c>
      <c r="R284" s="139">
        <f>I284*Parámetros!$B$102</f>
        <v>24.196662503249673</v>
      </c>
      <c r="S284" s="139">
        <f>+J284*Parámetros!$B$103</f>
        <v>20.945449716700949</v>
      </c>
      <c r="T284" s="139">
        <f>+K284*Parámetros!$B$104</f>
        <v>16.889280049027441</v>
      </c>
      <c r="U284" s="139">
        <f>L284*Parámetros!$B$105</f>
        <v>19.938556801386948</v>
      </c>
      <c r="V284" s="139">
        <f t="shared" si="29"/>
        <v>118.00650441032467</v>
      </c>
      <c r="W284" s="139">
        <f t="shared" si="33"/>
        <v>102.28450715839887</v>
      </c>
      <c r="X284" s="59">
        <f t="shared" si="31"/>
        <v>1328.8303806525507</v>
      </c>
      <c r="Y284" s="60">
        <f>+M284*Parámetros!$C$97</f>
        <v>3.8207038391331865E-3</v>
      </c>
      <c r="Z284" s="60">
        <f>N284*Parámetros!$C$98</f>
        <v>1.8850248021786021E-2</v>
      </c>
      <c r="AA284" s="60">
        <f>+O284*Parámetros!$C$99</f>
        <v>0.22882605108236942</v>
      </c>
      <c r="AB284" s="60">
        <f>+P284*Parámetros!$C$100</f>
        <v>0.69642191044069512</v>
      </c>
      <c r="AC284" s="60">
        <f>+Q284*Parámetros!$C$101</f>
        <v>1.0759251555536395</v>
      </c>
      <c r="AD284" s="60">
        <f>+R284*Parámetros!$C$102</f>
        <v>2.9519928253964602</v>
      </c>
      <c r="AE284" s="60">
        <f>+S284*Parámetros!$C$103</f>
        <v>5.7390532223760609</v>
      </c>
      <c r="AF284" s="60">
        <f>+T284*Parámetros!$C$104</f>
        <v>7.2961689811798545</v>
      </c>
      <c r="AG284" s="60">
        <f>+U284*Parámetros!$C$105</f>
        <v>14.136436772183345</v>
      </c>
      <c r="AH284" s="60">
        <f t="shared" si="30"/>
        <v>32.147495870073342</v>
      </c>
      <c r="AI284" s="140">
        <f t="shared" si="34"/>
        <v>27.864487537175304</v>
      </c>
      <c r="AJ284" s="59">
        <f t="shared" si="32"/>
        <v>362.00181835331358</v>
      </c>
    </row>
    <row r="285" spans="1:36" x14ac:dyDescent="0.25">
      <c r="A285" s="21">
        <v>44187</v>
      </c>
      <c r="B285" s="138">
        <f t="shared" si="28"/>
        <v>277</v>
      </c>
      <c r="C285" s="56">
        <f>+'Modelo predictivo'!O284</f>
        <v>1894.4784023291431</v>
      </c>
      <c r="D285" s="59">
        <f>+$C285*'Estructura Poblacion'!C$19</f>
        <v>77.282305248210022</v>
      </c>
      <c r="E285" s="59">
        <f>+$C285*'Estructura Poblacion'!D$19</f>
        <v>127.09618288154994</v>
      </c>
      <c r="F285" s="59">
        <f>+$C285*'Estructura Poblacion'!E$19</f>
        <v>385.71001297722148</v>
      </c>
      <c r="G285" s="59">
        <f>+$C285*'Estructura Poblacion'!F$19</f>
        <v>440.20922690475663</v>
      </c>
      <c r="H285" s="59">
        <f>+$C285*'Estructura Poblacion'!G$19</f>
        <v>352.49432532015851</v>
      </c>
      <c r="I285" s="59">
        <f>+$C285*'Estructura Poblacion'!H$19</f>
        <v>239.9175362294115</v>
      </c>
      <c r="J285" s="59">
        <f>+$C285*'Estructura Poblacion'!I$19</f>
        <v>127.61105500179117</v>
      </c>
      <c r="K285" s="59">
        <f>+$C285*'Estructura Poblacion'!J$19</f>
        <v>70.292916215935193</v>
      </c>
      <c r="L285" s="59">
        <f>+$C285*'Estructura Poblacion'!K$19</f>
        <v>73.864841550108807</v>
      </c>
      <c r="M285" s="139">
        <f>+D285*Parámetros!$B$97</f>
        <v>7.7282305248210018E-2</v>
      </c>
      <c r="N285" s="139">
        <f>E285*Parámetros!$B$98</f>
        <v>0.38128854864464984</v>
      </c>
      <c r="O285" s="139">
        <f>+F285*Parámetros!$B$99</f>
        <v>4.6285201557266582</v>
      </c>
      <c r="P285" s="139">
        <f>+G285*Parámetros!$B$100</f>
        <v>14.086695260952213</v>
      </c>
      <c r="Q285" s="139">
        <f>+H285*Parámetros!$B$101</f>
        <v>17.272221940687768</v>
      </c>
      <c r="R285" s="139">
        <f>I285*Parámetros!$B$102</f>
        <v>24.471588695399969</v>
      </c>
      <c r="S285" s="139">
        <f>+J285*Parámetros!$B$103</f>
        <v>21.183435130297337</v>
      </c>
      <c r="T285" s="139">
        <f>+K285*Parámetros!$B$104</f>
        <v>17.081178640472253</v>
      </c>
      <c r="U285" s="139">
        <f>L285*Parámetros!$B$105</f>
        <v>20.165101743179704</v>
      </c>
      <c r="V285" s="139">
        <f t="shared" si="29"/>
        <v>119.34731242060876</v>
      </c>
      <c r="W285" s="139">
        <f t="shared" si="33"/>
        <v>103.56219043369059</v>
      </c>
      <c r="X285" s="59">
        <f t="shared" si="31"/>
        <v>1344.6155026394688</v>
      </c>
      <c r="Y285" s="60">
        <f>+M285*Parámetros!$C$97</f>
        <v>3.8641152624105009E-3</v>
      </c>
      <c r="Z285" s="60">
        <f>N285*Parámetros!$C$98</f>
        <v>1.9064427432232495E-2</v>
      </c>
      <c r="AA285" s="60">
        <f>+O285*Parámetros!$C$99</f>
        <v>0.23142600778633293</v>
      </c>
      <c r="AB285" s="60">
        <f>+P285*Parámetros!$C$100</f>
        <v>0.70433476304761067</v>
      </c>
      <c r="AC285" s="60">
        <f>+Q285*Parámetros!$C$101</f>
        <v>1.0881499822633294</v>
      </c>
      <c r="AD285" s="60">
        <f>+R285*Parámetros!$C$102</f>
        <v>2.9855338208387963</v>
      </c>
      <c r="AE285" s="60">
        <f>+S285*Parámetros!$C$103</f>
        <v>5.8042612257014703</v>
      </c>
      <c r="AF285" s="60">
        <f>+T285*Parámetros!$C$104</f>
        <v>7.3790691726840132</v>
      </c>
      <c r="AG285" s="60">
        <f>+U285*Parámetros!$C$105</f>
        <v>14.297057135914409</v>
      </c>
      <c r="AH285" s="60">
        <f t="shared" si="30"/>
        <v>32.512760650930602</v>
      </c>
      <c r="AI285" s="140">
        <f t="shared" si="34"/>
        <v>28.212555790030944</v>
      </c>
      <c r="AJ285" s="59">
        <f t="shared" si="32"/>
        <v>366.30202321421325</v>
      </c>
    </row>
    <row r="286" spans="1:36" x14ac:dyDescent="0.25">
      <c r="A286" s="21">
        <v>44188</v>
      </c>
      <c r="B286" s="138">
        <f t="shared" si="28"/>
        <v>278</v>
      </c>
      <c r="C286" s="56">
        <f>+'Modelo predictivo'!O285</f>
        <v>1915.8124155097175</v>
      </c>
      <c r="D286" s="59">
        <f>+$C286*'Estructura Poblacion'!C$19</f>
        <v>78.15259319488888</v>
      </c>
      <c r="E286" s="59">
        <f>+$C286*'Estructura Poblacion'!D$19</f>
        <v>128.52743257933594</v>
      </c>
      <c r="F286" s="59">
        <f>+$C286*'Estructura Poblacion'!E$19</f>
        <v>390.05355286166611</v>
      </c>
      <c r="G286" s="59">
        <f>+$C286*'Estructura Poblacion'!F$19</f>
        <v>445.16649083421095</v>
      </c>
      <c r="H286" s="59">
        <f>+$C286*'Estructura Poblacion'!G$19</f>
        <v>356.4638182281866</v>
      </c>
      <c r="I286" s="59">
        <f>+$C286*'Estructura Poblacion'!H$19</f>
        <v>242.61928457020883</v>
      </c>
      <c r="J286" s="59">
        <f>+$C286*'Estructura Poblacion'!I$19</f>
        <v>129.04810275385216</v>
      </c>
      <c r="K286" s="59">
        <f>+$C286*'Estructura Poblacion'!J$19</f>
        <v>71.084495575830815</v>
      </c>
      <c r="L286" s="59">
        <f>+$C286*'Estructura Poblacion'!K$19</f>
        <v>74.696644911537291</v>
      </c>
      <c r="M286" s="139">
        <f>+D286*Parámetros!$B$97</f>
        <v>7.8152593194888875E-2</v>
      </c>
      <c r="N286" s="139">
        <f>E286*Parámetros!$B$98</f>
        <v>0.38558229773800784</v>
      </c>
      <c r="O286" s="139">
        <f>+F286*Parámetros!$B$99</f>
        <v>4.6806426343399936</v>
      </c>
      <c r="P286" s="139">
        <f>+G286*Parámetros!$B$100</f>
        <v>14.24532770669475</v>
      </c>
      <c r="Q286" s="139">
        <f>+H286*Parámetros!$B$101</f>
        <v>17.466727093181145</v>
      </c>
      <c r="R286" s="139">
        <f>I286*Parámetros!$B$102</f>
        <v>24.7471670261613</v>
      </c>
      <c r="S286" s="139">
        <f>+J286*Parámetros!$B$103</f>
        <v>21.421985057139459</v>
      </c>
      <c r="T286" s="139">
        <f>+K286*Parámetros!$B$104</f>
        <v>17.273532424926888</v>
      </c>
      <c r="U286" s="139">
        <f>L286*Parámetros!$B$105</f>
        <v>20.392184060849683</v>
      </c>
      <c r="V286" s="139">
        <f t="shared" si="29"/>
        <v>120.69130089422612</v>
      </c>
      <c r="W286" s="139">
        <f t="shared" si="33"/>
        <v>104.84668679191489</v>
      </c>
      <c r="X286" s="59">
        <f t="shared" si="31"/>
        <v>1360.46011674178</v>
      </c>
      <c r="Y286" s="60">
        <f>+M286*Parámetros!$C$97</f>
        <v>3.9076296597444441E-3</v>
      </c>
      <c r="Z286" s="60">
        <f>N286*Parámetros!$C$98</f>
        <v>1.9279114886900393E-2</v>
      </c>
      <c r="AA286" s="60">
        <f>+O286*Parámetros!$C$99</f>
        <v>0.23403213171699969</v>
      </c>
      <c r="AB286" s="60">
        <f>+P286*Parámetros!$C$100</f>
        <v>0.71226638533473752</v>
      </c>
      <c r="AC286" s="60">
        <f>+Q286*Parámetros!$C$101</f>
        <v>1.1004038068704121</v>
      </c>
      <c r="AD286" s="60">
        <f>+R286*Parámetros!$C$102</f>
        <v>3.0191543771916787</v>
      </c>
      <c r="AE286" s="60">
        <f>+S286*Parámetros!$C$103</f>
        <v>5.8696239056562121</v>
      </c>
      <c r="AF286" s="60">
        <f>+T286*Parámetros!$C$104</f>
        <v>7.4621660075684151</v>
      </c>
      <c r="AG286" s="60">
        <f>+U286*Parámetros!$C$105</f>
        <v>14.458058499142425</v>
      </c>
      <c r="AH286" s="60">
        <f t="shared" si="30"/>
        <v>32.878891858027522</v>
      </c>
      <c r="AI286" s="140">
        <f t="shared" si="34"/>
        <v>28.562480072404036</v>
      </c>
      <c r="AJ286" s="59">
        <f t="shared" si="32"/>
        <v>370.61843499983678</v>
      </c>
    </row>
    <row r="287" spans="1:36" x14ac:dyDescent="0.25">
      <c r="A287" s="21">
        <v>44189</v>
      </c>
      <c r="B287" s="138">
        <f t="shared" si="28"/>
        <v>279</v>
      </c>
      <c r="C287" s="56">
        <f>+'Modelo predictivo'!O286</f>
        <v>1937.1911385213025</v>
      </c>
      <c r="D287" s="59">
        <f>+$C287*'Estructura Poblacion'!C$19</f>
        <v>79.02470500971188</v>
      </c>
      <c r="E287" s="59">
        <f>+$C287*'Estructura Poblacion'!D$19</f>
        <v>129.96168175647821</v>
      </c>
      <c r="F287" s="59">
        <f>+$C287*'Estructura Poblacion'!E$19</f>
        <v>394.40619553106626</v>
      </c>
      <c r="G287" s="59">
        <f>+$C287*'Estructura Poblacion'!F$19</f>
        <v>450.13414373411752</v>
      </c>
      <c r="H287" s="59">
        <f>+$C287*'Estructura Poblacion'!G$19</f>
        <v>360.44163002847438</v>
      </c>
      <c r="I287" s="59">
        <f>+$C287*'Estructura Poblacion'!H$19</f>
        <v>245.32669498268152</v>
      </c>
      <c r="J287" s="59">
        <f>+$C287*'Estructura Poblacion'!I$19</f>
        <v>130.48816213628976</v>
      </c>
      <c r="K287" s="59">
        <f>+$C287*'Estructura Poblacion'!J$19</f>
        <v>71.877733853770252</v>
      </c>
      <c r="L287" s="59">
        <f>+$C287*'Estructura Poblacion'!K$19</f>
        <v>75.530191488712802</v>
      </c>
      <c r="M287" s="139">
        <f>+D287*Parámetros!$B$97</f>
        <v>7.9024705009711885E-2</v>
      </c>
      <c r="N287" s="139">
        <f>E287*Parámetros!$B$98</f>
        <v>0.38988504526943463</v>
      </c>
      <c r="O287" s="139">
        <f>+F287*Parámetros!$B$99</f>
        <v>4.7328743463727951</v>
      </c>
      <c r="P287" s="139">
        <f>+G287*Parámetros!$B$100</f>
        <v>14.404292599491761</v>
      </c>
      <c r="Q287" s="139">
        <f>+H287*Parámetros!$B$101</f>
        <v>17.661639871395245</v>
      </c>
      <c r="R287" s="139">
        <f>I287*Parámetros!$B$102</f>
        <v>25.023322888233512</v>
      </c>
      <c r="S287" s="139">
        <f>+J287*Parámetros!$B$103</f>
        <v>21.6610349146241</v>
      </c>
      <c r="T287" s="139">
        <f>+K287*Parámetros!$B$104</f>
        <v>17.466289326466171</v>
      </c>
      <c r="U287" s="139">
        <f>L287*Parámetros!$B$105</f>
        <v>20.619742276418595</v>
      </c>
      <c r="V287" s="139">
        <f t="shared" si="29"/>
        <v>122.03810597328132</v>
      </c>
      <c r="W287" s="139">
        <f t="shared" si="33"/>
        <v>106.13774515681672</v>
      </c>
      <c r="X287" s="59">
        <f t="shared" si="31"/>
        <v>1376.3604775582446</v>
      </c>
      <c r="Y287" s="60">
        <f>+M287*Parámetros!$C$97</f>
        <v>3.9512352504855941E-3</v>
      </c>
      <c r="Z287" s="60">
        <f>N287*Parámetros!$C$98</f>
        <v>1.9494252263471734E-2</v>
      </c>
      <c r="AA287" s="60">
        <f>+O287*Parámetros!$C$99</f>
        <v>0.23664371731863976</v>
      </c>
      <c r="AB287" s="60">
        <f>+P287*Parámetros!$C$100</f>
        <v>0.72021462997458807</v>
      </c>
      <c r="AC287" s="60">
        <f>+Q287*Parámetros!$C$101</f>
        <v>1.1126833118979005</v>
      </c>
      <c r="AD287" s="60">
        <f>+R287*Parámetros!$C$102</f>
        <v>3.0528453923644885</v>
      </c>
      <c r="AE287" s="60">
        <f>+S287*Parámetros!$C$103</f>
        <v>5.9351235666070039</v>
      </c>
      <c r="AF287" s="60">
        <f>+T287*Parámetros!$C$104</f>
        <v>7.5454369890333854</v>
      </c>
      <c r="AG287" s="60">
        <f>+U287*Parámetros!$C$105</f>
        <v>14.619397273980784</v>
      </c>
      <c r="AH287" s="60">
        <f t="shared" si="30"/>
        <v>33.245790368690749</v>
      </c>
      <c r="AI287" s="140">
        <f t="shared" si="34"/>
        <v>28.914191985752382</v>
      </c>
      <c r="AJ287" s="59">
        <f t="shared" si="32"/>
        <v>374.95003338277513</v>
      </c>
    </row>
    <row r="288" spans="1:36" x14ac:dyDescent="0.25">
      <c r="A288" s="21">
        <v>44190</v>
      </c>
      <c r="B288" s="138">
        <f t="shared" si="28"/>
        <v>280</v>
      </c>
      <c r="C288" s="56">
        <f>+'Modelo predictivo'!O287</f>
        <v>1958.6086486207787</v>
      </c>
      <c r="D288" s="59">
        <f>+$C288*'Estructura Poblacion'!C$19</f>
        <v>79.898399083568506</v>
      </c>
      <c r="E288" s="59">
        <f>+$C288*'Estructura Poblacion'!D$19</f>
        <v>131.39853306981271</v>
      </c>
      <c r="F288" s="59">
        <f>+$C288*'Estructura Poblacion'!E$19</f>
        <v>398.76673513302336</v>
      </c>
      <c r="G288" s="59">
        <f>+$C288*'Estructura Poblacion'!F$19</f>
        <v>455.1108093701701</v>
      </c>
      <c r="H288" s="59">
        <f>+$C288*'Estructura Poblacion'!G$19</f>
        <v>364.42665871144635</v>
      </c>
      <c r="I288" s="59">
        <f>+$C288*'Estructura Poblacion'!H$19</f>
        <v>248.03901740816679</v>
      </c>
      <c r="J288" s="59">
        <f>+$C288*'Estructura Poblacion'!I$19</f>
        <v>131.93083419628553</v>
      </c>
      <c r="K288" s="59">
        <f>+$C288*'Estructura Poblacion'!J$19</f>
        <v>72.672411291700129</v>
      </c>
      <c r="L288" s="59">
        <f>+$C288*'Estructura Poblacion'!K$19</f>
        <v>76.365250356605259</v>
      </c>
      <c r="M288" s="139">
        <f>+D288*Parámetros!$B$97</f>
        <v>7.9898399083568508E-2</v>
      </c>
      <c r="N288" s="139">
        <f>E288*Parámetros!$B$98</f>
        <v>0.39419559920943814</v>
      </c>
      <c r="O288" s="139">
        <f>+F288*Parámetros!$B$99</f>
        <v>4.7852008215962805</v>
      </c>
      <c r="P288" s="139">
        <f>+G288*Parámetros!$B$100</f>
        <v>14.563545899845444</v>
      </c>
      <c r="Q288" s="139">
        <f>+H288*Parámetros!$B$101</f>
        <v>17.856906276860872</v>
      </c>
      <c r="R288" s="139">
        <f>I288*Parámetros!$B$102</f>
        <v>25.299979775633009</v>
      </c>
      <c r="S288" s="139">
        <f>+J288*Parámetros!$B$103</f>
        <v>21.9005184765834</v>
      </c>
      <c r="T288" s="139">
        <f>+K288*Parámetros!$B$104</f>
        <v>17.65939594388313</v>
      </c>
      <c r="U288" s="139">
        <f>L288*Parámetros!$B$105</f>
        <v>20.847713347353238</v>
      </c>
      <c r="V288" s="139">
        <f t="shared" si="29"/>
        <v>123.38735454004838</v>
      </c>
      <c r="W288" s="139">
        <f t="shared" si="33"/>
        <v>107.43510516863671</v>
      </c>
      <c r="X288" s="59">
        <f t="shared" si="31"/>
        <v>1392.3127269296563</v>
      </c>
      <c r="Y288" s="60">
        <f>+M288*Parámetros!$C$97</f>
        <v>3.9949199541784259E-3</v>
      </c>
      <c r="Z288" s="60">
        <f>N288*Parámetros!$C$98</f>
        <v>1.9709779960471907E-2</v>
      </c>
      <c r="AA288" s="60">
        <f>+O288*Parámetros!$C$99</f>
        <v>0.23926004107981402</v>
      </c>
      <c r="AB288" s="60">
        <f>+P288*Parámetros!$C$100</f>
        <v>0.72817729499227224</v>
      </c>
      <c r="AC288" s="60">
        <f>+Q288*Parámetros!$C$101</f>
        <v>1.1249850954422349</v>
      </c>
      <c r="AD288" s="60">
        <f>+R288*Parámetros!$C$102</f>
        <v>3.086597532627227</v>
      </c>
      <c r="AE288" s="60">
        <f>+S288*Parámetros!$C$103</f>
        <v>6.0007420625838526</v>
      </c>
      <c r="AF288" s="60">
        <f>+T288*Parámetros!$C$104</f>
        <v>7.628859047757512</v>
      </c>
      <c r="AG288" s="60">
        <f>+U288*Parámetros!$C$105</f>
        <v>14.781028763273445</v>
      </c>
      <c r="AH288" s="60">
        <f t="shared" si="30"/>
        <v>33.613354537671007</v>
      </c>
      <c r="AI288" s="140">
        <f t="shared" si="34"/>
        <v>29.267620602508625</v>
      </c>
      <c r="AJ288" s="59">
        <f t="shared" si="32"/>
        <v>379.29576731793753</v>
      </c>
    </row>
    <row r="289" spans="1:36" x14ac:dyDescent="0.25">
      <c r="A289" s="21">
        <v>44191</v>
      </c>
      <c r="B289" s="138">
        <f t="shared" si="28"/>
        <v>281</v>
      </c>
      <c r="C289" s="56">
        <f>+'Modelo predictivo'!O288</f>
        <v>1980.0588772818446</v>
      </c>
      <c r="D289" s="59">
        <f>+$C289*'Estructura Poblacion'!C$19</f>
        <v>80.77342786034967</v>
      </c>
      <c r="E289" s="59">
        <f>+$C289*'Estructura Poblacion'!D$19</f>
        <v>132.83757939591817</v>
      </c>
      <c r="F289" s="59">
        <f>+$C289*'Estructura Poblacion'!E$19</f>
        <v>403.13393613412865</v>
      </c>
      <c r="G289" s="59">
        <f>+$C289*'Estructura Poblacion'!F$19</f>
        <v>460.09507763324928</v>
      </c>
      <c r="H289" s="59">
        <f>+$C289*'Estructura Poblacion'!G$19</f>
        <v>368.41777514251766</v>
      </c>
      <c r="I289" s="59">
        <f>+$C289*'Estructura Poblacion'!H$19</f>
        <v>250.75548332595895</v>
      </c>
      <c r="J289" s="59">
        <f>+$C289*'Estructura Poblacion'!I$19</f>
        <v>133.37571016114367</v>
      </c>
      <c r="K289" s="59">
        <f>+$C289*'Estructura Poblacion'!J$19</f>
        <v>73.468302722413313</v>
      </c>
      <c r="L289" s="59">
        <f>+$C289*'Estructura Poblacion'!K$19</f>
        <v>77.201584906165323</v>
      </c>
      <c r="M289" s="139">
        <f>+D289*Parámetros!$B$97</f>
        <v>8.0773427860349675E-2</v>
      </c>
      <c r="N289" s="139">
        <f>E289*Parámetros!$B$98</f>
        <v>0.39851273818775451</v>
      </c>
      <c r="O289" s="139">
        <f>+F289*Parámetros!$B$99</f>
        <v>4.8376072336095435</v>
      </c>
      <c r="P289" s="139">
        <f>+G289*Parámetros!$B$100</f>
        <v>14.723042484263978</v>
      </c>
      <c r="Q289" s="139">
        <f>+H289*Parámetros!$B$101</f>
        <v>18.052470981983365</v>
      </c>
      <c r="R289" s="139">
        <f>I289*Parámetros!$B$102</f>
        <v>25.577059299247811</v>
      </c>
      <c r="S289" s="139">
        <f>+J289*Parámetros!$B$103</f>
        <v>22.14036788674985</v>
      </c>
      <c r="T289" s="139">
        <f>+K289*Parámetros!$B$104</f>
        <v>17.852797561546435</v>
      </c>
      <c r="U289" s="139">
        <f>L289*Parámetros!$B$105</f>
        <v>21.076032679383136</v>
      </c>
      <c r="V289" s="139">
        <f t="shared" si="29"/>
        <v>124.73866429283221</v>
      </c>
      <c r="W289" s="139">
        <f t="shared" si="33"/>
        <v>108.73849713140999</v>
      </c>
      <c r="X289" s="59">
        <f t="shared" si="31"/>
        <v>1408.3128940910785</v>
      </c>
      <c r="Y289" s="60">
        <f>+M289*Parámetros!$C$97</f>
        <v>4.0386713930174838E-3</v>
      </c>
      <c r="Z289" s="60">
        <f>N289*Parámetros!$C$98</f>
        <v>1.9925636909387728E-2</v>
      </c>
      <c r="AA289" s="60">
        <f>+O289*Parámetros!$C$99</f>
        <v>0.24188036168047719</v>
      </c>
      <c r="AB289" s="60">
        <f>+P289*Parámetros!$C$100</f>
        <v>0.73615212421319898</v>
      </c>
      <c r="AC289" s="60">
        <f>+Q289*Parámetros!$C$101</f>
        <v>1.1373056718649521</v>
      </c>
      <c r="AD289" s="60">
        <f>+R289*Parámetros!$C$102</f>
        <v>3.120401234508233</v>
      </c>
      <c r="AE289" s="60">
        <f>+S289*Parámetros!$C$103</f>
        <v>6.0664608009694589</v>
      </c>
      <c r="AF289" s="60">
        <f>+T289*Parámetros!$C$104</f>
        <v>7.7124085465880601</v>
      </c>
      <c r="AG289" s="60">
        <f>+U289*Parámetros!$C$105</f>
        <v>14.942907169682643</v>
      </c>
      <c r="AH289" s="60">
        <f t="shared" si="30"/>
        <v>33.981480217809427</v>
      </c>
      <c r="AI289" s="140">
        <f t="shared" si="34"/>
        <v>29.622692451723367</v>
      </c>
      <c r="AJ289" s="59">
        <f t="shared" si="32"/>
        <v>383.65455508402357</v>
      </c>
    </row>
    <row r="290" spans="1:36" x14ac:dyDescent="0.25">
      <c r="A290" s="21">
        <v>44192</v>
      </c>
      <c r="B290" s="138">
        <f t="shared" si="28"/>
        <v>282</v>
      </c>
      <c r="C290" s="56">
        <f>+'Modelo predictivo'!O289</f>
        <v>2001.5356116064359</v>
      </c>
      <c r="D290" s="59">
        <f>+$C290*'Estructura Poblacion'!C$19</f>
        <v>81.649537894524343</v>
      </c>
      <c r="E290" s="59">
        <f>+$C290*'Estructura Poblacion'!D$19</f>
        <v>134.27840392580504</v>
      </c>
      <c r="F290" s="59">
        <f>+$C290*'Estructura Poblacion'!E$19</f>
        <v>407.50653360732338</v>
      </c>
      <c r="G290" s="59">
        <f>+$C290*'Estructura Poblacion'!F$19</f>
        <v>465.08550486738602</v>
      </c>
      <c r="H290" s="59">
        <f>+$C290*'Estructura Poblacion'!G$19</f>
        <v>372.4138233247084</v>
      </c>
      <c r="I290" s="59">
        <f>+$C290*'Estructura Poblacion'!H$19</f>
        <v>253.47530593205184</v>
      </c>
      <c r="J290" s="59">
        <f>+$C290*'Estructura Poblacion'!I$19</f>
        <v>134.82237153336348</v>
      </c>
      <c r="K290" s="59">
        <f>+$C290*'Estructura Poblacion'!J$19</f>
        <v>74.265177621918298</v>
      </c>
      <c r="L290" s="59">
        <f>+$C290*'Estructura Poblacion'!K$19</f>
        <v>78.038952899355095</v>
      </c>
      <c r="M290" s="139">
        <f>+D290*Parámetros!$B$97</f>
        <v>8.1649537894524352E-2</v>
      </c>
      <c r="N290" s="139">
        <f>E290*Parámetros!$B$98</f>
        <v>0.4028352117774151</v>
      </c>
      <c r="O290" s="139">
        <f>+F290*Parámetros!$B$99</f>
        <v>4.8900784032878803</v>
      </c>
      <c r="P290" s="139">
        <f>+G290*Parámetros!$B$100</f>
        <v>14.882736155756353</v>
      </c>
      <c r="Q290" s="139">
        <f>+H290*Parámetros!$B$101</f>
        <v>18.248277342910711</v>
      </c>
      <c r="R290" s="139">
        <f>I290*Parámetros!$B$102</f>
        <v>25.854481205069288</v>
      </c>
      <c r="S290" s="139">
        <f>+J290*Parámetros!$B$103</f>
        <v>22.380513674538339</v>
      </c>
      <c r="T290" s="139">
        <f>+K290*Parámetros!$B$104</f>
        <v>18.046438162126147</v>
      </c>
      <c r="U290" s="139">
        <f>L290*Parámetros!$B$105</f>
        <v>21.304634141523941</v>
      </c>
      <c r="V290" s="139">
        <f t="shared" si="29"/>
        <v>126.09164383488459</v>
      </c>
      <c r="W290" s="139">
        <f t="shared" si="33"/>
        <v>110.0476419689044</v>
      </c>
      <c r="X290" s="59">
        <f t="shared" si="31"/>
        <v>1424.3568959570587</v>
      </c>
      <c r="Y290" s="60">
        <f>+M290*Parámetros!$C$97</f>
        <v>4.0824768947262174E-3</v>
      </c>
      <c r="Z290" s="60">
        <f>N290*Parámetros!$C$98</f>
        <v>2.0141760588870756E-2</v>
      </c>
      <c r="AA290" s="60">
        <f>+O290*Parámetros!$C$99</f>
        <v>0.24450392016439404</v>
      </c>
      <c r="AB290" s="60">
        <f>+P290*Parámetros!$C$100</f>
        <v>0.74413680778781766</v>
      </c>
      <c r="AC290" s="60">
        <f>+Q290*Parámetros!$C$101</f>
        <v>1.1496414726033748</v>
      </c>
      <c r="AD290" s="60">
        <f>+R290*Parámetros!$C$102</f>
        <v>3.1542467070184532</v>
      </c>
      <c r="AE290" s="60">
        <f>+S290*Parámetros!$C$103</f>
        <v>6.1322607468235049</v>
      </c>
      <c r="AF290" s="60">
        <f>+T290*Parámetros!$C$104</f>
        <v>7.7960612860384959</v>
      </c>
      <c r="AG290" s="60">
        <f>+U290*Parámetros!$C$105</f>
        <v>15.104985606340474</v>
      </c>
      <c r="AH290" s="60">
        <f t="shared" si="30"/>
        <v>34.350060784260108</v>
      </c>
      <c r="AI290" s="140">
        <f t="shared" si="34"/>
        <v>29.979331507061715</v>
      </c>
      <c r="AJ290" s="59">
        <f t="shared" si="32"/>
        <v>388.02528436122196</v>
      </c>
    </row>
    <row r="291" spans="1:36" x14ac:dyDescent="0.25">
      <c r="A291" s="21">
        <v>44193</v>
      </c>
      <c r="B291" s="138">
        <f t="shared" si="28"/>
        <v>283</v>
      </c>
      <c r="C291" s="56">
        <f>+'Modelo predictivo'!O290</f>
        <v>2023.0324959452264</v>
      </c>
      <c r="D291" s="59">
        <f>+$C291*'Estructura Poblacion'!C$19</f>
        <v>82.526469917245407</v>
      </c>
      <c r="E291" s="59">
        <f>+$C291*'Estructura Poblacion'!D$19</f>
        <v>135.72058027363113</v>
      </c>
      <c r="F291" s="59">
        <f>+$C291*'Estructura Poblacion'!E$19</f>
        <v>411.88323356182843</v>
      </c>
      <c r="G291" s="59">
        <f>+$C291*'Estructura Poblacion'!F$19</f>
        <v>470.08061424630824</v>
      </c>
      <c r="H291" s="59">
        <f>+$C291*'Estructura Poblacion'!G$19</f>
        <v>376.41362070016089</v>
      </c>
      <c r="I291" s="59">
        <f>+$C291*'Estructura Poblacion'!H$19</f>
        <v>256.19768034435998</v>
      </c>
      <c r="J291" s="59">
        <f>+$C291*'Estructura Poblacion'!I$19</f>
        <v>136.27039019979532</v>
      </c>
      <c r="K291" s="59">
        <f>+$C291*'Estructura Poblacion'!J$19</f>
        <v>75.062800169566486</v>
      </c>
      <c r="L291" s="59">
        <f>+$C291*'Estructura Poblacion'!K$19</f>
        <v>78.877106532330586</v>
      </c>
      <c r="M291" s="139">
        <f>+D291*Parámetros!$B$97</f>
        <v>8.252646991724541E-2</v>
      </c>
      <c r="N291" s="139">
        <f>E291*Parámetros!$B$98</f>
        <v>0.4071617408208934</v>
      </c>
      <c r="O291" s="139">
        <f>+F291*Parámetros!$B$99</f>
        <v>4.9425988027419416</v>
      </c>
      <c r="P291" s="139">
        <f>+G291*Parámetros!$B$100</f>
        <v>15.042579655881864</v>
      </c>
      <c r="Q291" s="139">
        <f>+H291*Parámetros!$B$101</f>
        <v>18.444267414307884</v>
      </c>
      <c r="R291" s="139">
        <f>I291*Parámetros!$B$102</f>
        <v>26.132163395124717</v>
      </c>
      <c r="S291" s="139">
        <f>+J291*Parámetros!$B$103</f>
        <v>22.620884773166022</v>
      </c>
      <c r="T291" s="139">
        <f>+K291*Parámetros!$B$104</f>
        <v>18.240260441204654</v>
      </c>
      <c r="U291" s="139">
        <f>L291*Parámetros!$B$105</f>
        <v>21.533450083326251</v>
      </c>
      <c r="V291" s="139">
        <f t="shared" si="29"/>
        <v>127.44589277649149</v>
      </c>
      <c r="W291" s="139">
        <f t="shared" si="33"/>
        <v>111.36225118971112</v>
      </c>
      <c r="X291" s="59">
        <f t="shared" si="31"/>
        <v>1440.4405375438391</v>
      </c>
      <c r="Y291" s="60">
        <f>+M291*Parámetros!$C$97</f>
        <v>4.1263234958622708E-3</v>
      </c>
      <c r="Z291" s="60">
        <f>N291*Parámetros!$C$98</f>
        <v>2.0358087041044672E-2</v>
      </c>
      <c r="AA291" s="60">
        <f>+O291*Parámetros!$C$99</f>
        <v>0.2471299401370971</v>
      </c>
      <c r="AB291" s="60">
        <f>+P291*Parámetros!$C$100</f>
        <v>0.75212898279409324</v>
      </c>
      <c r="AC291" s="60">
        <f>+Q291*Parámetros!$C$101</f>
        <v>1.1619888471013966</v>
      </c>
      <c r="AD291" s="60">
        <f>+R291*Parámetros!$C$102</f>
        <v>3.1881239342052154</v>
      </c>
      <c r="AE291" s="60">
        <f>+S291*Parámetros!$C$103</f>
        <v>6.1981224278474905</v>
      </c>
      <c r="AF291" s="60">
        <f>+T291*Parámetros!$C$104</f>
        <v>7.879792510600411</v>
      </c>
      <c r="AG291" s="60">
        <f>+U291*Parámetros!$C$105</f>
        <v>15.26721610907831</v>
      </c>
      <c r="AH291" s="60">
        <f t="shared" si="30"/>
        <v>34.71898716230092</v>
      </c>
      <c r="AI291" s="140">
        <f t="shared" si="34"/>
        <v>30.337459177293312</v>
      </c>
      <c r="AJ291" s="59">
        <f t="shared" si="32"/>
        <v>392.40681234622957</v>
      </c>
    </row>
    <row r="292" spans="1:36" x14ac:dyDescent="0.25">
      <c r="A292" s="21">
        <v>44194</v>
      </c>
      <c r="B292" s="138">
        <f t="shared" si="28"/>
        <v>284</v>
      </c>
      <c r="C292" s="56">
        <f>+'Modelo predictivo'!O291</f>
        <v>2044.5430337307043</v>
      </c>
      <c r="D292" s="59">
        <f>+$C292*'Estructura Poblacion'!C$19</f>
        <v>83.403958911127134</v>
      </c>
      <c r="E292" s="59">
        <f>+$C292*'Estructura Poblacion'!D$19</f>
        <v>137.16367259967845</v>
      </c>
      <c r="F292" s="59">
        <f>+$C292*'Estructura Poblacion'!E$19</f>
        <v>416.26271331635252</v>
      </c>
      <c r="G292" s="59">
        <f>+$C292*'Estructura Poblacion'!F$19</f>
        <v>475.07889619938254</v>
      </c>
      <c r="H292" s="59">
        <f>+$C292*'Estructura Poblacion'!G$19</f>
        <v>380.4159584912087</v>
      </c>
      <c r="I292" s="59">
        <f>+$C292*'Estructura Poblacion'!H$19</f>
        <v>258.92178383485987</v>
      </c>
      <c r="J292" s="59">
        <f>+$C292*'Estructura Poblacion'!I$19</f>
        <v>137.71932855511568</v>
      </c>
      <c r="K292" s="59">
        <f>+$C292*'Estructura Poblacion'!J$19</f>
        <v>75.860929316066844</v>
      </c>
      <c r="L292" s="59">
        <f>+$C292*'Estructura Poblacion'!K$19</f>
        <v>79.715792506912578</v>
      </c>
      <c r="M292" s="139">
        <f>+D292*Parámetros!$B$97</f>
        <v>8.3403958911127132E-2</v>
      </c>
      <c r="N292" s="139">
        <f>E292*Parámetros!$B$98</f>
        <v>0.41149101779903535</v>
      </c>
      <c r="O292" s="139">
        <f>+F292*Parámetros!$B$99</f>
        <v>4.9951525597962307</v>
      </c>
      <c r="P292" s="139">
        <f>+G292*Parámetros!$B$100</f>
        <v>15.202524678380241</v>
      </c>
      <c r="Q292" s="139">
        <f>+H292*Parámetros!$B$101</f>
        <v>18.640381966069228</v>
      </c>
      <c r="R292" s="139">
        <f>I292*Parámetros!$B$102</f>
        <v>26.410021951155706</v>
      </c>
      <c r="S292" s="139">
        <f>+J292*Parámetros!$B$103</f>
        <v>22.861408540149203</v>
      </c>
      <c r="T292" s="139">
        <f>+K292*Parámetros!$B$104</f>
        <v>18.434205823804241</v>
      </c>
      <c r="U292" s="139">
        <f>L292*Parámetros!$B$105</f>
        <v>21.762411354387137</v>
      </c>
      <c r="V292" s="139">
        <f t="shared" si="29"/>
        <v>128.80100185045214</v>
      </c>
      <c r="W292" s="139">
        <f t="shared" si="33"/>
        <v>112.68202686179623</v>
      </c>
      <c r="X292" s="59">
        <f t="shared" si="31"/>
        <v>1456.5595125324951</v>
      </c>
      <c r="Y292" s="60">
        <f>+M292*Parámetros!$C$97</f>
        <v>4.1701979455563568E-3</v>
      </c>
      <c r="Z292" s="60">
        <f>N292*Parámetros!$C$98</f>
        <v>2.0574550889951769E-2</v>
      </c>
      <c r="AA292" s="60">
        <f>+O292*Parámetros!$C$99</f>
        <v>0.24975762798981155</v>
      </c>
      <c r="AB292" s="60">
        <f>+P292*Parámetros!$C$100</f>
        <v>0.76012623391901213</v>
      </c>
      <c r="AC292" s="60">
        <f>+Q292*Parámetros!$C$101</f>
        <v>1.1743440638623615</v>
      </c>
      <c r="AD292" s="60">
        <f>+R292*Parámetros!$C$102</f>
        <v>3.2220226780409962</v>
      </c>
      <c r="AE292" s="60">
        <f>+S292*Parámetros!$C$103</f>
        <v>6.2640259400008818</v>
      </c>
      <c r="AF292" s="60">
        <f>+T292*Parámetros!$C$104</f>
        <v>7.963576915883432</v>
      </c>
      <c r="AG292" s="60">
        <f>+U292*Parámetros!$C$105</f>
        <v>15.42954965026048</v>
      </c>
      <c r="AH292" s="60">
        <f t="shared" si="30"/>
        <v>35.088147858792482</v>
      </c>
      <c r="AI292" s="140">
        <f t="shared" si="34"/>
        <v>30.696994299359581</v>
      </c>
      <c r="AJ292" s="59">
        <f t="shared" si="32"/>
        <v>396.79796590566247</v>
      </c>
    </row>
    <row r="293" spans="1:36" x14ac:dyDescent="0.25">
      <c r="A293" s="21">
        <v>44195</v>
      </c>
      <c r="B293" s="138">
        <f t="shared" si="28"/>
        <v>285</v>
      </c>
      <c r="C293" s="56">
        <f>+'Modelo predictivo'!O292</f>
        <v>2066.0605895305052</v>
      </c>
      <c r="D293" s="59">
        <f>+$C293*'Estructura Poblacion'!C$19</f>
        <v>84.281734194007711</v>
      </c>
      <c r="E293" s="59">
        <f>+$C293*'Estructura Poblacion'!D$19</f>
        <v>138.60723574810663</v>
      </c>
      <c r="F293" s="59">
        <f>+$C293*'Estructura Poblacion'!E$19</f>
        <v>420.64362191714497</v>
      </c>
      <c r="G293" s="59">
        <f>+$C293*'Estructura Poblacion'!F$19</f>
        <v>480.07880888873535</v>
      </c>
      <c r="H293" s="59">
        <f>+$C293*'Estructura Poblacion'!G$19</f>
        <v>384.41960208242864</v>
      </c>
      <c r="I293" s="59">
        <f>+$C293*'Estructura Poblacion'!H$19</f>
        <v>261.64677608962523</v>
      </c>
      <c r="J293" s="59">
        <f>+$C293*'Estructura Poblacion'!I$19</f>
        <v>139.16873964013868</v>
      </c>
      <c r="K293" s="59">
        <f>+$C293*'Estructura Poblacion'!J$19</f>
        <v>76.659318859672908</v>
      </c>
      <c r="L293" s="59">
        <f>+$C293*'Estructura Poblacion'!K$19</f>
        <v>80.554752110645126</v>
      </c>
      <c r="M293" s="139">
        <f>+D293*Parámetros!$B$97</f>
        <v>8.428173419400771E-2</v>
      </c>
      <c r="N293" s="139">
        <f>E293*Parámetros!$B$98</f>
        <v>0.41582170724431988</v>
      </c>
      <c r="O293" s="139">
        <f>+F293*Parámetros!$B$99</f>
        <v>5.0477234630057399</v>
      </c>
      <c r="P293" s="139">
        <f>+G293*Parámetros!$B$100</f>
        <v>15.362521884439532</v>
      </c>
      <c r="Q293" s="139">
        <f>+H293*Parámetros!$B$101</f>
        <v>18.836560502039003</v>
      </c>
      <c r="R293" s="139">
        <f>I293*Parámetros!$B$102</f>
        <v>26.687971161141771</v>
      </c>
      <c r="S293" s="139">
        <f>+J293*Parámetros!$B$103</f>
        <v>23.102010780263022</v>
      </c>
      <c r="T293" s="139">
        <f>+K293*Parámetros!$B$104</f>
        <v>18.628214482900518</v>
      </c>
      <c r="U293" s="139">
        <f>L293*Parámetros!$B$105</f>
        <v>21.991447326206121</v>
      </c>
      <c r="V293" s="139">
        <f t="shared" si="29"/>
        <v>130.15655304143405</v>
      </c>
      <c r="W293" s="139">
        <f t="shared" si="33"/>
        <v>114.00666159677689</v>
      </c>
      <c r="X293" s="59">
        <f t="shared" si="31"/>
        <v>1472.7094039771523</v>
      </c>
      <c r="Y293" s="60">
        <f>+M293*Parámetros!$C$97</f>
        <v>4.2140867097003858E-3</v>
      </c>
      <c r="Z293" s="60">
        <f>N293*Parámetros!$C$98</f>
        <v>2.0791085362215994E-2</v>
      </c>
      <c r="AA293" s="60">
        <f>+O293*Parámetros!$C$99</f>
        <v>0.252386173150287</v>
      </c>
      <c r="AB293" s="60">
        <f>+P293*Parámetros!$C$100</f>
        <v>0.76812609422197664</v>
      </c>
      <c r="AC293" s="60">
        <f>+Q293*Parámetros!$C$101</f>
        <v>1.1867033116284571</v>
      </c>
      <c r="AD293" s="60">
        <f>+R293*Parámetros!$C$102</f>
        <v>3.2559324816592961</v>
      </c>
      <c r="AE293" s="60">
        <f>+S293*Parámetros!$C$103</f>
        <v>6.3299509537920686</v>
      </c>
      <c r="AF293" s="60">
        <f>+T293*Parámetros!$C$104</f>
        <v>8.0473886566130233</v>
      </c>
      <c r="AG293" s="60">
        <f>+U293*Parámetros!$C$105</f>
        <v>15.591936154280139</v>
      </c>
      <c r="AH293" s="60">
        <f t="shared" si="30"/>
        <v>35.457428997417168</v>
      </c>
      <c r="AI293" s="140">
        <f t="shared" si="34"/>
        <v>31.057853134090227</v>
      </c>
      <c r="AJ293" s="59">
        <f t="shared" si="32"/>
        <v>401.19754176898937</v>
      </c>
    </row>
    <row r="294" spans="1:36" x14ac:dyDescent="0.25">
      <c r="A294" s="21">
        <v>44196</v>
      </c>
      <c r="B294" s="138">
        <f t="shared" si="28"/>
        <v>286</v>
      </c>
      <c r="C294" s="56">
        <f>+'Modelo predictivo'!O293</f>
        <v>2087.5783913203049</v>
      </c>
      <c r="D294" s="59">
        <f>+$C294*'Estructura Poblacion'!C$19</f>
        <v>85.159519511668393</v>
      </c>
      <c r="E294" s="59">
        <f>+$C294*'Estructura Poblacion'!D$19</f>
        <v>140.050815399436</v>
      </c>
      <c r="F294" s="59">
        <f>+$C294*'Estructura Poblacion'!E$19</f>
        <v>425.02458060074946</v>
      </c>
      <c r="G294" s="59">
        <f>+$C294*'Estructura Poblacion'!F$19</f>
        <v>485.07877873739233</v>
      </c>
      <c r="H294" s="59">
        <f>+$C294*'Estructura Poblacion'!G$19</f>
        <v>388.4232914435442</v>
      </c>
      <c r="I294" s="59">
        <f>+$C294*'Estructura Poblacion'!H$19</f>
        <v>264.37179949666677</v>
      </c>
      <c r="J294" s="59">
        <f>+$C294*'Estructura Poblacion'!I$19</f>
        <v>140.61816729491682</v>
      </c>
      <c r="K294" s="59">
        <f>+$C294*'Estructura Poblacion'!J$19</f>
        <v>77.457717530516504</v>
      </c>
      <c r="L294" s="59">
        <f>+$C294*'Estructura Poblacion'!K$19</f>
        <v>81.393721305414587</v>
      </c>
      <c r="M294" s="139">
        <f>+D294*Parámetros!$B$97</f>
        <v>8.5159519511668391E-2</v>
      </c>
      <c r="N294" s="139">
        <f>E294*Parámetros!$B$98</f>
        <v>0.42015244619830805</v>
      </c>
      <c r="O294" s="139">
        <f>+F294*Parámetros!$B$99</f>
        <v>5.1002949672089937</v>
      </c>
      <c r="P294" s="139">
        <f>+G294*Parámetros!$B$100</f>
        <v>15.522520919596555</v>
      </c>
      <c r="Q294" s="139">
        <f>+H294*Parámetros!$B$101</f>
        <v>19.032741280733667</v>
      </c>
      <c r="R294" s="139">
        <f>I294*Parámetros!$B$102</f>
        <v>26.965923548660008</v>
      </c>
      <c r="S294" s="139">
        <f>+J294*Parámetros!$B$103</f>
        <v>23.342615770956193</v>
      </c>
      <c r="T294" s="139">
        <f>+K294*Parámetros!$B$104</f>
        <v>18.82222535991551</v>
      </c>
      <c r="U294" s="139">
        <f>L294*Parámetros!$B$105</f>
        <v>22.220485916378184</v>
      </c>
      <c r="V294" s="139">
        <f t="shared" si="29"/>
        <v>131.51211972915908</v>
      </c>
      <c r="W294" s="139">
        <f t="shared" si="33"/>
        <v>115.33583854446499</v>
      </c>
      <c r="X294" s="59">
        <f t="shared" si="31"/>
        <v>1488.8856851618466</v>
      </c>
      <c r="Y294" s="60">
        <f>+M294*Parámetros!$C$97</f>
        <v>4.2579759755834194E-3</v>
      </c>
      <c r="Z294" s="60">
        <f>N294*Parámetros!$C$98</f>
        <v>2.1007622309915402E-2</v>
      </c>
      <c r="AA294" s="60">
        <f>+O294*Parámetros!$C$99</f>
        <v>0.25501474836044968</v>
      </c>
      <c r="AB294" s="60">
        <f>+P294*Parámetros!$C$100</f>
        <v>0.77612604597982782</v>
      </c>
      <c r="AC294" s="60">
        <f>+Q294*Parámetros!$C$101</f>
        <v>1.1990627006862211</v>
      </c>
      <c r="AD294" s="60">
        <f>+R294*Parámetros!$C$102</f>
        <v>3.2898426729365209</v>
      </c>
      <c r="AE294" s="60">
        <f>+S294*Parámetros!$C$103</f>
        <v>6.3958767212419971</v>
      </c>
      <c r="AF294" s="60">
        <f>+T294*Parámetros!$C$104</f>
        <v>8.1312013554835012</v>
      </c>
      <c r="AG294" s="60">
        <f>+U294*Parámetros!$C$105</f>
        <v>15.754324514712131</v>
      </c>
      <c r="AH294" s="60">
        <f t="shared" si="30"/>
        <v>35.82671435768615</v>
      </c>
      <c r="AI294" s="140">
        <f t="shared" si="34"/>
        <v>31.419949364716832</v>
      </c>
      <c r="AJ294" s="59">
        <f t="shared" si="32"/>
        <v>405.6043067619587</v>
      </c>
    </row>
  </sheetData>
  <mergeCells count="3">
    <mergeCell ref="D7:L7"/>
    <mergeCell ref="M7:U7"/>
    <mergeCell ref="Y7:AG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EA41C-3DA8-4D94-AA5C-B5C5008CDB8D}">
  <dimension ref="A6:AJ294"/>
  <sheetViews>
    <sheetView workbookViewId="0">
      <pane xSplit="1" ySplit="7" topLeftCell="Y8" activePane="bottomRight" state="frozen"/>
      <selection activeCell="AH8" sqref="AH8"/>
      <selection pane="topRight" activeCell="AH8" sqref="AH8"/>
      <selection pane="bottomLeft" activeCell="AH8" sqref="AH8"/>
      <selection pane="bottomRight" activeCell="AH8" sqref="AH8"/>
    </sheetView>
  </sheetViews>
  <sheetFormatPr baseColWidth="10" defaultRowHeight="15" x14ac:dyDescent="0.25"/>
  <cols>
    <col min="3" max="3" width="12" customWidth="1"/>
    <col min="12" max="33" width="12.28515625" customWidth="1"/>
    <col min="34" max="36" width="11.42578125" style="25"/>
  </cols>
  <sheetData>
    <row r="6" spans="1:36" ht="15.75" thickBot="1" x14ac:dyDescent="0.3">
      <c r="AH6"/>
      <c r="AI6"/>
      <c r="AJ6"/>
    </row>
    <row r="7" spans="1:36" ht="45.75" thickBot="1" x14ac:dyDescent="0.3">
      <c r="A7" s="141"/>
      <c r="B7" s="142" t="s">
        <v>21</v>
      </c>
      <c r="C7" s="75" t="s">
        <v>69</v>
      </c>
      <c r="D7" s="243" t="s">
        <v>89</v>
      </c>
      <c r="E7" s="244"/>
      <c r="F7" s="244"/>
      <c r="G7" s="244"/>
      <c r="H7" s="244"/>
      <c r="I7" s="244"/>
      <c r="J7" s="244"/>
      <c r="K7" s="244"/>
      <c r="L7" s="245"/>
      <c r="M7" s="243" t="s">
        <v>88</v>
      </c>
      <c r="N7" s="244"/>
      <c r="O7" s="244"/>
      <c r="P7" s="244"/>
      <c r="Q7" s="244"/>
      <c r="R7" s="244"/>
      <c r="S7" s="244"/>
      <c r="T7" s="244"/>
      <c r="U7" s="244"/>
      <c r="V7" s="130" t="s">
        <v>192</v>
      </c>
      <c r="W7" s="130" t="s">
        <v>193</v>
      </c>
      <c r="X7" s="77" t="s">
        <v>66</v>
      </c>
      <c r="Y7" s="246" t="s">
        <v>67</v>
      </c>
      <c r="Z7" s="247"/>
      <c r="AA7" s="247"/>
      <c r="AB7" s="247"/>
      <c r="AC7" s="247"/>
      <c r="AD7" s="247"/>
      <c r="AE7" s="247"/>
      <c r="AF7" s="247"/>
      <c r="AG7" s="248"/>
      <c r="AH7" s="143" t="s">
        <v>67</v>
      </c>
      <c r="AI7" s="143" t="s">
        <v>194</v>
      </c>
      <c r="AJ7" s="143" t="s">
        <v>68</v>
      </c>
    </row>
    <row r="8" spans="1:36" x14ac:dyDescent="0.25">
      <c r="A8" s="141"/>
      <c r="B8" s="144"/>
      <c r="C8" s="145"/>
      <c r="D8" s="146" t="s">
        <v>75</v>
      </c>
      <c r="E8" s="146" t="s">
        <v>76</v>
      </c>
      <c r="F8" s="146" t="s">
        <v>77</v>
      </c>
      <c r="G8" s="146" t="s">
        <v>78</v>
      </c>
      <c r="H8" s="146" t="s">
        <v>79</v>
      </c>
      <c r="I8" s="146" t="s">
        <v>80</v>
      </c>
      <c r="J8" s="146" t="s">
        <v>81</v>
      </c>
      <c r="K8" s="146" t="s">
        <v>82</v>
      </c>
      <c r="L8" s="146" t="s">
        <v>83</v>
      </c>
      <c r="M8" s="146" t="s">
        <v>75</v>
      </c>
      <c r="N8" s="146" t="s">
        <v>76</v>
      </c>
      <c r="O8" s="146" t="s">
        <v>77</v>
      </c>
      <c r="P8" s="146" t="s">
        <v>78</v>
      </c>
      <c r="Q8" s="146" t="s">
        <v>79</v>
      </c>
      <c r="R8" s="146" t="s">
        <v>80</v>
      </c>
      <c r="S8" s="146" t="s">
        <v>81</v>
      </c>
      <c r="T8" s="146" t="s">
        <v>82</v>
      </c>
      <c r="U8" s="146" t="s">
        <v>83</v>
      </c>
      <c r="V8" s="146"/>
      <c r="W8" s="146"/>
      <c r="X8" s="147"/>
      <c r="Y8" s="146" t="s">
        <v>75</v>
      </c>
      <c r="Z8" s="146" t="s">
        <v>76</v>
      </c>
      <c r="AA8" s="146" t="s">
        <v>77</v>
      </c>
      <c r="AB8" s="146" t="s">
        <v>78</v>
      </c>
      <c r="AC8" s="146" t="s">
        <v>79</v>
      </c>
      <c r="AD8" s="146" t="s">
        <v>80</v>
      </c>
      <c r="AE8" s="146" t="s">
        <v>81</v>
      </c>
      <c r="AF8" s="146" t="s">
        <v>82</v>
      </c>
      <c r="AG8" s="146" t="s">
        <v>83</v>
      </c>
      <c r="AH8" s="148"/>
      <c r="AI8" s="149"/>
      <c r="AJ8" s="149"/>
    </row>
    <row r="9" spans="1:36" x14ac:dyDescent="0.25">
      <c r="A9" s="18">
        <v>43911</v>
      </c>
      <c r="B9" s="150">
        <v>1</v>
      </c>
      <c r="C9" s="78">
        <f>+'Modelo predictivo'!X8</f>
        <v>5</v>
      </c>
      <c r="D9" s="81">
        <f>+$C9*'Estructura Poblacion'!C$19</f>
        <v>0.20396723750768614</v>
      </c>
      <c r="E9" s="81">
        <f>+$C9*'Estructura Poblacion'!D$19</f>
        <v>0.33543845821966906</v>
      </c>
      <c r="F9" s="81">
        <f>+$C9*'Estructura Poblacion'!E$19</f>
        <v>1.0179847194431328</v>
      </c>
      <c r="G9" s="81">
        <f>+$C9*'Estructura Poblacion'!F$19</f>
        <v>1.1618217087182066</v>
      </c>
      <c r="H9" s="81">
        <f>+$C9*'Estructura Poblacion'!G$19</f>
        <v>0.93032025302264909</v>
      </c>
      <c r="I9" s="81">
        <f>+$C9*'Estructura Poblacion'!H$19</f>
        <v>0.63320208859189897</v>
      </c>
      <c r="J9" s="81">
        <f>+$C9*'Estructura Poblacion'!I$19</f>
        <v>0.3367973338859428</v>
      </c>
      <c r="K9" s="81">
        <f>+$C9*'Estructura Poblacion'!J$19</f>
        <v>0.18552050033802031</v>
      </c>
      <c r="L9" s="81">
        <f>+$C9*'Estructura Poblacion'!K$19</f>
        <v>0.19494770027279429</v>
      </c>
      <c r="M9" s="151">
        <f>D9*Parámetros!$B$97</f>
        <v>2.0396723750768615E-4</v>
      </c>
      <c r="N9" s="151">
        <f>E9*Parámetros!$B$98</f>
        <v>1.0063153746590072E-3</v>
      </c>
      <c r="O9" s="151">
        <f>+F9*Parámetros!$B$99</f>
        <v>1.2215816633317594E-2</v>
      </c>
      <c r="P9" s="151">
        <f>+G9*Parámetros!$B$100</f>
        <v>3.7178294678982614E-2</v>
      </c>
      <c r="Q9" s="151">
        <f>+H9*Parámetros!$B$101</f>
        <v>4.5585692398109806E-2</v>
      </c>
      <c r="R9" s="151">
        <f>+I9*Parámetros!$B$102</f>
        <v>6.4586613036373697E-2</v>
      </c>
      <c r="S9" s="151">
        <f>+J9*Parámetros!$B$103</f>
        <v>5.5908357425066509E-2</v>
      </c>
      <c r="T9" s="151">
        <f>+K9*Parámetros!$B$104</f>
        <v>4.5081481582138934E-2</v>
      </c>
      <c r="U9" s="151">
        <f>+L9*Parámetros!$B$105</f>
        <v>5.3220722174472844E-2</v>
      </c>
      <c r="V9" s="151">
        <f>+SUM(M9:U9)</f>
        <v>0.31498726054062864</v>
      </c>
      <c r="W9" s="151"/>
      <c r="X9" s="81">
        <f>+V9-W9</f>
        <v>0.31498726054062864</v>
      </c>
      <c r="Y9" s="82">
        <f>+M9*Parámetros!$C$97</f>
        <v>1.0198361875384308E-5</v>
      </c>
      <c r="Z9" s="82">
        <f>+N9*Parámetros!$C$98</f>
        <v>5.0315768732950365E-5</v>
      </c>
      <c r="AA9" s="82">
        <f>+O9*Parámetros!$C$99</f>
        <v>6.1079083166587977E-4</v>
      </c>
      <c r="AB9" s="82">
        <f>+P9*Parámetros!$C$100</f>
        <v>1.8589147339491308E-3</v>
      </c>
      <c r="AC9" s="82">
        <f>+Q9*Parámetros!$C$101</f>
        <v>2.8718986210809179E-3</v>
      </c>
      <c r="AD9" s="82">
        <f>+R9*Parámetros!$C$102</f>
        <v>7.8795667904375914E-3</v>
      </c>
      <c r="AE9" s="82">
        <f>+S9*Parámetros!$C$103</f>
        <v>1.5318889934468224E-2</v>
      </c>
      <c r="AF9" s="82">
        <f>+T9*Parámetros!$C$104</f>
        <v>1.947520004348402E-2</v>
      </c>
      <c r="AG9" s="82">
        <f>+U9*Parámetros!$C$105</f>
        <v>3.7733492021701245E-2</v>
      </c>
      <c r="AH9" s="82">
        <f>+SUM(Y9:AG9)</f>
        <v>8.5809267107395337E-2</v>
      </c>
      <c r="AI9" s="152"/>
      <c r="AJ9" s="81">
        <f>+AH9-AI9</f>
        <v>8.5809267107395337E-2</v>
      </c>
    </row>
    <row r="10" spans="1:36" x14ac:dyDescent="0.25">
      <c r="A10" s="18">
        <v>43912</v>
      </c>
      <c r="B10" s="150">
        <f t="shared" ref="B10:B56" si="0">+B9+1</f>
        <v>2</v>
      </c>
      <c r="C10" s="78">
        <f>+'Modelo predictivo'!X9</f>
        <v>0.7951195037458092</v>
      </c>
      <c r="D10" s="81">
        <f>+$C10*'Estructura Poblacion'!C$19</f>
        <v>3.2435665733502997E-2</v>
      </c>
      <c r="E10" s="81">
        <f>+$C10*'Estructura Poblacion'!D$19</f>
        <v>5.3342732087376526E-2</v>
      </c>
      <c r="F10" s="81">
        <f>+$C10*'Estructura Poblacion'!E$19</f>
        <v>0.16188390098888811</v>
      </c>
      <c r="G10" s="81">
        <f>+$C10*'Estructura Poblacion'!F$19</f>
        <v>0.1847574200954257</v>
      </c>
      <c r="H10" s="81">
        <f>+$C10*'Estructura Poblacion'!G$19</f>
        <v>0.14794315558160889</v>
      </c>
      <c r="I10" s="81">
        <f>+$C10*'Estructura Poblacion'!H$19</f>
        <v>0.10069426609040014</v>
      </c>
      <c r="J10" s="81">
        <f>+$C10*'Estructura Poblacion'!I$19</f>
        <v>5.3558825796460485E-2</v>
      </c>
      <c r="K10" s="81">
        <f>+$C10*'Estructura Poblacion'!J$19</f>
        <v>2.9502193632688186E-2</v>
      </c>
      <c r="L10" s="81">
        <f>+$C10*'Estructura Poblacion'!K$19</f>
        <v>3.1001343739458193E-2</v>
      </c>
      <c r="M10" s="151">
        <f>D10*Parámetros!$B$97</f>
        <v>3.2435665733502996E-5</v>
      </c>
      <c r="N10" s="151">
        <f>E10*Parámetros!$B$98</f>
        <v>1.6002819626212959E-4</v>
      </c>
      <c r="O10" s="151">
        <f>+F10*Parámetros!$B$99</f>
        <v>1.9426068118666574E-3</v>
      </c>
      <c r="P10" s="151">
        <f>+G10*Parámetros!$B$100</f>
        <v>5.9122374430536223E-3</v>
      </c>
      <c r="Q10" s="151">
        <f>+H10*Parámetros!$B$101</f>
        <v>7.2492146234988362E-3</v>
      </c>
      <c r="R10" s="151">
        <f>+I10*Parámetros!$B$102</f>
        <v>1.0270815141220814E-2</v>
      </c>
      <c r="S10" s="151">
        <f>+J10*Parámetros!$B$103</f>
        <v>8.8907650822124418E-3</v>
      </c>
      <c r="T10" s="151">
        <f>+K10*Parámetros!$B$104</f>
        <v>7.1690330527432291E-3</v>
      </c>
      <c r="U10" s="151">
        <f>+L10*Parámetros!$B$105</f>
        <v>8.4633668408720872E-3</v>
      </c>
      <c r="V10" s="151">
        <f t="shared" ref="V10:V73" si="1">+SUM(M10:U10)</f>
        <v>5.0090502857463325E-2</v>
      </c>
      <c r="W10" s="151"/>
      <c r="X10" s="81">
        <f>+X9+V10-W10</f>
        <v>0.36507776339809195</v>
      </c>
      <c r="Y10" s="82">
        <f>+M10*Parámetros!$C$97</f>
        <v>1.6217832866751499E-6</v>
      </c>
      <c r="Z10" s="82">
        <f>+N10*Parámetros!$C$98</f>
        <v>8.0014098131064797E-6</v>
      </c>
      <c r="AA10" s="82">
        <f>+O10*Parámetros!$C$99</f>
        <v>9.7130340593332875E-5</v>
      </c>
      <c r="AB10" s="82">
        <f>+P10*Parámetros!$C$100</f>
        <v>2.9561187215268112E-4</v>
      </c>
      <c r="AC10" s="82">
        <f>+Q10*Parámetros!$C$101</f>
        <v>4.5670052128042669E-4</v>
      </c>
      <c r="AD10" s="82">
        <f>+R10*Parámetros!$C$102</f>
        <v>1.2530394472289393E-3</v>
      </c>
      <c r="AE10" s="82">
        <f>+S10*Parámetros!$C$103</f>
        <v>2.4360696325262093E-3</v>
      </c>
      <c r="AF10" s="82">
        <f>+T10*Parámetros!$C$104</f>
        <v>3.0970222787850749E-3</v>
      </c>
      <c r="AG10" s="82">
        <f>+U10*Parámetros!$C$105</f>
        <v>6.0005270901783096E-3</v>
      </c>
      <c r="AH10" s="82">
        <f t="shared" ref="AH10:AH73" si="2">+SUM(Y10:AG10)</f>
        <v>1.3645724375844756E-2</v>
      </c>
      <c r="AI10" s="152"/>
      <c r="AJ10" s="81">
        <f>+AJ9+AH10-AI10</f>
        <v>9.9454991483240093E-2</v>
      </c>
    </row>
    <row r="11" spans="1:36" x14ac:dyDescent="0.25">
      <c r="A11" s="18">
        <v>43913</v>
      </c>
      <c r="B11" s="150">
        <f t="shared" si="0"/>
        <v>3</v>
      </c>
      <c r="C11" s="78">
        <f>+'Modelo predictivo'!X10</f>
        <v>0.86476789717562497</v>
      </c>
      <c r="D11" s="81">
        <f>+$C11*'Estructura Poblacion'!C$19</f>
        <v>3.5276863814448597E-2</v>
      </c>
      <c r="E11" s="81">
        <f>+$C11*'Estructura Poblacion'!D$19</f>
        <v>5.801528202929139E-2</v>
      </c>
      <c r="F11" s="81">
        <f>+$C11*'Estructura Poblacion'!E$19</f>
        <v>0.17606410103795131</v>
      </c>
      <c r="G11" s="81">
        <f>+$C11*'Estructura Poblacion'!F$19</f>
        <v>0.200941223188247</v>
      </c>
      <c r="H11" s="81">
        <f>+$C11*'Estructura Poblacion'!G$19</f>
        <v>0.16090221778125832</v>
      </c>
      <c r="I11" s="81">
        <f>+$C11*'Estructura Poblacion'!H$19</f>
        <v>0.10951456772776606</v>
      </c>
      <c r="J11" s="81">
        <f>+$C11*'Estructura Poblacion'!I$19</f>
        <v>5.8250304439780722E-2</v>
      </c>
      <c r="K11" s="81">
        <f>+$C11*'Estructura Poblacion'!J$19</f>
        <v>3.2086434592055929E-2</v>
      </c>
      <c r="L11" s="81">
        <f>+$C11*'Estructura Poblacion'!K$19</f>
        <v>3.3716902564825665E-2</v>
      </c>
      <c r="M11" s="151">
        <f>D11*Parámetros!$B$97</f>
        <v>3.5276863814448599E-5</v>
      </c>
      <c r="N11" s="151">
        <f>E11*Parámetros!$B$98</f>
        <v>1.7404584608787416E-4</v>
      </c>
      <c r="O11" s="151">
        <f>+F11*Parámetros!$B$99</f>
        <v>2.1127692124554157E-3</v>
      </c>
      <c r="P11" s="151">
        <f>+G11*Parámetros!$B$100</f>
        <v>6.4301191420239046E-3</v>
      </c>
      <c r="Q11" s="151">
        <f>+H11*Parámetros!$B$101</f>
        <v>7.8842086712816589E-3</v>
      </c>
      <c r="R11" s="151">
        <f>+I11*Parámetros!$B$102</f>
        <v>1.1170485908232138E-2</v>
      </c>
      <c r="S11" s="151">
        <f>+J11*Parámetros!$B$103</f>
        <v>9.6695505370036003E-3</v>
      </c>
      <c r="T11" s="151">
        <f>+K11*Parámetros!$B$104</f>
        <v>7.7970036058695909E-3</v>
      </c>
      <c r="U11" s="151">
        <f>+L11*Parámetros!$B$105</f>
        <v>9.2047144001974075E-3</v>
      </c>
      <c r="V11" s="151">
        <f t="shared" si="1"/>
        <v>5.447817418696603E-2</v>
      </c>
      <c r="W11" s="151"/>
      <c r="X11" s="81">
        <f t="shared" ref="X11:X74" si="3">+X10+V11-W11</f>
        <v>0.41955593758505799</v>
      </c>
      <c r="Y11" s="82">
        <f>+M11*Parámetros!$C$97</f>
        <v>1.7638431907224301E-6</v>
      </c>
      <c r="Z11" s="82">
        <f>+N11*Parámetros!$C$98</f>
        <v>8.7022923043937082E-6</v>
      </c>
      <c r="AA11" s="82">
        <f>+O11*Parámetros!$C$99</f>
        <v>1.056384606227708E-4</v>
      </c>
      <c r="AB11" s="82">
        <f>+P11*Parámetros!$C$100</f>
        <v>3.2150595710119526E-4</v>
      </c>
      <c r="AC11" s="82">
        <f>+Q11*Parámetros!$C$101</f>
        <v>4.9670514629074456E-4</v>
      </c>
      <c r="AD11" s="82">
        <f>+R11*Parámetros!$C$102</f>
        <v>1.3627992808043208E-3</v>
      </c>
      <c r="AE11" s="82">
        <f>+S11*Parámetros!$C$103</f>
        <v>2.6494568471389867E-3</v>
      </c>
      <c r="AF11" s="82">
        <f>+T11*Parámetros!$C$104</f>
        <v>3.368305557735663E-3</v>
      </c>
      <c r="AG11" s="82">
        <f>+U11*Parámetros!$C$105</f>
        <v>6.5261425097399616E-3</v>
      </c>
      <c r="AH11" s="82">
        <f t="shared" si="2"/>
        <v>1.484101989492876E-2</v>
      </c>
      <c r="AI11" s="152"/>
      <c r="AJ11" s="81">
        <f t="shared" ref="AJ11:AJ74" si="4">+AJ10+AH11-AI11</f>
        <v>0.11429601137816886</v>
      </c>
    </row>
    <row r="12" spans="1:36" x14ac:dyDescent="0.25">
      <c r="A12" s="18">
        <v>43914</v>
      </c>
      <c r="B12" s="150">
        <f t="shared" si="0"/>
        <v>4</v>
      </c>
      <c r="C12" s="78">
        <f>+'Modelo predictivo'!X11</f>
        <v>0.9405170411337167</v>
      </c>
      <c r="D12" s="81">
        <f>+$C12*'Estructura Poblacion'!C$19</f>
        <v>3.8366932541789397E-2</v>
      </c>
      <c r="E12" s="81">
        <f>+$C12*'Estructura Poblacion'!D$19</f>
        <v>6.3097117241443804E-2</v>
      </c>
      <c r="F12" s="81">
        <f>+$C12*'Estructura Poblacion'!E$19</f>
        <v>0.19148639524999841</v>
      </c>
      <c r="G12" s="81">
        <f>+$C12*'Estructura Poblacion'!F$19</f>
        <v>0.2185426231617133</v>
      </c>
      <c r="H12" s="81">
        <f>+$C12*'Estructura Poblacion'!G$19</f>
        <v>0.17499641033592653</v>
      </c>
      <c r="I12" s="81">
        <f>+$C12*'Estructura Poblacion'!H$19</f>
        <v>0.11910747096042848</v>
      </c>
      <c r="J12" s="81">
        <f>+$C12*'Estructura Poblacion'!I$19</f>
        <v>6.3352726385626279E-2</v>
      </c>
      <c r="K12" s="81">
        <f>+$C12*'Estructura Poblacion'!J$19</f>
        <v>3.4897038409512311E-2</v>
      </c>
      <c r="L12" s="81">
        <f>+$C12*'Estructura Poblacion'!K$19</f>
        <v>3.667032684727823E-2</v>
      </c>
      <c r="M12" s="151">
        <f>D12*Parámetros!$B$97</f>
        <v>3.83669325417894E-5</v>
      </c>
      <c r="N12" s="151">
        <f>E12*Parámetros!$B$98</f>
        <v>1.8929135172433142E-4</v>
      </c>
      <c r="O12" s="151">
        <f>+F12*Parámetros!$B$99</f>
        <v>2.2978367429999811E-3</v>
      </c>
      <c r="P12" s="151">
        <f>+G12*Parámetros!$B$100</f>
        <v>6.9933639411748254E-3</v>
      </c>
      <c r="Q12" s="151">
        <f>+H12*Parámetros!$B$101</f>
        <v>8.5748241064603995E-3</v>
      </c>
      <c r="R12" s="151">
        <f>+I12*Parámetros!$B$102</f>
        <v>1.2148962037963704E-2</v>
      </c>
      <c r="S12" s="151">
        <f>+J12*Parámetros!$B$103</f>
        <v>1.0516552580013962E-2</v>
      </c>
      <c r="T12" s="151">
        <f>+K12*Parámetros!$B$104</f>
        <v>8.4799803335114908E-3</v>
      </c>
      <c r="U12" s="151">
        <f>+L12*Parámetros!$B$105</f>
        <v>1.0010999229306957E-2</v>
      </c>
      <c r="V12" s="151">
        <f t="shared" si="1"/>
        <v>5.9250177255697437E-2</v>
      </c>
      <c r="W12" s="151"/>
      <c r="X12" s="81">
        <f t="shared" si="3"/>
        <v>0.47880611484075541</v>
      </c>
      <c r="Y12" s="82">
        <f>+M12*Parámetros!$C$97</f>
        <v>1.9183466270894701E-6</v>
      </c>
      <c r="Z12" s="82">
        <f>+N12*Parámetros!$C$98</f>
        <v>9.4645675862165719E-6</v>
      </c>
      <c r="AA12" s="82">
        <f>+O12*Parámetros!$C$99</f>
        <v>1.1489183714999906E-4</v>
      </c>
      <c r="AB12" s="82">
        <f>+P12*Parámetros!$C$100</f>
        <v>3.4966819705874131E-4</v>
      </c>
      <c r="AC12" s="82">
        <f>+Q12*Parámetros!$C$101</f>
        <v>5.4021391870700522E-4</v>
      </c>
      <c r="AD12" s="82">
        <f>+R12*Parámetros!$C$102</f>
        <v>1.4821733686315719E-3</v>
      </c>
      <c r="AE12" s="82">
        <f>+S12*Parámetros!$C$103</f>
        <v>2.881535406923826E-3</v>
      </c>
      <c r="AF12" s="82">
        <f>+T12*Parámetros!$C$104</f>
        <v>3.6633515040769638E-3</v>
      </c>
      <c r="AG12" s="82">
        <f>+U12*Parámetros!$C$105</f>
        <v>7.0977984535786319E-3</v>
      </c>
      <c r="AH12" s="82">
        <f t="shared" si="2"/>
        <v>1.6141015600340047E-2</v>
      </c>
      <c r="AI12" s="152"/>
      <c r="AJ12" s="81">
        <f t="shared" si="4"/>
        <v>0.1304370269785089</v>
      </c>
    </row>
    <row r="13" spans="1:36" x14ac:dyDescent="0.25">
      <c r="A13" s="18">
        <v>43915</v>
      </c>
      <c r="B13" s="150">
        <f t="shared" si="0"/>
        <v>5</v>
      </c>
      <c r="C13" s="78">
        <f>+'Modelo predictivo'!X12</f>
        <v>1.0229013047646731</v>
      </c>
      <c r="D13" s="81">
        <f>+$C13*'Estructura Poblacion'!C$19</f>
        <v>4.1727670675171621E-2</v>
      </c>
      <c r="E13" s="81">
        <f>+$C13*'Estructura Poblacion'!D$19</f>
        <v>6.8624087316229959E-2</v>
      </c>
      <c r="F13" s="81">
        <f>+$C13*'Estructura Poblacion'!E$19</f>
        <v>0.20825957954977606</v>
      </c>
      <c r="G13" s="81">
        <f>+$C13*'Estructura Poblacion'!F$19</f>
        <v>0.23768578835035511</v>
      </c>
      <c r="H13" s="81">
        <f>+$C13*'Estructura Poblacion'!G$19</f>
        <v>0.19032516013317372</v>
      </c>
      <c r="I13" s="81">
        <f>+$C13*'Estructura Poblacion'!H$19</f>
        <v>0.12954064852007394</v>
      </c>
      <c r="J13" s="81">
        <f>+$C13*'Estructura Poblacion'!I$19</f>
        <v>6.8902086454638828E-2</v>
      </c>
      <c r="K13" s="81">
        <f>+$C13*'Estructura Poblacion'!J$19</f>
        <v>3.7953832371271194E-2</v>
      </c>
      <c r="L13" s="81">
        <f>+$C13*'Estructura Poblacion'!K$19</f>
        <v>3.9882451393982742E-2</v>
      </c>
      <c r="M13" s="151">
        <f>D13*Parámetros!$B$97</f>
        <v>4.1727670675171624E-5</v>
      </c>
      <c r="N13" s="151">
        <f>E13*Parámetros!$B$98</f>
        <v>2.0587226194868988E-4</v>
      </c>
      <c r="O13" s="151">
        <f>+F13*Parámetros!$B$99</f>
        <v>2.4991149545973129E-3</v>
      </c>
      <c r="P13" s="151">
        <f>+G13*Parámetros!$B$100</f>
        <v>7.6059452272113637E-3</v>
      </c>
      <c r="Q13" s="151">
        <f>+H13*Parámetros!$B$101</f>
        <v>9.3259328465255132E-3</v>
      </c>
      <c r="R13" s="151">
        <f>+I13*Parámetros!$B$102</f>
        <v>1.321314614904754E-2</v>
      </c>
      <c r="S13" s="151">
        <f>+J13*Parámetros!$B$103</f>
        <v>1.1437746351470046E-2</v>
      </c>
      <c r="T13" s="151">
        <f>+K13*Parámetros!$B$104</f>
        <v>9.2227812662189004E-3</v>
      </c>
      <c r="U13" s="151">
        <f>+L13*Parámetros!$B$105</f>
        <v>1.088790923055729E-2</v>
      </c>
      <c r="V13" s="151">
        <f t="shared" si="1"/>
        <v>6.4440175958251827E-2</v>
      </c>
      <c r="W13" s="151"/>
      <c r="X13" s="81">
        <f t="shared" si="3"/>
        <v>0.54324629079900721</v>
      </c>
      <c r="Y13" s="82">
        <f>+M13*Parámetros!$C$97</f>
        <v>2.0863835337585815E-6</v>
      </c>
      <c r="Z13" s="82">
        <f>+N13*Parámetros!$C$98</f>
        <v>1.0293613097434494E-5</v>
      </c>
      <c r="AA13" s="82">
        <f>+O13*Parámetros!$C$99</f>
        <v>1.2495574772986565E-4</v>
      </c>
      <c r="AB13" s="82">
        <f>+P13*Parámetros!$C$100</f>
        <v>3.8029726136056821E-4</v>
      </c>
      <c r="AC13" s="82">
        <f>+Q13*Parámetros!$C$101</f>
        <v>5.8753376933110728E-4</v>
      </c>
      <c r="AD13" s="82">
        <f>+R13*Parámetros!$C$102</f>
        <v>1.6120038301837998E-3</v>
      </c>
      <c r="AE13" s="82">
        <f>+S13*Parámetros!$C$103</f>
        <v>3.1339425003027929E-3</v>
      </c>
      <c r="AF13" s="82">
        <f>+T13*Parámetros!$C$104</f>
        <v>3.9842415070065647E-3</v>
      </c>
      <c r="AG13" s="82">
        <f>+U13*Parámetros!$C$105</f>
        <v>7.7195276444651179E-3</v>
      </c>
      <c r="AH13" s="82">
        <f t="shared" si="2"/>
        <v>1.7554882257011011E-2</v>
      </c>
      <c r="AI13" s="152"/>
      <c r="AJ13" s="81">
        <f t="shared" si="4"/>
        <v>0.14799190923551991</v>
      </c>
    </row>
    <row r="14" spans="1:36" x14ac:dyDescent="0.25">
      <c r="A14" s="18">
        <v>43916</v>
      </c>
      <c r="B14" s="150">
        <f t="shared" si="0"/>
        <v>6</v>
      </c>
      <c r="C14" s="78">
        <f>+'Modelo predictivo'!X13</f>
        <v>1.1125018610619009</v>
      </c>
      <c r="D14" s="81">
        <f>+$C14*'Estructura Poblacion'!C$19</f>
        <v>4.5382786264591114E-2</v>
      </c>
      <c r="E14" s="81">
        <f>+$C14*'Estructura Poblacion'!D$19</f>
        <v>7.4635181808223303E-2</v>
      </c>
      <c r="F14" s="81">
        <f>+$C14*'Estructura Poblacion'!E$19</f>
        <v>0.22650197898261246</v>
      </c>
      <c r="G14" s="81">
        <f>+$C14*'Estructura Poblacion'!F$19</f>
        <v>0.25850576263422448</v>
      </c>
      <c r="H14" s="81">
        <f>+$C14*'Estructura Poblacion'!G$19</f>
        <v>0.20699660257425512</v>
      </c>
      <c r="I14" s="81">
        <f>+$C14*'Estructura Poblacion'!H$19</f>
        <v>0.14088770039735407</v>
      </c>
      <c r="J14" s="81">
        <f>+$C14*'Estructura Poblacion'!I$19</f>
        <v>7.4937532149759553E-2</v>
      </c>
      <c r="K14" s="81">
        <f>+$C14*'Estructura Poblacion'!J$19</f>
        <v>4.1278380378236522E-2</v>
      </c>
      <c r="L14" s="81">
        <f>+$C14*'Estructura Poblacion'!K$19</f>
        <v>4.337593587264426E-2</v>
      </c>
      <c r="M14" s="151">
        <f>D14*Parámetros!$B$97</f>
        <v>4.5382786264591114E-5</v>
      </c>
      <c r="N14" s="151">
        <f>E14*Parámetros!$B$98</f>
        <v>2.2390554542466991E-4</v>
      </c>
      <c r="O14" s="151">
        <f>+F14*Parámetros!$B$99</f>
        <v>2.7180237477913496E-3</v>
      </c>
      <c r="P14" s="151">
        <f>+G14*Parámetros!$B$100</f>
        <v>8.2721844042951843E-3</v>
      </c>
      <c r="Q14" s="151">
        <f>+H14*Parámetros!$B$101</f>
        <v>1.0142833526138501E-2</v>
      </c>
      <c r="R14" s="151">
        <f>+I14*Parámetros!$B$102</f>
        <v>1.4370545440530114E-2</v>
      </c>
      <c r="S14" s="151">
        <f>+J14*Parámetros!$B$103</f>
        <v>1.2439630336860087E-2</v>
      </c>
      <c r="T14" s="151">
        <f>+K14*Parámetros!$B$104</f>
        <v>1.0030646431911474E-2</v>
      </c>
      <c r="U14" s="151">
        <f>+L14*Parámetros!$B$105</f>
        <v>1.1841630493231883E-2</v>
      </c>
      <c r="V14" s="151">
        <f t="shared" si="1"/>
        <v>7.0084782712447863E-2</v>
      </c>
      <c r="W14" s="151"/>
      <c r="X14" s="81">
        <f t="shared" si="3"/>
        <v>0.6133310735114551</v>
      </c>
      <c r="Y14" s="82">
        <f>+M14*Parámetros!$C$97</f>
        <v>2.2691393132295559E-6</v>
      </c>
      <c r="Z14" s="82">
        <f>+N14*Parámetros!$C$98</f>
        <v>1.1195277271233497E-5</v>
      </c>
      <c r="AA14" s="82">
        <f>+O14*Parámetros!$C$99</f>
        <v>1.359011873895675E-4</v>
      </c>
      <c r="AB14" s="82">
        <f>+P14*Parámetros!$C$100</f>
        <v>4.1360922021475925E-4</v>
      </c>
      <c r="AC14" s="82">
        <f>+Q14*Parámetros!$C$101</f>
        <v>6.3899851214672563E-4</v>
      </c>
      <c r="AD14" s="82">
        <f>+R14*Parámetros!$C$102</f>
        <v>1.7532065437446738E-3</v>
      </c>
      <c r="AE14" s="82">
        <f>+S14*Parámetros!$C$103</f>
        <v>3.4084587122996642E-3</v>
      </c>
      <c r="AF14" s="82">
        <f>+T14*Parámetros!$C$104</f>
        <v>4.333239258585757E-3</v>
      </c>
      <c r="AG14" s="82">
        <f>+U14*Parámetros!$C$105</f>
        <v>8.3957160197014047E-3</v>
      </c>
      <c r="AH14" s="82">
        <f t="shared" si="2"/>
        <v>1.9092593870667016E-2</v>
      </c>
      <c r="AI14" s="152"/>
      <c r="AJ14" s="81">
        <f t="shared" si="4"/>
        <v>0.16708450310618694</v>
      </c>
    </row>
    <row r="15" spans="1:36" x14ac:dyDescent="0.25">
      <c r="A15" s="18">
        <v>43917</v>
      </c>
      <c r="B15" s="150">
        <f t="shared" si="0"/>
        <v>7</v>
      </c>
      <c r="C15" s="78">
        <f>+'Modelo predictivo'!X14</f>
        <v>1.2099507835227996</v>
      </c>
      <c r="D15" s="81">
        <f>+$C15*'Estructura Poblacion'!C$19</f>
        <v>4.9358063767081156E-2</v>
      </c>
      <c r="E15" s="81">
        <f>+$C15*'Estructura Poblacion'!D$19</f>
        <v>8.1172805069313694E-2</v>
      </c>
      <c r="F15" s="81">
        <f>+$C15*'Estructura Poblacion'!E$19</f>
        <v>0.24634228178089118</v>
      </c>
      <c r="G15" s="81">
        <f>+$C15*'Estructura Poblacion'!F$19</f>
        <v>0.28114941735547838</v>
      </c>
      <c r="H15" s="81">
        <f>+$C15*'Estructura Poblacion'!G$19</f>
        <v>0.22512834381437669</v>
      </c>
      <c r="I15" s="81">
        <f>+$C15*'Estructura Poblacion'!H$19</f>
        <v>0.15322867264400827</v>
      </c>
      <c r="J15" s="81">
        <f>+$C15*'Estructura Poblacion'!I$19</f>
        <v>8.1501639604737289E-2</v>
      </c>
      <c r="K15" s="81">
        <f>+$C15*'Estructura Poblacion'!J$19</f>
        <v>4.4894134948705894E-2</v>
      </c>
      <c r="L15" s="81">
        <f>+$C15*'Estructura Poblacion'!K$19</f>
        <v>4.717542453820707E-2</v>
      </c>
      <c r="M15" s="151">
        <f>D15*Parámetros!$B$97</f>
        <v>4.9358063767081158E-5</v>
      </c>
      <c r="N15" s="151">
        <f>E15*Parámetros!$B$98</f>
        <v>2.4351841520794108E-4</v>
      </c>
      <c r="O15" s="151">
        <f>+F15*Parámetros!$B$99</f>
        <v>2.9561073813706941E-3</v>
      </c>
      <c r="P15" s="151">
        <f>+G15*Parámetros!$B$100</f>
        <v>8.9967813553753079E-3</v>
      </c>
      <c r="Q15" s="151">
        <f>+H15*Parámetros!$B$101</f>
        <v>1.1031288846904458E-2</v>
      </c>
      <c r="R15" s="151">
        <f>+I15*Parámetros!$B$102</f>
        <v>1.5629324609688845E-2</v>
      </c>
      <c r="S15" s="151">
        <f>+J15*Parámetros!$B$103</f>
        <v>1.3529272174386391E-2</v>
      </c>
      <c r="T15" s="151">
        <f>+K15*Parámetros!$B$104</f>
        <v>1.0909274792535532E-2</v>
      </c>
      <c r="U15" s="151">
        <f>+L15*Parámetros!$B$105</f>
        <v>1.2878890898930531E-2</v>
      </c>
      <c r="V15" s="151">
        <f t="shared" si="1"/>
        <v>7.6223816538166775E-2</v>
      </c>
      <c r="W15" s="151"/>
      <c r="X15" s="81">
        <f t="shared" si="3"/>
        <v>0.68955489004962189</v>
      </c>
      <c r="Y15" s="82">
        <f>+M15*Parámetros!$C$97</f>
        <v>2.4679031883540579E-6</v>
      </c>
      <c r="Z15" s="82">
        <f>+N15*Parámetros!$C$98</f>
        <v>1.2175920760397055E-5</v>
      </c>
      <c r="AA15" s="82">
        <f>+O15*Parámetros!$C$99</f>
        <v>1.4780536906853472E-4</v>
      </c>
      <c r="AB15" s="82">
        <f>+P15*Parámetros!$C$100</f>
        <v>4.4983906776876543E-4</v>
      </c>
      <c r="AC15" s="82">
        <f>+Q15*Parámetros!$C$101</f>
        <v>6.9497119735498084E-4</v>
      </c>
      <c r="AD15" s="82">
        <f>+R15*Parámetros!$C$102</f>
        <v>1.9067776023820389E-3</v>
      </c>
      <c r="AE15" s="82">
        <f>+S15*Parámetros!$C$103</f>
        <v>3.7070205757818715E-3</v>
      </c>
      <c r="AF15" s="82">
        <f>+T15*Parámetros!$C$104</f>
        <v>4.7128067103753496E-3</v>
      </c>
      <c r="AG15" s="82">
        <f>+U15*Parámetros!$C$105</f>
        <v>9.1311336473417458E-3</v>
      </c>
      <c r="AH15" s="82">
        <f t="shared" si="2"/>
        <v>2.0764997994022039E-2</v>
      </c>
      <c r="AI15" s="152"/>
      <c r="AJ15" s="81">
        <f t="shared" si="4"/>
        <v>0.18784950110020898</v>
      </c>
    </row>
    <row r="16" spans="1:36" x14ac:dyDescent="0.25">
      <c r="A16" s="18">
        <v>43918</v>
      </c>
      <c r="B16" s="150">
        <f t="shared" si="0"/>
        <v>8</v>
      </c>
      <c r="C16" s="78">
        <f>+'Modelo predictivo'!X15</f>
        <v>1.3159355050884187</v>
      </c>
      <c r="D16" s="81">
        <f>+$C16*'Estructura Poblacion'!C$19</f>
        <v>5.3681545942233282E-2</v>
      </c>
      <c r="E16" s="81">
        <f>+$C16*'Estructura Poblacion'!D$19</f>
        <v>8.8283075388676135E-2</v>
      </c>
      <c r="F16" s="81">
        <f>+$C16*'Estructura Poblacion'!E$19</f>
        <v>0.26792044719053826</v>
      </c>
      <c r="G16" s="81">
        <f>+$C16*'Estructura Poblacion'!F$19</f>
        <v>0.30577648741695657</v>
      </c>
      <c r="H16" s="81">
        <f>+$C16*'Estructura Poblacion'!G$19</f>
        <v>0.24484829041106906</v>
      </c>
      <c r="I16" s="81">
        <f>+$C16*'Estructura Poblacion'!H$19</f>
        <v>0.16665062205484446</v>
      </c>
      <c r="J16" s="81">
        <f>+$C16*'Estructura Poblacion'!I$19</f>
        <v>8.864071393592618E-2</v>
      </c>
      <c r="K16" s="81">
        <f>+$C16*'Estructura Poblacion'!J$19</f>
        <v>4.8826602663313783E-2</v>
      </c>
      <c r="L16" s="81">
        <f>+$C16*'Estructura Poblacion'!K$19</f>
        <v>5.130772008486105E-2</v>
      </c>
      <c r="M16" s="151">
        <f>D16*Parámetros!$B$97</f>
        <v>5.3681545942233285E-5</v>
      </c>
      <c r="N16" s="151">
        <f>E16*Parámetros!$B$98</f>
        <v>2.6484922616602839E-4</v>
      </c>
      <c r="O16" s="151">
        <f>+F16*Parámetros!$B$99</f>
        <v>3.2150453662864592E-3</v>
      </c>
      <c r="P16" s="151">
        <f>+G16*Parámetros!$B$100</f>
        <v>9.7848475973426104E-3</v>
      </c>
      <c r="Q16" s="151">
        <f>+H16*Parámetros!$B$101</f>
        <v>1.1997566230142384E-2</v>
      </c>
      <c r="R16" s="151">
        <f>+I16*Parámetros!$B$102</f>
        <v>1.6998363449594135E-2</v>
      </c>
      <c r="S16" s="151">
        <f>+J16*Parámetros!$B$103</f>
        <v>1.4714358513363746E-2</v>
      </c>
      <c r="T16" s="151">
        <f>+K16*Parámetros!$B$104</f>
        <v>1.1864864447185248E-2</v>
      </c>
      <c r="U16" s="151">
        <f>+L16*Parámetros!$B$105</f>
        <v>1.4007007583167067E-2</v>
      </c>
      <c r="V16" s="151">
        <f t="shared" si="1"/>
        <v>8.2900583959189908E-2</v>
      </c>
      <c r="W16" s="151"/>
      <c r="X16" s="81">
        <f t="shared" si="3"/>
        <v>0.77245547400881176</v>
      </c>
      <c r="Y16" s="82">
        <f>+M16*Parámetros!$C$97</f>
        <v>2.6840772971116643E-6</v>
      </c>
      <c r="Z16" s="82">
        <f>+N16*Parámetros!$C$98</f>
        <v>1.324246130830142E-5</v>
      </c>
      <c r="AA16" s="82">
        <f>+O16*Parámetros!$C$99</f>
        <v>1.6075226831432297E-4</v>
      </c>
      <c r="AB16" s="82">
        <f>+P16*Parámetros!$C$100</f>
        <v>4.8924237986713057E-4</v>
      </c>
      <c r="AC16" s="82">
        <f>+Q16*Parámetros!$C$101</f>
        <v>7.5584667249897015E-4</v>
      </c>
      <c r="AD16" s="82">
        <f>+R16*Parámetros!$C$102</f>
        <v>2.0738003408504843E-3</v>
      </c>
      <c r="AE16" s="82">
        <f>+S16*Parámetros!$C$103</f>
        <v>4.0317342326616663E-3</v>
      </c>
      <c r="AF16" s="82">
        <f>+T16*Parámetros!$C$104</f>
        <v>5.1256214411840272E-3</v>
      </c>
      <c r="AG16" s="82">
        <f>+U16*Parámetros!$C$105</f>
        <v>9.9309683764654492E-3</v>
      </c>
      <c r="AH16" s="82">
        <f t="shared" si="2"/>
        <v>2.2583892250447463E-2</v>
      </c>
      <c r="AI16" s="152"/>
      <c r="AJ16" s="81">
        <f t="shared" si="4"/>
        <v>0.21043339335065644</v>
      </c>
    </row>
    <row r="17" spans="1:36" x14ac:dyDescent="0.25">
      <c r="A17" s="18">
        <v>43919</v>
      </c>
      <c r="B17" s="150">
        <f t="shared" si="0"/>
        <v>9</v>
      </c>
      <c r="C17" s="78">
        <f>+'Modelo predictivo'!X16</f>
        <v>1.8956235523801297</v>
      </c>
      <c r="D17" s="81">
        <f>+$C17*'Estructura Poblacion'!C$19</f>
        <v>7.7329019866696325E-2</v>
      </c>
      <c r="E17" s="81">
        <f>+$C17*'Estructura Poblacion'!D$19</f>
        <v>0.12717300835505657</v>
      </c>
      <c r="F17" s="81">
        <f>+$C17*'Estructura Poblacion'!E$19</f>
        <v>0.38594316202789625</v>
      </c>
      <c r="G17" s="81">
        <f>+$C17*'Estructura Poblacion'!F$19</f>
        <v>0.44047531894255182</v>
      </c>
      <c r="H17" s="81">
        <f>+$C17*'Estructura Poblacion'!G$19</f>
        <v>0.35270739657719502</v>
      </c>
      <c r="I17" s="81">
        <f>+$C17*'Estructura Poblacion'!H$19</f>
        <v>0.24006255851021865</v>
      </c>
      <c r="J17" s="81">
        <f>+$C17*'Estructura Poblacion'!I$19</f>
        <v>0.12768819169860549</v>
      </c>
      <c r="K17" s="81">
        <f>+$C17*'Estructura Poblacion'!J$19</f>
        <v>7.0335405978019419E-2</v>
      </c>
      <c r="L17" s="81">
        <f>+$C17*'Estructura Poblacion'!K$19</f>
        <v>7.3909490423890223E-2</v>
      </c>
      <c r="M17" s="151">
        <f>D17*Parámetros!$B$97</f>
        <v>7.7329019866696332E-5</v>
      </c>
      <c r="N17" s="151">
        <f>E17*Parámetros!$B$98</f>
        <v>3.815190250651697E-4</v>
      </c>
      <c r="O17" s="151">
        <f>+F17*Parámetros!$B$99</f>
        <v>4.6313179443347547E-3</v>
      </c>
      <c r="P17" s="151">
        <f>+G17*Parámetros!$B$100</f>
        <v>1.4095210206161659E-2</v>
      </c>
      <c r="Q17" s="151">
        <f>+H17*Parámetros!$B$101</f>
        <v>1.7282662432282558E-2</v>
      </c>
      <c r="R17" s="151">
        <f>+I17*Parámetros!$B$102</f>
        <v>2.4486380968042301E-2</v>
      </c>
      <c r="S17" s="151">
        <f>+J17*Parámetros!$B$103</f>
        <v>2.1196239821968513E-2</v>
      </c>
      <c r="T17" s="151">
        <f>+K17*Parámetros!$B$104</f>
        <v>1.709150365265872E-2</v>
      </c>
      <c r="U17" s="151">
        <f>+L17*Parámetros!$B$105</f>
        <v>2.0177290885722031E-2</v>
      </c>
      <c r="V17" s="151">
        <f t="shared" si="1"/>
        <v>0.1194194539561024</v>
      </c>
      <c r="W17" s="151"/>
      <c r="X17" s="81">
        <f t="shared" si="3"/>
        <v>0.89187492796491419</v>
      </c>
      <c r="Y17" s="82">
        <f>+M17*Parámetros!$C$97</f>
        <v>3.8664509933348166E-6</v>
      </c>
      <c r="Z17" s="82">
        <f>+N17*Parámetros!$C$98</f>
        <v>1.9075951253258485E-5</v>
      </c>
      <c r="AA17" s="82">
        <f>+O17*Parámetros!$C$99</f>
        <v>2.3156589721673774E-4</v>
      </c>
      <c r="AB17" s="82">
        <f>+P17*Parámetros!$C$100</f>
        <v>7.0476051030808303E-4</v>
      </c>
      <c r="AC17" s="82">
        <f>+Q17*Parámetros!$C$101</f>
        <v>1.0888077332338012E-3</v>
      </c>
      <c r="AD17" s="82">
        <f>+R17*Parámetros!$C$102</f>
        <v>2.9873384781011606E-3</v>
      </c>
      <c r="AE17" s="82">
        <f>+S17*Parámetros!$C$103</f>
        <v>5.8077697112193733E-3</v>
      </c>
      <c r="AF17" s="82">
        <f>+T17*Parámetros!$C$104</f>
        <v>7.3835295779485664E-3</v>
      </c>
      <c r="AG17" s="82">
        <f>+U17*Parámetros!$C$105</f>
        <v>1.4305699237976919E-2</v>
      </c>
      <c r="AH17" s="82">
        <f t="shared" si="2"/>
        <v>3.2532413548251232E-2</v>
      </c>
      <c r="AI17" s="152"/>
      <c r="AJ17" s="81">
        <f t="shared" si="4"/>
        <v>0.24296580689890768</v>
      </c>
    </row>
    <row r="18" spans="1:36" x14ac:dyDescent="0.25">
      <c r="A18" s="18">
        <v>43920</v>
      </c>
      <c r="B18" s="150">
        <f t="shared" si="0"/>
        <v>10</v>
      </c>
      <c r="C18" s="78">
        <f>+'Modelo predictivo'!X17</f>
        <v>2.1594867922831327</v>
      </c>
      <c r="D18" s="81">
        <f>+$C18*'Estructura Poblacion'!C$19</f>
        <v>8.8092911091264992E-2</v>
      </c>
      <c r="E18" s="81">
        <f>+$C18*'Estructura Poblacion'!D$19</f>
        <v>0.14487498402983856</v>
      </c>
      <c r="F18" s="81">
        <f>+$C18*'Estructura Poblacion'!E$19</f>
        <v>0.43966491127669916</v>
      </c>
      <c r="G18" s="81">
        <f>+$C18*'Estructura Poblacion'!F$19</f>
        <v>0.50178772699295759</v>
      </c>
      <c r="H18" s="81">
        <f>+$C18*'Estructura Poblacion'!G$19</f>
        <v>0.40180285979918257</v>
      </c>
      <c r="I18" s="81">
        <f>+$C18*'Estructura Poblacion'!H$19</f>
        <v>0.27347830943206003</v>
      </c>
      <c r="J18" s="81">
        <f>+$C18*'Estructura Poblacion'!I$19</f>
        <v>0.14546187884057316</v>
      </c>
      <c r="K18" s="81">
        <f>+$C18*'Estructura Poblacion'!J$19</f>
        <v>8.0125814035542656E-2</v>
      </c>
      <c r="L18" s="81">
        <f>+$C18*'Estructura Poblacion'!K$19</f>
        <v>8.4197396785014034E-2</v>
      </c>
      <c r="M18" s="151">
        <f>D18*Parámetros!$B$97</f>
        <v>8.8092911091264996E-5</v>
      </c>
      <c r="N18" s="151">
        <f>E18*Parámetros!$B$98</f>
        <v>4.3462495208951567E-4</v>
      </c>
      <c r="O18" s="151">
        <f>+F18*Parámetros!$B$99</f>
        <v>5.2759789353203903E-3</v>
      </c>
      <c r="P18" s="151">
        <f>+G18*Parámetros!$B$100</f>
        <v>1.6057207263774645E-2</v>
      </c>
      <c r="Q18" s="151">
        <f>+H18*Parámetros!$B$101</f>
        <v>1.9688340130159947E-2</v>
      </c>
      <c r="R18" s="151">
        <f>+I18*Parámetros!$B$102</f>
        <v>2.789478756207012E-2</v>
      </c>
      <c r="S18" s="151">
        <f>+J18*Parámetros!$B$103</f>
        <v>2.4146671887535144E-2</v>
      </c>
      <c r="T18" s="151">
        <f>+K18*Parámetros!$B$104</f>
        <v>1.9470572810636865E-2</v>
      </c>
      <c r="U18" s="151">
        <f>+L18*Parámetros!$B$105</f>
        <v>2.2985889322308831E-2</v>
      </c>
      <c r="V18" s="151">
        <f t="shared" si="1"/>
        <v>0.13604216577498673</v>
      </c>
      <c r="W18" s="151"/>
      <c r="X18" s="81">
        <f t="shared" si="3"/>
        <v>1.0279170937399009</v>
      </c>
      <c r="Y18" s="82">
        <f>+M18*Parámetros!$C$97</f>
        <v>4.4046455545632498E-6</v>
      </c>
      <c r="Z18" s="82">
        <f>+N18*Parámetros!$C$98</f>
        <v>2.1731247604475784E-5</v>
      </c>
      <c r="AA18" s="82">
        <f>+O18*Parámetros!$C$99</f>
        <v>2.6379894676601952E-4</v>
      </c>
      <c r="AB18" s="82">
        <f>+P18*Parámetros!$C$100</f>
        <v>8.0286036318873231E-4</v>
      </c>
      <c r="AC18" s="82">
        <f>+Q18*Parámetros!$C$101</f>
        <v>1.2403654282000767E-3</v>
      </c>
      <c r="AD18" s="82">
        <f>+R18*Parámetros!$C$102</f>
        <v>3.4031640825725545E-3</v>
      </c>
      <c r="AE18" s="82">
        <f>+S18*Parámetros!$C$103</f>
        <v>6.6161880971846304E-3</v>
      </c>
      <c r="AF18" s="82">
        <f>+T18*Parámetros!$C$104</f>
        <v>8.4112874541951259E-3</v>
      </c>
      <c r="AG18" s="82">
        <f>+U18*Parámetros!$C$105</f>
        <v>1.629699552951696E-2</v>
      </c>
      <c r="AH18" s="82">
        <f t="shared" si="2"/>
        <v>3.7060795794783136E-2</v>
      </c>
      <c r="AI18" s="152"/>
      <c r="AJ18" s="81">
        <f t="shared" si="4"/>
        <v>0.28002660269369084</v>
      </c>
    </row>
    <row r="19" spans="1:36" ht="15.75" thickBot="1" x14ac:dyDescent="0.3">
      <c r="A19" s="19">
        <v>43921</v>
      </c>
      <c r="B19" s="150">
        <f t="shared" si="0"/>
        <v>11</v>
      </c>
      <c r="C19" s="78">
        <f>+'Modelo predictivo'!X18</f>
        <v>2.460077948635444</v>
      </c>
      <c r="D19" s="81">
        <f>+$C19*'Estructura Poblacion'!C$19</f>
        <v>0.10035506064734938</v>
      </c>
      <c r="E19" s="81">
        <f>+$C19*'Estructura Poblacion'!D$19</f>
        <v>0.16504095083809592</v>
      </c>
      <c r="F19" s="81">
        <f>+$C19*'Estructura Poblacion'!E$19</f>
        <v>0.50086435206997804</v>
      </c>
      <c r="G19" s="81">
        <f>+$C19*'Estructura Poblacion'!F$19</f>
        <v>0.57163439317272247</v>
      </c>
      <c r="H19" s="81">
        <f>+$C19*'Estructura Poblacion'!G$19</f>
        <v>0.45773206792599319</v>
      </c>
      <c r="I19" s="81">
        <f>+$C19*'Estructura Poblacion'!H$19</f>
        <v>0.31154529903496753</v>
      </c>
      <c r="J19" s="81">
        <f>+$C19*'Estructura Poblacion'!I$19</f>
        <v>0.16570953885040338</v>
      </c>
      <c r="K19" s="81">
        <f>+$C19*'Estructura Poblacion'!J$19</f>
        <v>9.1278978380275641E-2</v>
      </c>
      <c r="L19" s="81">
        <f>+$C19*'Estructura Poblacion'!K$19</f>
        <v>9.5917307715658637E-2</v>
      </c>
      <c r="M19" s="151">
        <f>D19*Parámetros!$B$97</f>
        <v>1.0035506064734938E-4</v>
      </c>
      <c r="N19" s="151">
        <f>E19*Parámetros!$B$98</f>
        <v>4.9512285251428775E-4</v>
      </c>
      <c r="O19" s="151">
        <f>+F19*Parámetros!$B$99</f>
        <v>6.0103722248397362E-3</v>
      </c>
      <c r="P19" s="151">
        <f>+G19*Parámetros!$B$100</f>
        <v>1.8292300581527119E-2</v>
      </c>
      <c r="Q19" s="151">
        <f>+H19*Parámetros!$B$101</f>
        <v>2.2428871328373668E-2</v>
      </c>
      <c r="R19" s="151">
        <f>+I19*Parámetros!$B$102</f>
        <v>3.1777620501566683E-2</v>
      </c>
      <c r="S19" s="151">
        <f>+J19*Parámetros!$B$103</f>
        <v>2.7507783449166961E-2</v>
      </c>
      <c r="T19" s="151">
        <f>+K19*Parámetros!$B$104</f>
        <v>2.218079174640698E-2</v>
      </c>
      <c r="U19" s="151">
        <f>+L19*Parámetros!$B$105</f>
        <v>2.6185425006374809E-2</v>
      </c>
      <c r="V19" s="151">
        <f t="shared" si="1"/>
        <v>0.15497864275141759</v>
      </c>
      <c r="W19" s="151"/>
      <c r="X19" s="81">
        <f t="shared" si="3"/>
        <v>1.1828957364913184</v>
      </c>
      <c r="Y19" s="82">
        <f>+M19*Parámetros!$C$97</f>
        <v>5.0177530323674695E-6</v>
      </c>
      <c r="Z19" s="82">
        <f>+N19*Parámetros!$C$98</f>
        <v>2.4756142625714388E-5</v>
      </c>
      <c r="AA19" s="82">
        <f>+O19*Parámetros!$C$99</f>
        <v>3.0051861124198682E-4</v>
      </c>
      <c r="AB19" s="82">
        <f>+P19*Parámetros!$C$100</f>
        <v>9.1461502907635604E-4</v>
      </c>
      <c r="AC19" s="82">
        <f>+Q19*Parámetros!$C$101</f>
        <v>1.4130188936875411E-3</v>
      </c>
      <c r="AD19" s="82">
        <f>+R19*Parámetros!$C$102</f>
        <v>3.8768697011911353E-3</v>
      </c>
      <c r="AE19" s="82">
        <f>+S19*Parámetros!$C$103</f>
        <v>7.5371326650717479E-3</v>
      </c>
      <c r="AF19" s="82">
        <f>+T19*Parámetros!$C$104</f>
        <v>9.5821020344478147E-3</v>
      </c>
      <c r="AG19" s="82">
        <f>+U19*Parámetros!$C$105</f>
        <v>1.8565466329519737E-2</v>
      </c>
      <c r="AH19" s="82">
        <f t="shared" si="2"/>
        <v>4.2219497159894398E-2</v>
      </c>
      <c r="AI19" s="152"/>
      <c r="AJ19" s="81">
        <f t="shared" si="4"/>
        <v>0.32224609985358521</v>
      </c>
    </row>
    <row r="20" spans="1:36" x14ac:dyDescent="0.25">
      <c r="A20" s="17">
        <v>43922</v>
      </c>
      <c r="B20" s="150">
        <f t="shared" si="0"/>
        <v>12</v>
      </c>
      <c r="C20" s="78">
        <f>+'Modelo predictivo'!X19</f>
        <v>2.8025090540759265</v>
      </c>
      <c r="D20" s="81">
        <f>+$C20*'Estructura Poblacion'!C$19</f>
        <v>0.11432400597002906</v>
      </c>
      <c r="E20" s="81">
        <f>+$C20*'Estructura Poblacion'!D$19</f>
        <v>0.1880138632491784</v>
      </c>
      <c r="F20" s="81">
        <f>+$C20*'Estructura Poblacion'!E$19</f>
        <v>0.57058227863006428</v>
      </c>
      <c r="G20" s="81">
        <f>+$C20*'Estructura Poblacion'!F$19</f>
        <v>0.65120317158094754</v>
      </c>
      <c r="H20" s="81">
        <f>+$C20*'Estructura Poblacion'!G$19</f>
        <v>0.52144618645723617</v>
      </c>
      <c r="I20" s="81">
        <f>+$C20*'Estructura Poblacion'!H$19</f>
        <v>0.35491091726771679</v>
      </c>
      <c r="J20" s="81">
        <f>+$C20*'Estructura Poblacion'!I$19</f>
        <v>0.18877551552079749</v>
      </c>
      <c r="K20" s="81">
        <f>+$C20*'Estructura Poblacion'!J$19</f>
        <v>0.10398457638279958</v>
      </c>
      <c r="L20" s="81">
        <f>+$C20*'Estructura Poblacion'!K$19</f>
        <v>0.1092685390171572</v>
      </c>
      <c r="M20" s="151">
        <f>D20*Parámetros!$B$97</f>
        <v>1.1432400597002906E-4</v>
      </c>
      <c r="N20" s="151">
        <f>E20*Parámetros!$B$98</f>
        <v>5.6404158974753525E-4</v>
      </c>
      <c r="O20" s="151">
        <f>+F20*Parámetros!$B$99</f>
        <v>6.8469873435607715E-3</v>
      </c>
      <c r="P20" s="151">
        <f>+G20*Parámetros!$B$100</f>
        <v>2.0838501490590321E-2</v>
      </c>
      <c r="Q20" s="151">
        <f>+H20*Parámetros!$B$101</f>
        <v>2.5550863136404572E-2</v>
      </c>
      <c r="R20" s="151">
        <f>+I20*Parámetros!$B$102</f>
        <v>3.6200913561307113E-2</v>
      </c>
      <c r="S20" s="151">
        <f>+J20*Parámetros!$B$103</f>
        <v>3.1336735576452383E-2</v>
      </c>
      <c r="T20" s="151">
        <f>+K20*Parámetros!$B$104</f>
        <v>2.5268252061020298E-2</v>
      </c>
      <c r="U20" s="151">
        <f>+L20*Parámetros!$B$105</f>
        <v>2.9830311151683921E-2</v>
      </c>
      <c r="V20" s="151">
        <f t="shared" si="1"/>
        <v>0.17655092991673693</v>
      </c>
      <c r="W20" s="151"/>
      <c r="X20" s="81">
        <f t="shared" si="3"/>
        <v>1.3594466664080553</v>
      </c>
      <c r="Y20" s="82">
        <f>+M20*Parámetros!$C$97</f>
        <v>5.7162002985014533E-6</v>
      </c>
      <c r="Z20" s="82">
        <f>+N20*Parámetros!$C$98</f>
        <v>2.8202079487376762E-5</v>
      </c>
      <c r="AA20" s="82">
        <f>+O20*Parámetros!$C$99</f>
        <v>3.4234936717803861E-4</v>
      </c>
      <c r="AB20" s="82">
        <f>+P20*Parámetros!$C$100</f>
        <v>1.041925074529516E-3</v>
      </c>
      <c r="AC20" s="82">
        <f>+Q20*Parámetros!$C$101</f>
        <v>1.6097043775934879E-3</v>
      </c>
      <c r="AD20" s="82">
        <f>+R20*Parámetros!$C$102</f>
        <v>4.4165114544794676E-3</v>
      </c>
      <c r="AE20" s="82">
        <f>+S20*Parámetros!$C$103</f>
        <v>8.5862655479479535E-3</v>
      </c>
      <c r="AF20" s="82">
        <f>+T20*Parámetros!$C$104</f>
        <v>1.0915884890360768E-2</v>
      </c>
      <c r="AG20" s="82">
        <f>+U20*Parámetros!$C$105</f>
        <v>2.1149690606543897E-2</v>
      </c>
      <c r="AH20" s="82">
        <f t="shared" si="2"/>
        <v>4.8096249598419002E-2</v>
      </c>
      <c r="AI20" s="152"/>
      <c r="AJ20" s="81">
        <f t="shared" si="4"/>
        <v>0.37034234945200423</v>
      </c>
    </row>
    <row r="21" spans="1:36" x14ac:dyDescent="0.25">
      <c r="A21" s="18">
        <v>43923</v>
      </c>
      <c r="B21" s="150">
        <f t="shared" si="0"/>
        <v>13</v>
      </c>
      <c r="C21" s="78">
        <f>+'Modelo predictivo'!X20</f>
        <v>3.1926035964861512</v>
      </c>
      <c r="D21" s="81">
        <f>+$C21*'Estructura Poblacion'!C$19</f>
        <v>0.13023730720647675</v>
      </c>
      <c r="E21" s="81">
        <f>+$C21*'Estructura Poblacion'!D$19</f>
        <v>0.21418440562237701</v>
      </c>
      <c r="F21" s="81">
        <f>+$C21*'Estructura Poblacion'!E$19</f>
        <v>0.6500043352924183</v>
      </c>
      <c r="G21" s="81">
        <f>+$C21*'Estructura Poblacion'!F$19</f>
        <v>0.74184723314588641</v>
      </c>
      <c r="H21" s="81">
        <f>+$C21*'Estructura Poblacion'!G$19</f>
        <v>0.59402875713680314</v>
      </c>
      <c r="I21" s="81">
        <f>+$C21*'Estructura Poblacion'!H$19</f>
        <v>0.40431265306820785</v>
      </c>
      <c r="J21" s="81">
        <f>+$C21*'Estructura Poblacion'!I$19</f>
        <v>0.21505207589024161</v>
      </c>
      <c r="K21" s="81">
        <f>+$C21*'Estructura Poblacion'!J$19</f>
        <v>0.11845868332021478</v>
      </c>
      <c r="L21" s="81">
        <f>+$C21*'Estructura Poblacion'!K$19</f>
        <v>0.12447814580352547</v>
      </c>
      <c r="M21" s="151">
        <f>D21*Parámetros!$B$97</f>
        <v>1.3023730720647676E-4</v>
      </c>
      <c r="N21" s="151">
        <f>E21*Parámetros!$B$98</f>
        <v>6.4255321686713105E-4</v>
      </c>
      <c r="O21" s="151">
        <f>+F21*Parámetros!$B$99</f>
        <v>7.8000520235090194E-3</v>
      </c>
      <c r="P21" s="151">
        <f>+G21*Parámetros!$B$100</f>
        <v>2.3739111460668365E-2</v>
      </c>
      <c r="Q21" s="151">
        <f>+H21*Parámetros!$B$101</f>
        <v>2.9107409099703354E-2</v>
      </c>
      <c r="R21" s="151">
        <f>+I21*Parámetros!$B$102</f>
        <v>4.12398906129572E-2</v>
      </c>
      <c r="S21" s="151">
        <f>+J21*Parámetros!$B$103</f>
        <v>3.5698644597780112E-2</v>
      </c>
      <c r="T21" s="151">
        <f>+K21*Parámetros!$B$104</f>
        <v>2.8785460046812192E-2</v>
      </c>
      <c r="U21" s="151">
        <f>+L21*Parámetros!$B$105</f>
        <v>3.3982533804362454E-2</v>
      </c>
      <c r="V21" s="151">
        <f t="shared" si="1"/>
        <v>0.20112589216986632</v>
      </c>
      <c r="W21" s="151">
        <f>+V9</f>
        <v>0.31498726054062864</v>
      </c>
      <c r="X21" s="81">
        <f t="shared" si="3"/>
        <v>1.2455852980372932</v>
      </c>
      <c r="Y21" s="82">
        <f>+M21*Parámetros!$C$97</f>
        <v>6.5118653603238385E-6</v>
      </c>
      <c r="Z21" s="82">
        <f>+N21*Parámetros!$C$98</f>
        <v>3.2127660843356551E-5</v>
      </c>
      <c r="AA21" s="82">
        <f>+O21*Parámetros!$C$99</f>
        <v>3.9000260117545097E-4</v>
      </c>
      <c r="AB21" s="82">
        <f>+P21*Parámetros!$C$100</f>
        <v>1.1869555730334184E-3</v>
      </c>
      <c r="AC21" s="82">
        <f>+Q21*Parámetros!$C$101</f>
        <v>1.8337667732813113E-3</v>
      </c>
      <c r="AD21" s="82">
        <f>+R21*Parámetros!$C$102</f>
        <v>5.0312666547807786E-3</v>
      </c>
      <c r="AE21" s="82">
        <f>+S21*Parámetros!$C$103</f>
        <v>9.7814286197917509E-3</v>
      </c>
      <c r="AF21" s="82">
        <f>+T21*Parámetros!$C$104</f>
        <v>1.2435318740222866E-2</v>
      </c>
      <c r="AG21" s="82">
        <f>+U21*Parámetros!$C$105</f>
        <v>2.4093616467292977E-2</v>
      </c>
      <c r="AH21" s="82">
        <f t="shared" si="2"/>
        <v>5.4790994955782234E-2</v>
      </c>
      <c r="AI21" s="152">
        <f>+AH9</f>
        <v>8.5809267107395337E-2</v>
      </c>
      <c r="AJ21" s="81">
        <f t="shared" si="4"/>
        <v>0.3393240773003911</v>
      </c>
    </row>
    <row r="22" spans="1:36" x14ac:dyDescent="0.25">
      <c r="A22" s="18">
        <v>43924</v>
      </c>
      <c r="B22" s="150">
        <f t="shared" si="0"/>
        <v>14</v>
      </c>
      <c r="C22" s="78">
        <f>+'Modelo predictivo'!X21</f>
        <v>3.6369955143891275</v>
      </c>
      <c r="D22" s="81">
        <f>+$C22*'Estructura Poblacion'!C$19</f>
        <v>0.14836558557955926</v>
      </c>
      <c r="E22" s="81">
        <f>+$C22*'Estructura Poblacion'!D$19</f>
        <v>0.24399763357970825</v>
      </c>
      <c r="F22" s="81">
        <f>+$C22*'Estructura Poblacion'!E$19</f>
        <v>0.7404811716662697</v>
      </c>
      <c r="G22" s="81">
        <f>+$C22*'Estructura Poblacion'!F$19</f>
        <v>0.84510806862560572</v>
      </c>
      <c r="H22" s="81">
        <f>+$C22*'Estructura Poblacion'!G$19</f>
        <v>0.67671411743774657</v>
      </c>
      <c r="I22" s="81">
        <f>+$C22*'Estructura Poblacion'!H$19</f>
        <v>0.46059063118211274</v>
      </c>
      <c r="J22" s="81">
        <f>+$C22*'Estructura Poblacion'!I$19</f>
        <v>0.24498607852027823</v>
      </c>
      <c r="K22" s="81">
        <f>+$C22*'Estructura Poblacion'!J$19</f>
        <v>0.13494744551132129</v>
      </c>
      <c r="L22" s="81">
        <f>+$C22*'Estructura Poblacion'!K$19</f>
        <v>0.14180478228652579</v>
      </c>
      <c r="M22" s="151">
        <f>D22*Parámetros!$B$97</f>
        <v>1.4836558557955926E-4</v>
      </c>
      <c r="N22" s="151">
        <f>E22*Parámetros!$B$98</f>
        <v>7.3199290073912477E-4</v>
      </c>
      <c r="O22" s="151">
        <f>+F22*Parámetros!$B$99</f>
        <v>8.885774059995237E-3</v>
      </c>
      <c r="P22" s="151">
        <f>+G22*Parámetros!$B$100</f>
        <v>2.7043458196019384E-2</v>
      </c>
      <c r="Q22" s="151">
        <f>+H22*Parámetros!$B$101</f>
        <v>3.3158991754449585E-2</v>
      </c>
      <c r="R22" s="151">
        <f>+I22*Parámetros!$B$102</f>
        <v>4.6980244380575499E-2</v>
      </c>
      <c r="S22" s="151">
        <f>+J22*Parámetros!$B$103</f>
        <v>4.066768903436619E-2</v>
      </c>
      <c r="T22" s="151">
        <f>+K22*Parámetros!$B$104</f>
        <v>3.2792229259251071E-2</v>
      </c>
      <c r="U22" s="151">
        <f>+L22*Parámetros!$B$105</f>
        <v>3.8712705564221545E-2</v>
      </c>
      <c r="V22" s="151">
        <f t="shared" si="1"/>
        <v>0.22912145073519719</v>
      </c>
      <c r="W22" s="151">
        <f t="shared" ref="W22:W85" si="5">+V10</f>
        <v>5.0090502857463325E-2</v>
      </c>
      <c r="X22" s="81">
        <f t="shared" si="3"/>
        <v>1.4246162459150271</v>
      </c>
      <c r="Y22" s="82">
        <f>+M22*Parámetros!$C$97</f>
        <v>7.4182792789779633E-6</v>
      </c>
      <c r="Z22" s="82">
        <f>+N22*Parámetros!$C$98</f>
        <v>3.6599645036956241E-5</v>
      </c>
      <c r="AA22" s="82">
        <f>+O22*Parámetros!$C$99</f>
        <v>4.4428870299976185E-4</v>
      </c>
      <c r="AB22" s="82">
        <f>+P22*Parámetros!$C$100</f>
        <v>1.3521729098009694E-3</v>
      </c>
      <c r="AC22" s="82">
        <f>+Q22*Parámetros!$C$101</f>
        <v>2.0890164805303238E-3</v>
      </c>
      <c r="AD22" s="82">
        <f>+R22*Parámetros!$C$102</f>
        <v>5.7315898144302104E-3</v>
      </c>
      <c r="AE22" s="82">
        <f>+S22*Parámetros!$C$103</f>
        <v>1.1142946795416338E-2</v>
      </c>
      <c r="AF22" s="82">
        <f>+T22*Parámetros!$C$104</f>
        <v>1.4166243039996463E-2</v>
      </c>
      <c r="AG22" s="82">
        <f>+U22*Parámetros!$C$105</f>
        <v>2.7447308245033074E-2</v>
      </c>
      <c r="AH22" s="82">
        <f t="shared" si="2"/>
        <v>6.2417583912523077E-2</v>
      </c>
      <c r="AI22" s="152">
        <f t="shared" ref="AI22:AI85" si="6">+AH10</f>
        <v>1.3645724375844756E-2</v>
      </c>
      <c r="AJ22" s="81">
        <f t="shared" si="4"/>
        <v>0.38809593683706939</v>
      </c>
    </row>
    <row r="23" spans="1:36" x14ac:dyDescent="0.25">
      <c r="A23" s="18">
        <v>43925</v>
      </c>
      <c r="B23" s="150">
        <f t="shared" si="0"/>
        <v>15</v>
      </c>
      <c r="C23" s="78">
        <f>+'Modelo predictivo'!X22</f>
        <v>4.1432419584598392</v>
      </c>
      <c r="D23" s="81">
        <f>+$C23*'Estructura Poblacion'!C$19</f>
        <v>0.16901712331859772</v>
      </c>
      <c r="E23" s="81">
        <f>+$C23*'Estructura Poblacion'!D$19</f>
        <v>0.2779605389153621</v>
      </c>
      <c r="F23" s="81">
        <f>+$C23*'Estructura Poblacion'!E$19</f>
        <v>0.84355140053355115</v>
      </c>
      <c r="G23" s="81">
        <f>+$C23*'Estructura Poblacion'!F$19</f>
        <v>0.96274169036215584</v>
      </c>
      <c r="H23" s="81">
        <f>+$C23*'Estructura Poblacion'!G$19</f>
        <v>0.77090838142568274</v>
      </c>
      <c r="I23" s="81">
        <f>+$C23*'Estructura Poblacion'!H$19</f>
        <v>0.52470189232767206</v>
      </c>
      <c r="J23" s="81">
        <f>+$C23*'Estructura Poblacion'!I$19</f>
        <v>0.27908656905072921</v>
      </c>
      <c r="K23" s="81">
        <f>+$C23*'Estructura Poblacion'!J$19</f>
        <v>0.15373126423098971</v>
      </c>
      <c r="L23" s="81">
        <f>+$C23*'Estructura Poblacion'!K$19</f>
        <v>0.1615430982950988</v>
      </c>
      <c r="M23" s="151">
        <f>D23*Parámetros!$B$97</f>
        <v>1.6901712331859772E-4</v>
      </c>
      <c r="N23" s="151">
        <f>E23*Parámetros!$B$98</f>
        <v>8.3388161674608635E-4</v>
      </c>
      <c r="O23" s="151">
        <f>+F23*Parámetros!$B$99</f>
        <v>1.0122616806402614E-2</v>
      </c>
      <c r="P23" s="151">
        <f>+G23*Parámetros!$B$100</f>
        <v>3.0807734091588986E-2</v>
      </c>
      <c r="Q23" s="151">
        <f>+H23*Parámetros!$B$101</f>
        <v>3.7774510689858459E-2</v>
      </c>
      <c r="R23" s="151">
        <f>+I23*Parámetros!$B$102</f>
        <v>5.3519593017422547E-2</v>
      </c>
      <c r="S23" s="151">
        <f>+J23*Parámetros!$B$103</f>
        <v>4.6328370462421053E-2</v>
      </c>
      <c r="T23" s="151">
        <f>+K23*Parámetros!$B$104</f>
        <v>3.73566972081305E-2</v>
      </c>
      <c r="U23" s="151">
        <f>+L23*Parámetros!$B$105</f>
        <v>4.4101265834561976E-2</v>
      </c>
      <c r="V23" s="151">
        <f t="shared" si="1"/>
        <v>0.26101368685045079</v>
      </c>
      <c r="W23" s="151">
        <f t="shared" si="5"/>
        <v>5.447817418696603E-2</v>
      </c>
      <c r="X23" s="81">
        <f t="shared" si="3"/>
        <v>1.6311517585785118</v>
      </c>
      <c r="Y23" s="82">
        <f>+M23*Parámetros!$C$97</f>
        <v>8.4508561659298871E-6</v>
      </c>
      <c r="Z23" s="82">
        <f>+N23*Parámetros!$C$98</f>
        <v>4.1694080837304323E-5</v>
      </c>
      <c r="AA23" s="82">
        <f>+O23*Parámetros!$C$99</f>
        <v>5.0613084032013068E-4</v>
      </c>
      <c r="AB23" s="82">
        <f>+P23*Parámetros!$C$100</f>
        <v>1.5403867045794494E-3</v>
      </c>
      <c r="AC23" s="82">
        <f>+Q23*Parámetros!$C$101</f>
        <v>2.3797941734610829E-3</v>
      </c>
      <c r="AD23" s="82">
        <f>+R23*Parámetros!$C$102</f>
        <v>6.5293903481255505E-3</v>
      </c>
      <c r="AE23" s="82">
        <f>+S23*Parámetros!$C$103</f>
        <v>1.2693973506703369E-2</v>
      </c>
      <c r="AF23" s="82">
        <f>+T23*Parámetros!$C$104</f>
        <v>1.6138093193912375E-2</v>
      </c>
      <c r="AG23" s="82">
        <f>+U23*Parámetros!$C$105</f>
        <v>3.126779747670444E-2</v>
      </c>
      <c r="AH23" s="82">
        <f t="shared" si="2"/>
        <v>7.1105711180809633E-2</v>
      </c>
      <c r="AI23" s="152">
        <f t="shared" si="6"/>
        <v>1.484101989492876E-2</v>
      </c>
      <c r="AJ23" s="81">
        <f t="shared" si="4"/>
        <v>0.44436062812295024</v>
      </c>
    </row>
    <row r="24" spans="1:36" x14ac:dyDescent="0.25">
      <c r="A24" s="18">
        <v>43926</v>
      </c>
      <c r="B24" s="150">
        <f t="shared" si="0"/>
        <v>16</v>
      </c>
      <c r="C24" s="78">
        <f>+'Modelo predictivo'!X23</f>
        <v>4.719951736042276</v>
      </c>
      <c r="D24" s="81">
        <f>+$C24*'Estructura Poblacion'!C$19</f>
        <v>0.19254310335403008</v>
      </c>
      <c r="E24" s="81">
        <f>+$C24*'Estructura Poblacion'!D$19</f>
        <v>0.31665066664185432</v>
      </c>
      <c r="F24" s="81">
        <f>+$C24*'Estructura Poblacion'!E$19</f>
        <v>0.96096774876002478</v>
      </c>
      <c r="G24" s="81">
        <f>+$C24*'Estructura Poblacion'!F$19</f>
        <v>1.0967484782072205</v>
      </c>
      <c r="H24" s="81">
        <f>+$C24*'Estructura Poblacion'!G$19</f>
        <v>0.87821333866590845</v>
      </c>
      <c r="I24" s="81">
        <f>+$C24*'Estructura Poblacion'!H$19</f>
        <v>0.59773665946298582</v>
      </c>
      <c r="J24" s="81">
        <f>+$C24*'Estructura Poblacion'!I$19</f>
        <v>0.31793343215387315</v>
      </c>
      <c r="K24" s="81">
        <f>+$C24*'Estructura Poblacion'!J$19</f>
        <v>0.17512956152837411</v>
      </c>
      <c r="L24" s="81">
        <f>+$C24*'Estructura Poblacion'!K$19</f>
        <v>0.18402874726800494</v>
      </c>
      <c r="M24" s="151">
        <f>D24*Parámetros!$B$97</f>
        <v>1.9254310335403008E-4</v>
      </c>
      <c r="N24" s="151">
        <f>E24*Parámetros!$B$98</f>
        <v>9.4995199992556302E-4</v>
      </c>
      <c r="O24" s="151">
        <f>+F24*Parámetros!$B$99</f>
        <v>1.1531612985120298E-2</v>
      </c>
      <c r="P24" s="151">
        <f>+G24*Parámetros!$B$100</f>
        <v>3.5095951302631059E-2</v>
      </c>
      <c r="Q24" s="151">
        <f>+H24*Parámetros!$B$101</f>
        <v>4.3032453594629518E-2</v>
      </c>
      <c r="R24" s="151">
        <f>+I24*Parámetros!$B$102</f>
        <v>6.0969139265224549E-2</v>
      </c>
      <c r="S24" s="151">
        <f>+J24*Parámetros!$B$103</f>
        <v>5.2776949737542947E-2</v>
      </c>
      <c r="T24" s="151">
        <f>+K24*Parámetros!$B$104</f>
        <v>4.2556483451394907E-2</v>
      </c>
      <c r="U24" s="151">
        <f>+L24*Parámetros!$B$105</f>
        <v>5.0239848004165352E-2</v>
      </c>
      <c r="V24" s="151">
        <f t="shared" si="1"/>
        <v>0.29734493344398821</v>
      </c>
      <c r="W24" s="151">
        <f t="shared" si="5"/>
        <v>5.9250177255697437E-2</v>
      </c>
      <c r="X24" s="81">
        <f t="shared" si="3"/>
        <v>1.8692465147668025</v>
      </c>
      <c r="Y24" s="82">
        <f>+M24*Parámetros!$C$97</f>
        <v>9.6271551677015038E-6</v>
      </c>
      <c r="Z24" s="82">
        <f>+N24*Parámetros!$C$98</f>
        <v>4.7497599996278155E-5</v>
      </c>
      <c r="AA24" s="82">
        <f>+O24*Parámetros!$C$99</f>
        <v>5.7658064925601488E-4</v>
      </c>
      <c r="AB24" s="82">
        <f>+P24*Parámetros!$C$100</f>
        <v>1.7547975651315531E-3</v>
      </c>
      <c r="AC24" s="82">
        <f>+Q24*Parámetros!$C$101</f>
        <v>2.7110445764616598E-3</v>
      </c>
      <c r="AD24" s="82">
        <f>+R24*Parámetros!$C$102</f>
        <v>7.4382349903573952E-3</v>
      </c>
      <c r="AE24" s="82">
        <f>+S24*Parámetros!$C$103</f>
        <v>1.4460884228086768E-2</v>
      </c>
      <c r="AF24" s="82">
        <f>+T24*Parámetros!$C$104</f>
        <v>1.83844008510026E-2</v>
      </c>
      <c r="AG24" s="82">
        <f>+U24*Parámetros!$C$105</f>
        <v>3.562005223495323E-2</v>
      </c>
      <c r="AH24" s="82">
        <f t="shared" si="2"/>
        <v>8.1003119850413197E-2</v>
      </c>
      <c r="AI24" s="152">
        <f t="shared" si="6"/>
        <v>1.6141015600340047E-2</v>
      </c>
      <c r="AJ24" s="81">
        <f t="shared" si="4"/>
        <v>0.5092227323730234</v>
      </c>
    </row>
    <row r="25" spans="1:36" x14ac:dyDescent="0.25">
      <c r="A25" s="18">
        <v>43927</v>
      </c>
      <c r="B25" s="150">
        <f t="shared" si="0"/>
        <v>17</v>
      </c>
      <c r="C25" s="78">
        <f>+'Modelo predictivo'!X24</f>
        <v>2.8523400309495628</v>
      </c>
      <c r="D25" s="81">
        <f>+$C25*'Estructura Poblacion'!C$19</f>
        <v>0.11635678330907405</v>
      </c>
      <c r="E25" s="81">
        <f>+$C25*'Estructura Poblacion'!D$19</f>
        <v>0.1913569084599929</v>
      </c>
      <c r="F25" s="81">
        <f>+$C25*'Estructura Poblacion'!E$19</f>
        <v>0.58072771323252148</v>
      </c>
      <c r="G25" s="81">
        <f>+$C25*'Estructura Poblacion'!F$19</f>
        <v>0.66278211372063267</v>
      </c>
      <c r="H25" s="81">
        <f>+$C25*'Estructura Poblacion'!G$19</f>
        <v>0.53071793985992566</v>
      </c>
      <c r="I25" s="81">
        <f>+$C25*'Estructura Poblacion'!H$19</f>
        <v>0.36122153299430904</v>
      </c>
      <c r="J25" s="81">
        <f>+$C25*'Estructura Poblacion'!I$19</f>
        <v>0.19213210355199206</v>
      </c>
      <c r="K25" s="81">
        <f>+$C25*'Estructura Poblacion'!J$19</f>
        <v>0.10583350993518545</v>
      </c>
      <c r="L25" s="81">
        <f>+$C25*'Estructura Poblacion'!K$19</f>
        <v>0.11121142588592964</v>
      </c>
      <c r="M25" s="151">
        <f>D25*Parámetros!$B$97</f>
        <v>1.1635678330907405E-4</v>
      </c>
      <c r="N25" s="151">
        <f>E25*Parámetros!$B$98</f>
        <v>5.7407072537997872E-4</v>
      </c>
      <c r="O25" s="151">
        <f>+F25*Parámetros!$B$99</f>
        <v>6.968732558790258E-3</v>
      </c>
      <c r="P25" s="151">
        <f>+G25*Parámetros!$B$100</f>
        <v>2.1209027639060248E-2</v>
      </c>
      <c r="Q25" s="151">
        <f>+H25*Parámetros!$B$101</f>
        <v>2.600517905313636E-2</v>
      </c>
      <c r="R25" s="151">
        <f>+I25*Parámetros!$B$102</f>
        <v>3.6844596365419521E-2</v>
      </c>
      <c r="S25" s="151">
        <f>+J25*Parámetros!$B$103</f>
        <v>3.1893929189630681E-2</v>
      </c>
      <c r="T25" s="151">
        <f>+K25*Parámetros!$B$104</f>
        <v>2.5717542914250064E-2</v>
      </c>
      <c r="U25" s="151">
        <f>+L25*Parámetros!$B$105</f>
        <v>3.0360719266858793E-2</v>
      </c>
      <c r="V25" s="151">
        <f t="shared" si="1"/>
        <v>0.179690154495835</v>
      </c>
      <c r="W25" s="151">
        <f t="shared" si="5"/>
        <v>6.4440175958251827E-2</v>
      </c>
      <c r="X25" s="81">
        <f t="shared" si="3"/>
        <v>1.9844964933043858</v>
      </c>
      <c r="Y25" s="82">
        <f>+M25*Parámetros!$C$97</f>
        <v>5.8178391654537031E-6</v>
      </c>
      <c r="Z25" s="82">
        <f>+N25*Parámetros!$C$98</f>
        <v>2.8703536268998937E-5</v>
      </c>
      <c r="AA25" s="82">
        <f>+O25*Parámetros!$C$99</f>
        <v>3.4843662793951292E-4</v>
      </c>
      <c r="AB25" s="82">
        <f>+P25*Parámetros!$C$100</f>
        <v>1.0604513819530124E-3</v>
      </c>
      <c r="AC25" s="82">
        <f>+Q25*Parámetros!$C$101</f>
        <v>1.6383262803475907E-3</v>
      </c>
      <c r="AD25" s="82">
        <f>+R25*Parámetros!$C$102</f>
        <v>4.4950407565811819E-3</v>
      </c>
      <c r="AE25" s="82">
        <f>+S25*Parámetros!$C$103</f>
        <v>8.7389365979588067E-3</v>
      </c>
      <c r="AF25" s="82">
        <f>+T25*Parámetros!$C$104</f>
        <v>1.1109978538956027E-2</v>
      </c>
      <c r="AG25" s="82">
        <f>+U25*Parámetros!$C$105</f>
        <v>2.1525749960202883E-2</v>
      </c>
      <c r="AH25" s="82">
        <f t="shared" si="2"/>
        <v>4.8951441519373473E-2</v>
      </c>
      <c r="AI25" s="152">
        <f t="shared" si="6"/>
        <v>1.7554882257011011E-2</v>
      </c>
      <c r="AJ25" s="81">
        <f t="shared" si="4"/>
        <v>0.54061929163538591</v>
      </c>
    </row>
    <row r="26" spans="1:36" x14ac:dyDescent="0.25">
      <c r="A26" s="18">
        <v>43928</v>
      </c>
      <c r="B26" s="150">
        <f t="shared" si="0"/>
        <v>18</v>
      </c>
      <c r="C26" s="78">
        <f>+'Modelo predictivo'!X25</f>
        <v>2.9672909248620272</v>
      </c>
      <c r="D26" s="81">
        <f>+$C26*'Estructura Poblacion'!C$19</f>
        <v>0.12104602656514694</v>
      </c>
      <c r="E26" s="81">
        <f>+$C26*'Estructura Poblacion'!D$19</f>
        <v>0.19906869858498685</v>
      </c>
      <c r="F26" s="81">
        <f>+$C26*'Estructura Poblacion'!E$19</f>
        <v>0.60413136393036493</v>
      </c>
      <c r="G26" s="81">
        <f>+$C26*'Estructura Poblacion'!F$19</f>
        <v>0.6894926025174456</v>
      </c>
      <c r="H26" s="81">
        <f>+$C26*'Estructura Poblacion'!G$19</f>
        <v>0.55210616880189034</v>
      </c>
      <c r="I26" s="81">
        <f>+$C26*'Estructura Poblacion'!H$19</f>
        <v>0.37577896221648466</v>
      </c>
      <c r="J26" s="81">
        <f>+$C26*'Estructura Poblacion'!I$19</f>
        <v>0.19987513447149682</v>
      </c>
      <c r="K26" s="81">
        <f>+$C26*'Estructura Poblacion'!J$19</f>
        <v>0.11009865940577407</v>
      </c>
      <c r="L26" s="81">
        <f>+$C26*'Estructura Poblacion'!K$19</f>
        <v>0.11569330836843701</v>
      </c>
      <c r="M26" s="151">
        <f>D26*Parámetros!$B$97</f>
        <v>1.2104602656514695E-4</v>
      </c>
      <c r="N26" s="151">
        <f>E26*Parámetros!$B$98</f>
        <v>5.9720609575496058E-4</v>
      </c>
      <c r="O26" s="151">
        <f>+F26*Parámetros!$B$99</f>
        <v>7.2495763671643794E-3</v>
      </c>
      <c r="P26" s="151">
        <f>+G26*Parámetros!$B$100</f>
        <v>2.2063763280558261E-2</v>
      </c>
      <c r="Q26" s="151">
        <f>+H26*Parámetros!$B$101</f>
        <v>2.7053202271292629E-2</v>
      </c>
      <c r="R26" s="151">
        <f>+I26*Parámetros!$B$102</f>
        <v>3.8329454146081431E-2</v>
      </c>
      <c r="S26" s="151">
        <f>+J26*Parámetros!$B$103</f>
        <v>3.3179272322268472E-2</v>
      </c>
      <c r="T26" s="151">
        <f>+K26*Parámetros!$B$104</f>
        <v>2.6753974235603099E-2</v>
      </c>
      <c r="U26" s="151">
        <f>+L26*Parámetros!$B$105</f>
        <v>3.158427318458331E-2</v>
      </c>
      <c r="V26" s="151">
        <f t="shared" si="1"/>
        <v>0.18693176792987171</v>
      </c>
      <c r="W26" s="151">
        <f t="shared" si="5"/>
        <v>7.0084782712447863E-2</v>
      </c>
      <c r="X26" s="81">
        <f t="shared" si="3"/>
        <v>2.1013434785218097</v>
      </c>
      <c r="Y26" s="82">
        <f>+M26*Parámetros!$C$97</f>
        <v>6.0523013282573483E-6</v>
      </c>
      <c r="Z26" s="82">
        <f>+N26*Parámetros!$C$98</f>
        <v>2.9860304787748031E-5</v>
      </c>
      <c r="AA26" s="82">
        <f>+O26*Parámetros!$C$99</f>
        <v>3.6247881835821898E-4</v>
      </c>
      <c r="AB26" s="82">
        <f>+P26*Parámetros!$C$100</f>
        <v>1.1031881640279132E-3</v>
      </c>
      <c r="AC26" s="82">
        <f>+Q26*Parámetros!$C$101</f>
        <v>1.7043517430914356E-3</v>
      </c>
      <c r="AD26" s="82">
        <f>+R26*Parámetros!$C$102</f>
        <v>4.6761934058219346E-3</v>
      </c>
      <c r="AE26" s="82">
        <f>+S26*Parámetros!$C$103</f>
        <v>9.0911206163015613E-3</v>
      </c>
      <c r="AF26" s="82">
        <f>+T26*Parámetros!$C$104</f>
        <v>1.1557716869780538E-2</v>
      </c>
      <c r="AG26" s="82">
        <f>+U26*Parámetros!$C$105</f>
        <v>2.2393249687869564E-2</v>
      </c>
      <c r="AH26" s="82">
        <f t="shared" si="2"/>
        <v>5.0924211911367173E-2</v>
      </c>
      <c r="AI26" s="152">
        <f t="shared" si="6"/>
        <v>1.9092593870667016E-2</v>
      </c>
      <c r="AJ26" s="81">
        <f t="shared" si="4"/>
        <v>0.57245090967608614</v>
      </c>
    </row>
    <row r="27" spans="1:36" x14ac:dyDescent="0.25">
      <c r="A27" s="18">
        <v>43929</v>
      </c>
      <c r="B27" s="150">
        <f t="shared" si="0"/>
        <v>19</v>
      </c>
      <c r="C27" s="78">
        <f>+'Modelo predictivo'!X26</f>
        <v>3.0868737204000354</v>
      </c>
      <c r="D27" s="81">
        <f>+$C27*'Estructura Poblacion'!C$19</f>
        <v>0.12592422105701373</v>
      </c>
      <c r="E27" s="81">
        <f>+$C27*'Estructura Poblacion'!D$19</f>
        <v>0.20709123229796034</v>
      </c>
      <c r="F27" s="81">
        <f>+$C27*'Estructura Poblacion'!E$19</f>
        <v>0.62847805564356196</v>
      </c>
      <c r="G27" s="81">
        <f>+$C27*'Estructura Poblacion'!F$19</f>
        <v>0.71727938008649927</v>
      </c>
      <c r="H27" s="81">
        <f>+$C27*'Estructura Poblacion'!G$19</f>
        <v>0.57435622812230547</v>
      </c>
      <c r="I27" s="81">
        <f>+$C27*'Estructura Poblacion'!H$19</f>
        <v>0.39092297739534965</v>
      </c>
      <c r="J27" s="81">
        <f>+$C27*'Estructura Poblacion'!I$19</f>
        <v>0.20793016781466261</v>
      </c>
      <c r="K27" s="81">
        <f>+$C27*'Estructura Poblacion'!J$19</f>
        <v>0.11453567141778015</v>
      </c>
      <c r="L27" s="81">
        <f>+$C27*'Estructura Poblacion'!K$19</f>
        <v>0.12035578656490231</v>
      </c>
      <c r="M27" s="151">
        <f>D27*Parámetros!$B$97</f>
        <v>1.2592422105701373E-4</v>
      </c>
      <c r="N27" s="151">
        <f>E27*Parámetros!$B$98</f>
        <v>6.2127369689388102E-4</v>
      </c>
      <c r="O27" s="151">
        <f>+F27*Parámetros!$B$99</f>
        <v>7.5417366677227437E-3</v>
      </c>
      <c r="P27" s="151">
        <f>+G27*Parámetros!$B$100</f>
        <v>2.2952940162767978E-2</v>
      </c>
      <c r="Q27" s="151">
        <f>+H27*Parámetros!$B$101</f>
        <v>2.8143455177992969E-2</v>
      </c>
      <c r="R27" s="151">
        <f>+I27*Parámetros!$B$102</f>
        <v>3.987414369432566E-2</v>
      </c>
      <c r="S27" s="151">
        <f>+J27*Parámetros!$B$103</f>
        <v>3.4516407857233998E-2</v>
      </c>
      <c r="T27" s="151">
        <f>+K27*Parámetros!$B$104</f>
        <v>2.7832168154520574E-2</v>
      </c>
      <c r="U27" s="151">
        <f>+L27*Parámetros!$B$105</f>
        <v>3.2857129732218333E-2</v>
      </c>
      <c r="V27" s="151">
        <f t="shared" si="1"/>
        <v>0.19446517936473315</v>
      </c>
      <c r="W27" s="151">
        <f t="shared" si="5"/>
        <v>7.6223816538166775E-2</v>
      </c>
      <c r="X27" s="81">
        <f t="shared" si="3"/>
        <v>2.2195848413483761</v>
      </c>
      <c r="Y27" s="82">
        <f>+M27*Parámetros!$C$97</f>
        <v>6.2962110528506869E-6</v>
      </c>
      <c r="Z27" s="82">
        <f>+N27*Parámetros!$C$98</f>
        <v>3.1063684844694054E-5</v>
      </c>
      <c r="AA27" s="82">
        <f>+O27*Parámetros!$C$99</f>
        <v>3.7708683338613723E-4</v>
      </c>
      <c r="AB27" s="82">
        <f>+P27*Parámetros!$C$100</f>
        <v>1.1476470081383989E-3</v>
      </c>
      <c r="AC27" s="82">
        <f>+Q27*Parámetros!$C$101</f>
        <v>1.773037676213557E-3</v>
      </c>
      <c r="AD27" s="82">
        <f>+R27*Parámetros!$C$102</f>
        <v>4.8646455307077303E-3</v>
      </c>
      <c r="AE27" s="82">
        <f>+S27*Parámetros!$C$103</f>
        <v>9.4574957528821158E-3</v>
      </c>
      <c r="AF27" s="82">
        <f>+T27*Parámetros!$C$104</f>
        <v>1.2023496642752887E-2</v>
      </c>
      <c r="AG27" s="82">
        <f>+U27*Parámetros!$C$105</f>
        <v>2.3295704980142797E-2</v>
      </c>
      <c r="AH27" s="82">
        <f t="shared" si="2"/>
        <v>5.2976474320121168E-2</v>
      </c>
      <c r="AI27" s="152">
        <f t="shared" si="6"/>
        <v>2.0764997994022039E-2</v>
      </c>
      <c r="AJ27" s="81">
        <f t="shared" si="4"/>
        <v>0.60466238600218536</v>
      </c>
    </row>
    <row r="28" spans="1:36" x14ac:dyDescent="0.25">
      <c r="A28" s="18">
        <v>43930</v>
      </c>
      <c r="B28" s="150">
        <f t="shared" si="0"/>
        <v>20</v>
      </c>
      <c r="C28" s="78">
        <f>+'Modelo predictivo'!X27</f>
        <v>3.2112750017549843</v>
      </c>
      <c r="D28" s="81">
        <f>+$C28*'Estructura Poblacion'!C$19</f>
        <v>0.1309989781970908</v>
      </c>
      <c r="E28" s="81">
        <f>+$C28*'Estructura Poblacion'!D$19</f>
        <v>0.21543702710161139</v>
      </c>
      <c r="F28" s="81">
        <f>+$C28*'Estructura Poblacion'!E$19</f>
        <v>0.65380577634325865</v>
      </c>
      <c r="G28" s="81">
        <f>+$C28*'Estructura Poblacion'!F$19</f>
        <v>0.74618580194060757</v>
      </c>
      <c r="H28" s="81">
        <f>+$C28*'Estructura Poblacion'!G$19</f>
        <v>0.59750283443160102</v>
      </c>
      <c r="I28" s="81">
        <f>+$C28*'Estructura Poblacion'!H$19</f>
        <v>0.40667720763084203</v>
      </c>
      <c r="J28" s="81">
        <f>+$C28*'Estructura Poblacion'!I$19</f>
        <v>0.21630977179313099</v>
      </c>
      <c r="K28" s="81">
        <f>+$C28*'Estructura Poblacion'!J$19</f>
        <v>0.11915146900971235</v>
      </c>
      <c r="L28" s="81">
        <f>+$C28*'Estructura Poblacion'!K$19</f>
        <v>0.12520613530712954</v>
      </c>
      <c r="M28" s="151">
        <f>D28*Parámetros!$B$97</f>
        <v>1.309989781970908E-4</v>
      </c>
      <c r="N28" s="151">
        <f>E28*Parámetros!$B$98</f>
        <v>6.4631108130483418E-4</v>
      </c>
      <c r="O28" s="151">
        <f>+F28*Parámetros!$B$99</f>
        <v>7.8456693161191044E-3</v>
      </c>
      <c r="P28" s="151">
        <f>+G28*Parámetros!$B$100</f>
        <v>2.3877945662099442E-2</v>
      </c>
      <c r="Q28" s="151">
        <f>+H28*Parámetros!$B$101</f>
        <v>2.927763888714845E-2</v>
      </c>
      <c r="R28" s="151">
        <f>+I28*Parámetros!$B$102</f>
        <v>4.1481075178345886E-2</v>
      </c>
      <c r="S28" s="151">
        <f>+J28*Parámetros!$B$103</f>
        <v>3.5907422117659744E-2</v>
      </c>
      <c r="T28" s="151">
        <f>+K28*Parámetros!$B$104</f>
        <v>2.8953806969360101E-2</v>
      </c>
      <c r="U28" s="151">
        <f>+L28*Parámetros!$B$105</f>
        <v>3.4181274938846366E-2</v>
      </c>
      <c r="V28" s="151">
        <f t="shared" si="1"/>
        <v>0.20230214312908101</v>
      </c>
      <c r="W28" s="151">
        <f t="shared" si="5"/>
        <v>8.2900583959189908E-2</v>
      </c>
      <c r="X28" s="81">
        <f t="shared" si="3"/>
        <v>2.3389864005182672</v>
      </c>
      <c r="Y28" s="82">
        <f>+M28*Parámetros!$C$97</f>
        <v>6.5499489098545402E-6</v>
      </c>
      <c r="Z28" s="82">
        <f>+N28*Parámetros!$C$98</f>
        <v>3.231555406524171E-5</v>
      </c>
      <c r="AA28" s="82">
        <f>+O28*Parámetros!$C$99</f>
        <v>3.9228346580595522E-4</v>
      </c>
      <c r="AB28" s="82">
        <f>+P28*Parámetros!$C$100</f>
        <v>1.1938972831049722E-3</v>
      </c>
      <c r="AC28" s="82">
        <f>+Q28*Parámetros!$C$101</f>
        <v>1.8444912498903523E-3</v>
      </c>
      <c r="AD28" s="82">
        <f>+R28*Parámetros!$C$102</f>
        <v>5.0606911717581979E-3</v>
      </c>
      <c r="AE28" s="82">
        <f>+S28*Parámetros!$C$103</f>
        <v>9.838633660238771E-3</v>
      </c>
      <c r="AF28" s="82">
        <f>+T28*Parámetros!$C$104</f>
        <v>1.2508044610763564E-2</v>
      </c>
      <c r="AG28" s="82">
        <f>+U28*Parámetros!$C$105</f>
        <v>2.4234523931642073E-2</v>
      </c>
      <c r="AH28" s="82">
        <f t="shared" si="2"/>
        <v>5.511143087617898E-2</v>
      </c>
      <c r="AI28" s="152">
        <f t="shared" si="6"/>
        <v>2.2583892250447463E-2</v>
      </c>
      <c r="AJ28" s="81">
        <f t="shared" si="4"/>
        <v>0.6371899246279169</v>
      </c>
    </row>
    <row r="29" spans="1:36" x14ac:dyDescent="0.25">
      <c r="A29" s="18">
        <v>43931</v>
      </c>
      <c r="B29" s="150">
        <f t="shared" si="0"/>
        <v>21</v>
      </c>
      <c r="C29" s="78">
        <f>+'Modelo predictivo'!X28</f>
        <v>3.3406888653989881</v>
      </c>
      <c r="D29" s="81">
        <f>+$C29*'Estructura Poblacion'!C$19</f>
        <v>0.13627821584962357</v>
      </c>
      <c r="E29" s="81">
        <f>+$C29*'Estructura Poblacion'!D$19</f>
        <v>0.22411910448021044</v>
      </c>
      <c r="F29" s="81">
        <f>+$C29*'Estructura Poblacion'!E$19</f>
        <v>0.68015404347799735</v>
      </c>
      <c r="G29" s="81">
        <f>+$C29*'Estructura Poblacion'!F$19</f>
        <v>0.77625696917874787</v>
      </c>
      <c r="H29" s="81">
        <f>+$C29*'Estructura Poblacion'!G$19</f>
        <v>0.62158210210558662</v>
      </c>
      <c r="I29" s="81">
        <f>+$C29*'Estructura Poblacion'!H$19</f>
        <v>0.42306623338126814</v>
      </c>
      <c r="J29" s="81">
        <f>+$C29*'Estructura Poblacion'!I$19</f>
        <v>0.22502702064176688</v>
      </c>
      <c r="K29" s="81">
        <f>+$C29*'Estructura Poblacion'!J$19</f>
        <v>0.12395325395649473</v>
      </c>
      <c r="L29" s="81">
        <f>+$C29*'Estructura Poblacion'!K$19</f>
        <v>0.13025192232729263</v>
      </c>
      <c r="M29" s="151">
        <f>D29*Parámetros!$B$97</f>
        <v>1.3627821584962359E-4</v>
      </c>
      <c r="N29" s="151">
        <f>E29*Parámetros!$B$98</f>
        <v>6.7235731344063136E-4</v>
      </c>
      <c r="O29" s="151">
        <f>+F29*Parámetros!$B$99</f>
        <v>8.161848521735968E-3</v>
      </c>
      <c r="P29" s="151">
        <f>+G29*Parámetros!$B$100</f>
        <v>2.4840223013719933E-2</v>
      </c>
      <c r="Q29" s="151">
        <f>+H29*Parámetros!$B$101</f>
        <v>3.0457523003173746E-2</v>
      </c>
      <c r="R29" s="151">
        <f>+I29*Parámetros!$B$102</f>
        <v>4.3152755804889351E-2</v>
      </c>
      <c r="S29" s="151">
        <f>+J29*Parámetros!$B$103</f>
        <v>3.7354485426533302E-2</v>
      </c>
      <c r="T29" s="151">
        <f>+K29*Parámetros!$B$104</f>
        <v>3.0120640711428219E-2</v>
      </c>
      <c r="U29" s="151">
        <f>+L29*Parámetros!$B$105</f>
        <v>3.5558774795350891E-2</v>
      </c>
      <c r="V29" s="151">
        <f t="shared" si="1"/>
        <v>0.21045488680612165</v>
      </c>
      <c r="W29" s="151">
        <f t="shared" si="5"/>
        <v>0.1194194539561024</v>
      </c>
      <c r="X29" s="81">
        <f t="shared" si="3"/>
        <v>2.4300218333682868</v>
      </c>
      <c r="Y29" s="82">
        <f>+M29*Parámetros!$C$97</f>
        <v>6.8139107924811794E-6</v>
      </c>
      <c r="Z29" s="82">
        <f>+N29*Parámetros!$C$98</f>
        <v>3.3617865672031569E-5</v>
      </c>
      <c r="AA29" s="82">
        <f>+O29*Parámetros!$C$99</f>
        <v>4.0809242608679842E-4</v>
      </c>
      <c r="AB29" s="82">
        <f>+P29*Parámetros!$C$100</f>
        <v>1.2420111506859968E-3</v>
      </c>
      <c r="AC29" s="82">
        <f>+Q29*Parámetros!$C$101</f>
        <v>1.9188239491999461E-3</v>
      </c>
      <c r="AD29" s="82">
        <f>+R29*Parámetros!$C$102</f>
        <v>5.2646362081965005E-3</v>
      </c>
      <c r="AE29" s="82">
        <f>+S29*Parámetros!$C$103</f>
        <v>1.0235129006870125E-2</v>
      </c>
      <c r="AF29" s="82">
        <f>+T29*Parámetros!$C$104</f>
        <v>1.301211678733699E-2</v>
      </c>
      <c r="AG29" s="82">
        <f>+U29*Parámetros!$C$105</f>
        <v>2.5211171329903779E-2</v>
      </c>
      <c r="AH29" s="82">
        <f t="shared" si="2"/>
        <v>5.7332412634744645E-2</v>
      </c>
      <c r="AI29" s="152">
        <f t="shared" si="6"/>
        <v>3.2532413548251232E-2</v>
      </c>
      <c r="AJ29" s="81">
        <f t="shared" si="4"/>
        <v>0.66198992371441034</v>
      </c>
    </row>
    <row r="30" spans="1:36" x14ac:dyDescent="0.25">
      <c r="A30" s="18">
        <v>43932</v>
      </c>
      <c r="B30" s="150">
        <f t="shared" si="0"/>
        <v>22</v>
      </c>
      <c r="C30" s="78">
        <f>+'Modelo predictivo'!X29</f>
        <v>3.4753172202035785</v>
      </c>
      <c r="D30" s="81">
        <f>+$C30*'Estructura Poblacion'!C$19</f>
        <v>0.14177017057356298</v>
      </c>
      <c r="E30" s="81">
        <f>+$C30*'Estructura Poblacion'!D$19</f>
        <v>0.2331510100338709</v>
      </c>
      <c r="F30" s="81">
        <f>+$C30*'Estructura Poblacion'!E$19</f>
        <v>0.70756396507696562</v>
      </c>
      <c r="G30" s="81">
        <f>+$C30*'Estructura Poblacion'!F$19</f>
        <v>0.80753979822294586</v>
      </c>
      <c r="H30" s="81">
        <f>+$C30*'Estructura Poblacion'!G$19</f>
        <v>0.6466315991267525</v>
      </c>
      <c r="I30" s="81">
        <f>+$C30*'Estructura Poblacion'!H$19</f>
        <v>0.44011562447045971</v>
      </c>
      <c r="J30" s="81">
        <f>+$C30*'Estructura Poblacion'!I$19</f>
        <v>0.23409551483449423</v>
      </c>
      <c r="K30" s="81">
        <f>+$C30*'Estructura Poblacion'!J$19</f>
        <v>0.12894851790510115</v>
      </c>
      <c r="L30" s="81">
        <f>+$C30*'Estructura Poblacion'!K$19</f>
        <v>0.13550101995942557</v>
      </c>
      <c r="M30" s="151">
        <f>D30*Parámetros!$B$97</f>
        <v>1.4177017057356297E-4</v>
      </c>
      <c r="N30" s="151">
        <f>E30*Parámetros!$B$98</f>
        <v>6.9945303010161266E-4</v>
      </c>
      <c r="O30" s="151">
        <f>+F30*Parámetros!$B$99</f>
        <v>8.4907675809235868E-3</v>
      </c>
      <c r="P30" s="151">
        <f>+G30*Parámetros!$B$100</f>
        <v>2.5841273543134268E-2</v>
      </c>
      <c r="Q30" s="151">
        <f>+H30*Parámetros!$B$101</f>
        <v>3.1684948357210876E-2</v>
      </c>
      <c r="R30" s="151">
        <f>+I30*Parámetros!$B$102</f>
        <v>4.4891793695986885E-2</v>
      </c>
      <c r="S30" s="151">
        <f>+J30*Parámetros!$B$103</f>
        <v>3.8859855462526044E-2</v>
      </c>
      <c r="T30" s="151">
        <f>+K30*Parámetros!$B$104</f>
        <v>3.1334489850939576E-2</v>
      </c>
      <c r="U30" s="151">
        <f>+L30*Parámetros!$B$105</f>
        <v>3.6991778448923179E-2</v>
      </c>
      <c r="V30" s="151">
        <f t="shared" si="1"/>
        <v>0.21893613014031957</v>
      </c>
      <c r="W30" s="151">
        <f t="shared" si="5"/>
        <v>0.13604216577498673</v>
      </c>
      <c r="X30" s="81">
        <f t="shared" si="3"/>
        <v>2.5129157977336196</v>
      </c>
      <c r="Y30" s="82">
        <f>+M30*Parámetros!$C$97</f>
        <v>7.0885085286781486E-6</v>
      </c>
      <c r="Z30" s="82">
        <f>+N30*Parámetros!$C$98</f>
        <v>3.4972651505080634E-5</v>
      </c>
      <c r="AA30" s="82">
        <f>+O30*Parámetros!$C$99</f>
        <v>4.2453837904617934E-4</v>
      </c>
      <c r="AB30" s="82">
        <f>+P30*Parámetros!$C$100</f>
        <v>1.2920636771567135E-3</v>
      </c>
      <c r="AC30" s="82">
        <f>+Q30*Parámetros!$C$101</f>
        <v>1.9961517465042853E-3</v>
      </c>
      <c r="AD30" s="82">
        <f>+R30*Parámetros!$C$102</f>
        <v>5.4767988309104001E-3</v>
      </c>
      <c r="AE30" s="82">
        <f>+S30*Parámetros!$C$103</f>
        <v>1.0647600396732137E-2</v>
      </c>
      <c r="AF30" s="82">
        <f>+T30*Parámetros!$C$104</f>
        <v>1.3536499615605897E-2</v>
      </c>
      <c r="AG30" s="82">
        <f>+U30*Parámetros!$C$105</f>
        <v>2.6227170920286532E-2</v>
      </c>
      <c r="AH30" s="82">
        <f t="shared" si="2"/>
        <v>5.9642884726275908E-2</v>
      </c>
      <c r="AI30" s="152">
        <f t="shared" si="6"/>
        <v>3.7060795794783136E-2</v>
      </c>
      <c r="AJ30" s="81">
        <f t="shared" si="4"/>
        <v>0.68457201264590306</v>
      </c>
    </row>
    <row r="31" spans="1:36" x14ac:dyDescent="0.25">
      <c r="A31" s="18">
        <v>43933</v>
      </c>
      <c r="B31" s="150">
        <f t="shared" si="0"/>
        <v>23</v>
      </c>
      <c r="C31" s="78">
        <f>+'Modelo predictivo'!X30</f>
        <v>3.6153701033908874</v>
      </c>
      <c r="D31" s="81">
        <f>+$C31*'Estructura Poblacion'!C$19</f>
        <v>0.14748341051130337</v>
      </c>
      <c r="E31" s="81">
        <f>+$C31*'Estructura Poblacion'!D$19</f>
        <v>0.24254683467498497</v>
      </c>
      <c r="F31" s="81">
        <f>+$C31*'Estructura Poblacion'!E$19</f>
        <v>0.7360783040766925</v>
      </c>
      <c r="G31" s="81">
        <f>+$C31*'Estructura Poblacion'!F$19</f>
        <v>0.84008309423406402</v>
      </c>
      <c r="H31" s="81">
        <f>+$C31*'Estructura Poblacion'!G$19</f>
        <v>0.67269040587142626</v>
      </c>
      <c r="I31" s="81">
        <f>+$C31*'Estructura Poblacion'!H$19</f>
        <v>0.45785198009996397</v>
      </c>
      <c r="J31" s="81">
        <f>+$C31*'Estructura Poblacion'!I$19</f>
        <v>0.24352940236659923</v>
      </c>
      <c r="K31" s="81">
        <f>+$C31*'Estructura Poblacion'!J$19</f>
        <v>0.13414505409763952</v>
      </c>
      <c r="L31" s="81">
        <f>+$C31*'Estructura Poblacion'!K$19</f>
        <v>0.14096161745821362</v>
      </c>
      <c r="M31" s="151">
        <f>D31*Parámetros!$B$97</f>
        <v>1.4748341051130337E-4</v>
      </c>
      <c r="N31" s="151">
        <f>E31*Parámetros!$B$98</f>
        <v>7.276405040249549E-4</v>
      </c>
      <c r="O31" s="151">
        <f>+F31*Parámetros!$B$99</f>
        <v>8.8329396489203096E-3</v>
      </c>
      <c r="P31" s="151">
        <f>+G31*Parámetros!$B$100</f>
        <v>2.688265901549005E-2</v>
      </c>
      <c r="Q31" s="151">
        <f>+H31*Parámetros!$B$101</f>
        <v>3.2961829887699891E-2</v>
      </c>
      <c r="R31" s="151">
        <f>+I31*Parámetros!$B$102</f>
        <v>4.6700901970196322E-2</v>
      </c>
      <c r="S31" s="151">
        <f>+J31*Parámetros!$B$103</f>
        <v>4.0425880792855473E-2</v>
      </c>
      <c r="T31" s="151">
        <f>+K31*Parámetros!$B$104</f>
        <v>3.2597248145726405E-2</v>
      </c>
      <c r="U31" s="151">
        <f>+L31*Parámetros!$B$105</f>
        <v>3.8482521566092318E-2</v>
      </c>
      <c r="V31" s="151">
        <f t="shared" si="1"/>
        <v>0.22775910494151702</v>
      </c>
      <c r="W31" s="151">
        <f t="shared" si="5"/>
        <v>0.15497864275141759</v>
      </c>
      <c r="X31" s="81">
        <f t="shared" si="3"/>
        <v>2.585696259923719</v>
      </c>
      <c r="Y31" s="82">
        <f>+M31*Parámetros!$C$97</f>
        <v>7.3741705255651694E-6</v>
      </c>
      <c r="Z31" s="82">
        <f>+N31*Parámetros!$C$98</f>
        <v>3.6382025201247744E-5</v>
      </c>
      <c r="AA31" s="82">
        <f>+O31*Parámetros!$C$99</f>
        <v>4.4164698244601551E-4</v>
      </c>
      <c r="AB31" s="82">
        <f>+P31*Parámetros!$C$100</f>
        <v>1.3441329507745026E-3</v>
      </c>
      <c r="AC31" s="82">
        <f>+Q31*Parámetros!$C$101</f>
        <v>2.0765952829250932E-3</v>
      </c>
      <c r="AD31" s="82">
        <f>+R31*Parámetros!$C$102</f>
        <v>5.6975100403639511E-3</v>
      </c>
      <c r="AE31" s="82">
        <f>+S31*Parámetros!$C$103</f>
        <v>1.10766913372424E-2</v>
      </c>
      <c r="AF31" s="82">
        <f>+T31*Parámetros!$C$104</f>
        <v>1.4082011198953807E-2</v>
      </c>
      <c r="AG31" s="82">
        <f>+U31*Parámetros!$C$105</f>
        <v>2.7284107790359453E-2</v>
      </c>
      <c r="AH31" s="82">
        <f t="shared" si="2"/>
        <v>6.204645177879204E-2</v>
      </c>
      <c r="AI31" s="152">
        <f t="shared" si="6"/>
        <v>4.2219497159894398E-2</v>
      </c>
      <c r="AJ31" s="81">
        <f t="shared" si="4"/>
        <v>0.70439896726480078</v>
      </c>
    </row>
    <row r="32" spans="1:36" x14ac:dyDescent="0.25">
      <c r="A32" s="18">
        <v>43934</v>
      </c>
      <c r="B32" s="150">
        <f t="shared" si="0"/>
        <v>24</v>
      </c>
      <c r="C32" s="78">
        <f>+'Modelo predictivo'!X31</f>
        <v>3.761066006263718</v>
      </c>
      <c r="D32" s="81">
        <f>+$C32*'Estructura Poblacion'!C$19</f>
        <v>0.15342684867633527</v>
      </c>
      <c r="E32" s="81">
        <f>+$C32*'Estructura Poblacion'!D$19</f>
        <v>0.25232123648070198</v>
      </c>
      <c r="F32" s="81">
        <f>+$C32*'Estructura Poblacion'!E$19</f>
        <v>0.76574154463869504</v>
      </c>
      <c r="G32" s="81">
        <f>+$C32*'Estructura Poblacion'!F$19</f>
        <v>0.87393762679985476</v>
      </c>
      <c r="H32" s="81">
        <f>+$C32*'Estructura Poblacion'!G$19</f>
        <v>0.69979917571642936</v>
      </c>
      <c r="I32" s="81">
        <f>+$C32*'Estructura Poblacion'!H$19</f>
        <v>0.47630297009963574</v>
      </c>
      <c r="J32" s="81">
        <f>+$C32*'Estructura Poblacion'!I$19</f>
        <v>0.25334340069573413</v>
      </c>
      <c r="K32" s="81">
        <f>+$C32*'Estructura Poblacion'!J$19</f>
        <v>0.13955096945727297</v>
      </c>
      <c r="L32" s="81">
        <f>+$C32*'Estructura Poblacion'!K$19</f>
        <v>0.14664223369905896</v>
      </c>
      <c r="M32" s="151">
        <f>D32*Parámetros!$B$97</f>
        <v>1.5342684867633528E-4</v>
      </c>
      <c r="N32" s="151">
        <f>E32*Parámetros!$B$98</f>
        <v>7.5696370944210601E-4</v>
      </c>
      <c r="O32" s="151">
        <f>+F32*Parámetros!$B$99</f>
        <v>9.1888985356643402E-3</v>
      </c>
      <c r="P32" s="151">
        <f>+G32*Parámetros!$B$100</f>
        <v>2.7966004057595351E-2</v>
      </c>
      <c r="Q32" s="151">
        <f>+H32*Parámetros!$B$101</f>
        <v>3.4290159610105037E-2</v>
      </c>
      <c r="R32" s="151">
        <f>+I32*Parámetros!$B$102</f>
        <v>4.8582902950162841E-2</v>
      </c>
      <c r="S32" s="151">
        <f>+J32*Parámetros!$B$103</f>
        <v>4.2055004515491871E-2</v>
      </c>
      <c r="T32" s="151">
        <f>+K32*Parámetros!$B$104</f>
        <v>3.3910885578117327E-2</v>
      </c>
      <c r="U32" s="151">
        <f>+L32*Parámetros!$B$105</f>
        <v>4.0033329799843101E-2</v>
      </c>
      <c r="V32" s="151">
        <f t="shared" si="1"/>
        <v>0.23693757560509832</v>
      </c>
      <c r="W32" s="151">
        <f t="shared" si="5"/>
        <v>0.17655092991673693</v>
      </c>
      <c r="X32" s="81">
        <f t="shared" si="3"/>
        <v>2.6460829056120803</v>
      </c>
      <c r="Y32" s="82">
        <f>+M32*Parámetros!$C$97</f>
        <v>7.671342433816764E-6</v>
      </c>
      <c r="Z32" s="82">
        <f>+N32*Parámetros!$C$98</f>
        <v>3.7848185472105306E-5</v>
      </c>
      <c r="AA32" s="82">
        <f>+O32*Parámetros!$C$99</f>
        <v>4.5944492678321705E-4</v>
      </c>
      <c r="AB32" s="82">
        <f>+P32*Parámetros!$C$100</f>
        <v>1.3983002028797676E-3</v>
      </c>
      <c r="AC32" s="82">
        <f>+Q32*Parámetros!$C$101</f>
        <v>2.1602800554366172E-3</v>
      </c>
      <c r="AD32" s="82">
        <f>+R32*Parámetros!$C$102</f>
        <v>5.9271141599198662E-3</v>
      </c>
      <c r="AE32" s="82">
        <f>+S32*Parámetros!$C$103</f>
        <v>1.1523071237244773E-2</v>
      </c>
      <c r="AF32" s="82">
        <f>+T32*Parámetros!$C$104</f>
        <v>1.4649502569746686E-2</v>
      </c>
      <c r="AG32" s="82">
        <f>+U32*Parámetros!$C$105</f>
        <v>2.8383630828088757E-2</v>
      </c>
      <c r="AH32" s="82">
        <f t="shared" si="2"/>
        <v>6.4546863508005606E-2</v>
      </c>
      <c r="AI32" s="152">
        <f t="shared" si="6"/>
        <v>4.8096249598419002E-2</v>
      </c>
      <c r="AJ32" s="81">
        <f t="shared" si="4"/>
        <v>0.72084958117438747</v>
      </c>
    </row>
    <row r="33" spans="1:36" x14ac:dyDescent="0.25">
      <c r="A33" s="18">
        <v>43935</v>
      </c>
      <c r="B33" s="150">
        <f t="shared" si="0"/>
        <v>25</v>
      </c>
      <c r="C33" s="78">
        <f>+'Modelo predictivo'!X32</f>
        <v>1.59872857760638</v>
      </c>
      <c r="D33" s="81">
        <f>+$C33*'Estructura Poblacion'!C$19</f>
        <v>6.5217650299793137E-2</v>
      </c>
      <c r="E33" s="81">
        <f>+$C33*'Estructura Poblacion'!D$19</f>
        <v>0.10725500983680174</v>
      </c>
      <c r="F33" s="81">
        <f>+$C33*'Estructura Poblacion'!E$19</f>
        <v>0.32549625250806991</v>
      </c>
      <c r="G33" s="81">
        <f>+$C33*'Estructura Poblacion'!F$19</f>
        <v>0.37148751356225446</v>
      </c>
      <c r="H33" s="81">
        <f>+$C33*'Estructura Poblacion'!G$19</f>
        <v>0.29746591496666147</v>
      </c>
      <c r="I33" s="81">
        <f>+$C33*'Estructura Poblacion'!H$19</f>
        <v>0.20246365488638315</v>
      </c>
      <c r="J33" s="81">
        <f>+$C33*'Estructura Poblacion'!I$19</f>
        <v>0.10768950450901887</v>
      </c>
      <c r="K33" s="81">
        <f>+$C33*'Estructura Poblacion'!J$19</f>
        <v>5.9319385124445428E-2</v>
      </c>
      <c r="L33" s="81">
        <f>+$C33*'Estructura Poblacion'!K$19</f>
        <v>6.2333691912951864E-2</v>
      </c>
      <c r="M33" s="151">
        <f>D33*Parámetros!$B$97</f>
        <v>6.5217650299793136E-5</v>
      </c>
      <c r="N33" s="151">
        <f>E33*Parámetros!$B$98</f>
        <v>3.2176502951040519E-4</v>
      </c>
      <c r="O33" s="151">
        <f>+F33*Parámetros!$B$99</f>
        <v>3.9059550300968391E-3</v>
      </c>
      <c r="P33" s="151">
        <f>+G33*Parámetros!$B$100</f>
        <v>1.1887600433992142E-2</v>
      </c>
      <c r="Q33" s="151">
        <f>+H33*Parámetros!$B$101</f>
        <v>1.4575829833366413E-2</v>
      </c>
      <c r="R33" s="151">
        <f>+I33*Parámetros!$B$102</f>
        <v>2.0651292798411082E-2</v>
      </c>
      <c r="S33" s="151">
        <f>+J33*Parámetros!$B$103</f>
        <v>1.7876457748497134E-2</v>
      </c>
      <c r="T33" s="151">
        <f>+K33*Parámetros!$B$104</f>
        <v>1.441461058524024E-2</v>
      </c>
      <c r="U33" s="151">
        <f>+L33*Parámetros!$B$105</f>
        <v>1.701709789223586E-2</v>
      </c>
      <c r="V33" s="151">
        <f t="shared" si="1"/>
        <v>0.10071582700164991</v>
      </c>
      <c r="W33" s="151">
        <f t="shared" si="5"/>
        <v>0.20112589216986632</v>
      </c>
      <c r="X33" s="81">
        <f t="shared" si="3"/>
        <v>2.545672840443864</v>
      </c>
      <c r="Y33" s="82">
        <f>+M33*Parámetros!$C$97</f>
        <v>3.2608825149896571E-6</v>
      </c>
      <c r="Z33" s="82">
        <f>+N33*Parámetros!$C$98</f>
        <v>1.608825147552026E-5</v>
      </c>
      <c r="AA33" s="82">
        <f>+O33*Parámetros!$C$99</f>
        <v>1.9529775150484196E-4</v>
      </c>
      <c r="AB33" s="82">
        <f>+P33*Parámetros!$C$100</f>
        <v>5.9438002169960721E-4</v>
      </c>
      <c r="AC33" s="82">
        <f>+Q33*Parámetros!$C$101</f>
        <v>9.1827727950208402E-4</v>
      </c>
      <c r="AD33" s="82">
        <f>+R33*Parámetros!$C$102</f>
        <v>2.5194577214061519E-3</v>
      </c>
      <c r="AE33" s="82">
        <f>+S33*Parámetros!$C$103</f>
        <v>4.8981494230882147E-3</v>
      </c>
      <c r="AF33" s="82">
        <f>+T33*Parámetros!$C$104</f>
        <v>6.2271117728237837E-3</v>
      </c>
      <c r="AG33" s="82">
        <f>+U33*Parámetros!$C$105</f>
        <v>1.2065122405595223E-2</v>
      </c>
      <c r="AH33" s="82">
        <f t="shared" si="2"/>
        <v>2.7437145509610419E-2</v>
      </c>
      <c r="AI33" s="152">
        <f t="shared" si="6"/>
        <v>5.4790994955782234E-2</v>
      </c>
      <c r="AJ33" s="81">
        <f t="shared" si="4"/>
        <v>0.69349573172821566</v>
      </c>
    </row>
    <row r="34" spans="1:36" x14ac:dyDescent="0.25">
      <c r="A34" s="18">
        <v>43936</v>
      </c>
      <c r="B34" s="150">
        <f t="shared" si="0"/>
        <v>26</v>
      </c>
      <c r="C34" s="78">
        <f>+'Modelo predictivo'!X33</f>
        <v>1.5575196067802608</v>
      </c>
      <c r="D34" s="81">
        <f>+$C34*'Estructura Poblacion'!C$19</f>
        <v>6.3536594311805472E-2</v>
      </c>
      <c r="E34" s="81">
        <f>+$C34*'Estructura Poblacion'!D$19</f>
        <v>0.10449039510905518</v>
      </c>
      <c r="F34" s="81">
        <f>+$C34*'Estructura Poblacion'!E$19</f>
        <v>0.31710623198707649</v>
      </c>
      <c r="G34" s="81">
        <f>+$C34*'Estructura Poblacion'!F$19</f>
        <v>0.36191201818231039</v>
      </c>
      <c r="H34" s="81">
        <f>+$C34*'Estructura Poblacion'!G$19</f>
        <v>0.28979840693350983</v>
      </c>
      <c r="I34" s="81">
        <f>+$C34*'Estructura Poblacion'!H$19</f>
        <v>0.1972449336072189</v>
      </c>
      <c r="J34" s="81">
        <f>+$C34*'Estructura Poblacion'!I$19</f>
        <v>0.10491369020773476</v>
      </c>
      <c r="K34" s="81">
        <f>+$C34*'Estructura Poblacion'!J$19</f>
        <v>5.7790363347230124E-2</v>
      </c>
      <c r="L34" s="81">
        <f>+$C34*'Estructura Poblacion'!K$19</f>
        <v>6.0726973094319743E-2</v>
      </c>
      <c r="M34" s="151">
        <f>D34*Parámetros!$B$97</f>
        <v>6.3536594311805467E-5</v>
      </c>
      <c r="N34" s="151">
        <f>E34*Parámetros!$B$98</f>
        <v>3.1347118532716557E-4</v>
      </c>
      <c r="O34" s="151">
        <f>+F34*Parámetros!$B$99</f>
        <v>3.8052747838449178E-3</v>
      </c>
      <c r="P34" s="151">
        <f>+G34*Parámetros!$B$100</f>
        <v>1.1581184581833933E-2</v>
      </c>
      <c r="Q34" s="151">
        <f>+H34*Parámetros!$B$101</f>
        <v>1.4200121939741982E-2</v>
      </c>
      <c r="R34" s="151">
        <f>+I34*Parámetros!$B$102</f>
        <v>2.0118983227936326E-2</v>
      </c>
      <c r="S34" s="151">
        <f>+J34*Parámetros!$B$103</f>
        <v>1.7415672574483971E-2</v>
      </c>
      <c r="T34" s="151">
        <f>+K34*Parámetros!$B$104</f>
        <v>1.4043058293376921E-2</v>
      </c>
      <c r="U34" s="151">
        <f>+L34*Parámetros!$B$105</f>
        <v>1.6578463654749291E-2</v>
      </c>
      <c r="V34" s="151">
        <f t="shared" si="1"/>
        <v>9.8119766835606304E-2</v>
      </c>
      <c r="W34" s="151">
        <f t="shared" si="5"/>
        <v>0.22912145073519719</v>
      </c>
      <c r="X34" s="81">
        <f t="shared" si="3"/>
        <v>2.4146711565442729</v>
      </c>
      <c r="Y34" s="82">
        <f>+M34*Parámetros!$C$97</f>
        <v>3.1768297155902737E-6</v>
      </c>
      <c r="Z34" s="82">
        <f>+N34*Parámetros!$C$98</f>
        <v>1.5673559266358278E-5</v>
      </c>
      <c r="AA34" s="82">
        <f>+O34*Parámetros!$C$99</f>
        <v>1.9026373919224591E-4</v>
      </c>
      <c r="AB34" s="82">
        <f>+P34*Parámetros!$C$100</f>
        <v>5.7905922909169672E-4</v>
      </c>
      <c r="AC34" s="82">
        <f>+Q34*Parámetros!$C$101</f>
        <v>8.9460768220374484E-4</v>
      </c>
      <c r="AD34" s="82">
        <f>+R34*Parámetros!$C$102</f>
        <v>2.4545159538082316E-3</v>
      </c>
      <c r="AE34" s="82">
        <f>+S34*Parámetros!$C$103</f>
        <v>4.7718942854086087E-3</v>
      </c>
      <c r="AF34" s="82">
        <f>+T34*Parámetros!$C$104</f>
        <v>6.0666011827388297E-3</v>
      </c>
      <c r="AG34" s="82">
        <f>+U34*Parámetros!$C$105</f>
        <v>1.1754130731217246E-2</v>
      </c>
      <c r="AH34" s="82">
        <f t="shared" si="2"/>
        <v>2.672992319264255E-2</v>
      </c>
      <c r="AI34" s="152">
        <f t="shared" si="6"/>
        <v>6.2417583912523077E-2</v>
      </c>
      <c r="AJ34" s="81">
        <f t="shared" si="4"/>
        <v>0.65780807100833516</v>
      </c>
    </row>
    <row r="35" spans="1:36" x14ac:dyDescent="0.25">
      <c r="A35" s="18">
        <v>43937</v>
      </c>
      <c r="B35" s="150">
        <f t="shared" si="0"/>
        <v>27</v>
      </c>
      <c r="C35" s="78">
        <f>+'Modelo predictivo'!X34</f>
        <v>1.5173728151712567</v>
      </c>
      <c r="D35" s="81">
        <f>+$C35*'Estructura Poblacion'!C$19</f>
        <v>6.1898868275948406E-2</v>
      </c>
      <c r="E35" s="81">
        <f>+$C35*'Estructura Poblacion'!D$19</f>
        <v>0.10179703953309704</v>
      </c>
      <c r="F35" s="81">
        <f>+$C35*'Estructura Poblacion'!E$19</f>
        <v>0.30893246790854967</v>
      </c>
      <c r="G35" s="81">
        <f>+$C35*'Estructura Poblacion'!F$19</f>
        <v>0.35258333537696496</v>
      </c>
      <c r="H35" s="81">
        <f>+$C35*'Estructura Poblacion'!G$19</f>
        <v>0.28232853226796256</v>
      </c>
      <c r="I35" s="81">
        <f>+$C35*'Estructura Poblacion'!H$19</f>
        <v>0.19216072714780186</v>
      </c>
      <c r="J35" s="81">
        <f>+$C35*'Estructura Poblacion'!I$19</f>
        <v>0.10220942373213733</v>
      </c>
      <c r="K35" s="81">
        <f>+$C35*'Estructura Poblacion'!J$19</f>
        <v>5.6300752773976392E-2</v>
      </c>
      <c r="L35" s="81">
        <f>+$C35*'Estructura Poblacion'!K$19</f>
        <v>5.916166815481845E-2</v>
      </c>
      <c r="M35" s="151">
        <f>D35*Parámetros!$B$97</f>
        <v>6.189886827594841E-5</v>
      </c>
      <c r="N35" s="151">
        <f>E35*Parámetros!$B$98</f>
        <v>3.0539111859929116E-4</v>
      </c>
      <c r="O35" s="151">
        <f>+F35*Parámetros!$B$99</f>
        <v>3.7071896149025959E-3</v>
      </c>
      <c r="P35" s="151">
        <f>+G35*Parámetros!$B$100</f>
        <v>1.1282666732062879E-2</v>
      </c>
      <c r="Q35" s="151">
        <f>+H35*Parámetros!$B$101</f>
        <v>1.3834098081130166E-2</v>
      </c>
      <c r="R35" s="151">
        <f>+I35*Parámetros!$B$102</f>
        <v>1.9600394169075788E-2</v>
      </c>
      <c r="S35" s="151">
        <f>+J35*Parámetros!$B$103</f>
        <v>1.6966764339534798E-2</v>
      </c>
      <c r="T35" s="151">
        <f>+K35*Parámetros!$B$104</f>
        <v>1.3681082924076262E-2</v>
      </c>
      <c r="U35" s="151">
        <f>+L35*Parámetros!$B$105</f>
        <v>1.6151135406265438E-2</v>
      </c>
      <c r="V35" s="151">
        <f t="shared" si="1"/>
        <v>9.5590621253923161E-2</v>
      </c>
      <c r="W35" s="151">
        <f t="shared" si="5"/>
        <v>0.26101368685045079</v>
      </c>
      <c r="X35" s="81">
        <f t="shared" si="3"/>
        <v>2.249248090947745</v>
      </c>
      <c r="Y35" s="82">
        <f>+M35*Parámetros!$C$97</f>
        <v>3.0949434137974206E-6</v>
      </c>
      <c r="Z35" s="82">
        <f>+N35*Parámetros!$C$98</f>
        <v>1.5269555929964558E-5</v>
      </c>
      <c r="AA35" s="82">
        <f>+O35*Parámetros!$C$99</f>
        <v>1.8535948074512981E-4</v>
      </c>
      <c r="AB35" s="82">
        <f>+P35*Parámetros!$C$100</f>
        <v>5.6413333660314399E-4</v>
      </c>
      <c r="AC35" s="82">
        <f>+Q35*Parámetros!$C$101</f>
        <v>8.7154817911120046E-4</v>
      </c>
      <c r="AD35" s="82">
        <f>+R35*Parámetros!$C$102</f>
        <v>2.3912480886272461E-3</v>
      </c>
      <c r="AE35" s="82">
        <f>+S35*Parámetros!$C$103</f>
        <v>4.6488934290325355E-3</v>
      </c>
      <c r="AF35" s="82">
        <f>+T35*Parámetros!$C$104</f>
        <v>5.9102278232009454E-3</v>
      </c>
      <c r="AG35" s="82">
        <f>+U35*Parámetros!$C$105</f>
        <v>1.1451155003042196E-2</v>
      </c>
      <c r="AH35" s="82">
        <f t="shared" si="2"/>
        <v>2.604092983970616E-2</v>
      </c>
      <c r="AI35" s="152">
        <f t="shared" si="6"/>
        <v>7.1105711180809633E-2</v>
      </c>
      <c r="AJ35" s="81">
        <f t="shared" si="4"/>
        <v>0.61274328966723168</v>
      </c>
    </row>
    <row r="36" spans="1:36" x14ac:dyDescent="0.25">
      <c r="A36" s="18">
        <v>43938</v>
      </c>
      <c r="B36" s="150">
        <f t="shared" si="0"/>
        <v>28</v>
      </c>
      <c r="C36" s="78">
        <f>+'Modelo predictivo'!X35</f>
        <v>1.4782608260866255</v>
      </c>
      <c r="D36" s="81">
        <f>+$C36*'Estructura Poblacion'!C$19</f>
        <v>6.0303355402543807E-2</v>
      </c>
      <c r="E36" s="81">
        <f>+$C36*'Estructura Poblacion'!D$19</f>
        <v>9.9173106469806399E-2</v>
      </c>
      <c r="F36" s="81">
        <f>+$C36*'Estructura Poblacion'!E$19</f>
        <v>0.30096938646151344</v>
      </c>
      <c r="G36" s="81">
        <f>+$C36*'Estructura Poblacion'!F$19</f>
        <v>0.34349510377903014</v>
      </c>
      <c r="H36" s="81">
        <f>+$C36*'Estructura Poblacion'!G$19</f>
        <v>0.27505119715167592</v>
      </c>
      <c r="I36" s="81">
        <f>+$C36*'Estructura Poblacion'!H$19</f>
        <v>0.18720756851232745</v>
      </c>
      <c r="J36" s="81">
        <f>+$C36*'Estructura Poblacion'!I$19</f>
        <v>9.9574861002801357E-2</v>
      </c>
      <c r="K36" s="81">
        <f>+$C36*'Estructura Poblacion'!J$19</f>
        <v>5.4849537617137199E-2</v>
      </c>
      <c r="L36" s="81">
        <f>+$C36*'Estructura Poblacion'!K$19</f>
        <v>5.7636709689789754E-2</v>
      </c>
      <c r="M36" s="151">
        <f>D36*Parámetros!$B$97</f>
        <v>6.0303355402543809E-5</v>
      </c>
      <c r="N36" s="151">
        <f>E36*Parámetros!$B$98</f>
        <v>2.9751931940941921E-4</v>
      </c>
      <c r="O36" s="151">
        <f>+F36*Parámetros!$B$99</f>
        <v>3.6116326375381612E-3</v>
      </c>
      <c r="P36" s="151">
        <f>+G36*Parámetros!$B$100</f>
        <v>1.0991843320928965E-2</v>
      </c>
      <c r="Q36" s="151">
        <f>+H36*Parámetros!$B$101</f>
        <v>1.3477508660432121E-2</v>
      </c>
      <c r="R36" s="151">
        <f>+I36*Parámetros!$B$102</f>
        <v>1.9095171988257397E-2</v>
      </c>
      <c r="S36" s="151">
        <f>+J36*Parámetros!$B$103</f>
        <v>1.6529426926465026E-2</v>
      </c>
      <c r="T36" s="151">
        <f>+K36*Parámetros!$B$104</f>
        <v>1.3328437640964339E-2</v>
      </c>
      <c r="U36" s="151">
        <f>+L36*Parámetros!$B$105</f>
        <v>1.5734821745312603E-2</v>
      </c>
      <c r="V36" s="151">
        <f t="shared" si="1"/>
        <v>9.312666559471057E-2</v>
      </c>
      <c r="W36" s="151">
        <f t="shared" si="5"/>
        <v>0.29734493344398821</v>
      </c>
      <c r="X36" s="81">
        <f t="shared" si="3"/>
        <v>2.0450298230984676</v>
      </c>
      <c r="Y36" s="82">
        <f>+M36*Parámetros!$C$97</f>
        <v>3.0151677701271906E-6</v>
      </c>
      <c r="Z36" s="82">
        <f>+N36*Parámetros!$C$98</f>
        <v>1.4875965970470961E-5</v>
      </c>
      <c r="AA36" s="82">
        <f>+O36*Parámetros!$C$99</f>
        <v>1.8058163187690808E-4</v>
      </c>
      <c r="AB36" s="82">
        <f>+P36*Parámetros!$C$100</f>
        <v>5.495921660464483E-4</v>
      </c>
      <c r="AC36" s="82">
        <f>+Q36*Parámetros!$C$101</f>
        <v>8.4908304560722366E-4</v>
      </c>
      <c r="AD36" s="82">
        <f>+R36*Parámetros!$C$102</f>
        <v>2.3296109825674022E-3</v>
      </c>
      <c r="AE36" s="82">
        <f>+S36*Parámetros!$C$103</f>
        <v>4.5290629778514174E-3</v>
      </c>
      <c r="AF36" s="82">
        <f>+T36*Parámetros!$C$104</f>
        <v>5.7578850608965941E-3</v>
      </c>
      <c r="AG36" s="82">
        <f>+U36*Parámetros!$C$105</f>
        <v>1.1155988617426634E-2</v>
      </c>
      <c r="AH36" s="82">
        <f t="shared" si="2"/>
        <v>2.5369695616013224E-2</v>
      </c>
      <c r="AI36" s="152">
        <f t="shared" si="6"/>
        <v>8.1003119850413197E-2</v>
      </c>
      <c r="AJ36" s="81">
        <f t="shared" si="4"/>
        <v>0.5571098654328317</v>
      </c>
    </row>
    <row r="37" spans="1:36" x14ac:dyDescent="0.25">
      <c r="A37" s="18">
        <v>43939</v>
      </c>
      <c r="B37" s="150">
        <f t="shared" si="0"/>
        <v>29</v>
      </c>
      <c r="C37" s="78">
        <f>+'Modelo predictivo'!X36</f>
        <v>1.4401569683104753</v>
      </c>
      <c r="D37" s="81">
        <f>+$C37*'Estructura Poblacion'!C$19</f>
        <v>5.8748967680746382E-2</v>
      </c>
      <c r="E37" s="81">
        <f>+$C37*'Estructura Poblacion'!D$19</f>
        <v>9.6616806608875727E-2</v>
      </c>
      <c r="F37" s="81">
        <f>+$C37*'Estructura Poblacion'!E$19</f>
        <v>0.29321155746792238</v>
      </c>
      <c r="G37" s="81">
        <f>+$C37*'Estructura Poblacion'!F$19</f>
        <v>0.33464112594898171</v>
      </c>
      <c r="H37" s="81">
        <f>+$C37*'Estructura Poblacion'!G$19</f>
        <v>0.26796143903018654</v>
      </c>
      <c r="I37" s="81">
        <f>+$C37*'Estructura Poblacion'!H$19</f>
        <v>0.18238208004687406</v>
      </c>
      <c r="J37" s="81">
        <f>+$C37*'Estructura Poblacion'!I$19</f>
        <v>9.7008205460846056E-2</v>
      </c>
      <c r="K37" s="81">
        <f>+$C37*'Estructura Poblacion'!J$19</f>
        <v>5.3435728265249172E-2</v>
      </c>
      <c r="L37" s="81">
        <f>+$C37*'Estructura Poblacion'!K$19</f>
        <v>5.6151057800793332E-2</v>
      </c>
      <c r="M37" s="151">
        <f>D37*Parámetros!$B$97</f>
        <v>5.8748967680746386E-5</v>
      </c>
      <c r="N37" s="151">
        <f>E37*Parámetros!$B$98</f>
        <v>2.8985041982662721E-4</v>
      </c>
      <c r="O37" s="151">
        <f>+F37*Parámetros!$B$99</f>
        <v>3.5185386896150685E-3</v>
      </c>
      <c r="P37" s="151">
        <f>+G37*Parámetros!$B$100</f>
        <v>1.0708516030367415E-2</v>
      </c>
      <c r="Q37" s="151">
        <f>+H37*Parámetros!$B$101</f>
        <v>1.3130110512479141E-2</v>
      </c>
      <c r="R37" s="151">
        <f>+I37*Parámetros!$B$102</f>
        <v>1.8602972164781153E-2</v>
      </c>
      <c r="S37" s="151">
        <f>+J37*Parámetros!$B$103</f>
        <v>1.6103362106500447E-2</v>
      </c>
      <c r="T37" s="151">
        <f>+K37*Parámetros!$B$104</f>
        <v>1.2984881968455549E-2</v>
      </c>
      <c r="U37" s="151">
        <f>+L37*Parámetros!$B$105</f>
        <v>1.532923877961658E-2</v>
      </c>
      <c r="V37" s="151">
        <f t="shared" si="1"/>
        <v>9.0726219639322717E-2</v>
      </c>
      <c r="W37" s="151">
        <f t="shared" si="5"/>
        <v>0.179690154495835</v>
      </c>
      <c r="X37" s="81">
        <f t="shared" si="3"/>
        <v>1.9560658882419555</v>
      </c>
      <c r="Y37" s="82">
        <f>+M37*Parámetros!$C$97</f>
        <v>2.9374483840373196E-6</v>
      </c>
      <c r="Z37" s="82">
        <f>+N37*Parámetros!$C$98</f>
        <v>1.4492520991331361E-5</v>
      </c>
      <c r="AA37" s="82">
        <f>+O37*Parámetros!$C$99</f>
        <v>1.7592693448075343E-4</v>
      </c>
      <c r="AB37" s="82">
        <f>+P37*Parámetros!$C$100</f>
        <v>5.3542580151837074E-4</v>
      </c>
      <c r="AC37" s="82">
        <f>+Q37*Parámetros!$C$101</f>
        <v>8.2719696228618594E-4</v>
      </c>
      <c r="AD37" s="82">
        <f>+R37*Parámetros!$C$102</f>
        <v>2.2695626041033005E-3</v>
      </c>
      <c r="AE37" s="82">
        <f>+S37*Parámetros!$C$103</f>
        <v>4.4123212171811232E-3</v>
      </c>
      <c r="AF37" s="82">
        <f>+T37*Parámetros!$C$104</f>
        <v>5.609469010372797E-3</v>
      </c>
      <c r="AG37" s="82">
        <f>+U37*Parámetros!$C$105</f>
        <v>1.0868430294748155E-2</v>
      </c>
      <c r="AH37" s="82">
        <f t="shared" si="2"/>
        <v>2.4715762794066055E-2</v>
      </c>
      <c r="AI37" s="152">
        <f t="shared" si="6"/>
        <v>4.8951441519373473E-2</v>
      </c>
      <c r="AJ37" s="81">
        <f t="shared" si="4"/>
        <v>0.53287418670752429</v>
      </c>
    </row>
    <row r="38" spans="1:36" x14ac:dyDescent="0.25">
      <c r="A38" s="18">
        <v>43940</v>
      </c>
      <c r="B38" s="150">
        <f t="shared" si="0"/>
        <v>30</v>
      </c>
      <c r="C38" s="78">
        <f>+'Modelo predictivo'!X37</f>
        <v>1.4030352579429746</v>
      </c>
      <c r="D38" s="81">
        <f>+$C38*'Estructura Poblacion'!C$19</f>
        <v>5.7234645137702475E-2</v>
      </c>
      <c r="E38" s="81">
        <f>+$C38*'Estructura Poblacion'!D$19</f>
        <v>9.4126396750445415E-2</v>
      </c>
      <c r="F38" s="81">
        <f>+$C38*'Estructura Poblacion'!E$19</f>
        <v>0.28565369068518048</v>
      </c>
      <c r="G38" s="81">
        <f>+$C38*'Estructura Poblacion'!F$19</f>
        <v>0.32601536415503929</v>
      </c>
      <c r="H38" s="81">
        <f>+$C38*'Estructura Poblacion'!G$19</f>
        <v>0.26105442323384115</v>
      </c>
      <c r="I38" s="81">
        <f>+$C38*'Estructura Poblacion'!H$19</f>
        <v>0.17768097113951306</v>
      </c>
      <c r="J38" s="81">
        <f>+$C38*'Estructura Poblacion'!I$19</f>
        <v>9.4507706844633971E-2</v>
      </c>
      <c r="K38" s="81">
        <f>+$C38*'Estructura Poblacion'!J$19</f>
        <v>5.2058360609092809E-2</v>
      </c>
      <c r="L38" s="81">
        <f>+$C38*'Estructura Poblacion'!K$19</f>
        <v>5.4703699387525929E-2</v>
      </c>
      <c r="M38" s="151">
        <f>D38*Parámetros!$B$97</f>
        <v>5.7234645137702477E-5</v>
      </c>
      <c r="N38" s="151">
        <f>E38*Parámetros!$B$98</f>
        <v>2.8237919025133625E-4</v>
      </c>
      <c r="O38" s="151">
        <f>+F38*Parámetros!$B$99</f>
        <v>3.427844288222166E-3</v>
      </c>
      <c r="P38" s="151">
        <f>+G38*Parámetros!$B$100</f>
        <v>1.0432491652961258E-2</v>
      </c>
      <c r="Q38" s="151">
        <f>+H38*Parámetros!$B$101</f>
        <v>1.2791666738458217E-2</v>
      </c>
      <c r="R38" s="151">
        <f>+I38*Parámetros!$B$102</f>
        <v>1.8123459056230331E-2</v>
      </c>
      <c r="S38" s="151">
        <f>+J38*Parámetros!$B$103</f>
        <v>1.568827933620924E-2</v>
      </c>
      <c r="T38" s="151">
        <f>+K38*Parámetros!$B$104</f>
        <v>1.2650181628009552E-2</v>
      </c>
      <c r="U38" s="151">
        <f>+L38*Parámetros!$B$105</f>
        <v>1.493410993279458E-2</v>
      </c>
      <c r="V38" s="151">
        <f t="shared" si="1"/>
        <v>8.8387646468274392E-2</v>
      </c>
      <c r="W38" s="151">
        <f t="shared" si="5"/>
        <v>0.18693176792987171</v>
      </c>
      <c r="X38" s="81">
        <f t="shared" si="3"/>
        <v>1.8575217667803581</v>
      </c>
      <c r="Y38" s="82">
        <f>+M38*Parámetros!$C$97</f>
        <v>2.8617322568851242E-6</v>
      </c>
      <c r="Z38" s="82">
        <f>+N38*Parámetros!$C$98</f>
        <v>1.4118959512566814E-5</v>
      </c>
      <c r="AA38" s="82">
        <f>+O38*Parámetros!$C$99</f>
        <v>1.7139221441110831E-4</v>
      </c>
      <c r="AB38" s="82">
        <f>+P38*Parámetros!$C$100</f>
        <v>5.2162458264806298E-4</v>
      </c>
      <c r="AC38" s="82">
        <f>+Q38*Parámetros!$C$101</f>
        <v>8.058750045228676E-4</v>
      </c>
      <c r="AD38" s="82">
        <f>+R38*Parámetros!$C$102</f>
        <v>2.2110620048601004E-3</v>
      </c>
      <c r="AE38" s="82">
        <f>+S38*Parámetros!$C$103</f>
        <v>4.2985885381213321E-3</v>
      </c>
      <c r="AF38" s="82">
        <f>+T38*Parámetros!$C$104</f>
        <v>5.4648784633001268E-3</v>
      </c>
      <c r="AG38" s="82">
        <f>+U38*Parámetros!$C$105</f>
        <v>1.0588283942351357E-2</v>
      </c>
      <c r="AH38" s="82">
        <f t="shared" si="2"/>
        <v>2.4078685441984406E-2</v>
      </c>
      <c r="AI38" s="152">
        <f t="shared" si="6"/>
        <v>5.0924211911367173E-2</v>
      </c>
      <c r="AJ38" s="81">
        <f t="shared" si="4"/>
        <v>0.50602866023814153</v>
      </c>
    </row>
    <row r="39" spans="1:36" x14ac:dyDescent="0.25">
      <c r="A39" s="18">
        <v>43941</v>
      </c>
      <c r="B39" s="150">
        <f t="shared" si="0"/>
        <v>31</v>
      </c>
      <c r="C39" s="78">
        <f>+'Modelo predictivo'!X38</f>
        <v>1.3668703804723918</v>
      </c>
      <c r="D39" s="81">
        <f>+$C39*'Estructura Poblacion'!C$19</f>
        <v>5.5759355107206726E-2</v>
      </c>
      <c r="E39" s="81">
        <f>+$C39*'Estructura Poblacion'!D$19</f>
        <v>9.1700178602358309E-2</v>
      </c>
      <c r="F39" s="81">
        <f>+$C39*'Estructura Poblacion'!E$19</f>
        <v>0.2782906321560632</v>
      </c>
      <c r="G39" s="81">
        <f>+$C39*'Estructura Poblacion'!F$19</f>
        <v>0.3176119362073479</v>
      </c>
      <c r="H39" s="81">
        <f>+$C39*'Estructura Poblacion'!G$19</f>
        <v>0.25432543964204807</v>
      </c>
      <c r="I39" s="81">
        <f>+$C39*'Estructura Poblacion'!H$19</f>
        <v>0.17310103594990445</v>
      </c>
      <c r="J39" s="81">
        <f>+$C39*'Estructura Poblacion'!I$19</f>
        <v>9.2071659982153164E-2</v>
      </c>
      <c r="K39" s="81">
        <f>+$C39*'Estructura Poblacion'!J$19</f>
        <v>5.0716495376491665E-2</v>
      </c>
      <c r="L39" s="81">
        <f>+$C39*'Estructura Poblacion'!K$19</f>
        <v>5.3293647448818433E-2</v>
      </c>
      <c r="M39" s="151">
        <f>D39*Parámetros!$B$97</f>
        <v>5.5759355107206728E-5</v>
      </c>
      <c r="N39" s="151">
        <f>E39*Parámetros!$B$98</f>
        <v>2.7510053580707494E-4</v>
      </c>
      <c r="O39" s="151">
        <f>+F39*Parámetros!$B$99</f>
        <v>3.3394875858727587E-3</v>
      </c>
      <c r="P39" s="151">
        <f>+G39*Parámetros!$B$100</f>
        <v>1.0163581958635133E-2</v>
      </c>
      <c r="Q39" s="151">
        <f>+H39*Parámetros!$B$101</f>
        <v>1.2461946542460356E-2</v>
      </c>
      <c r="R39" s="151">
        <f>+I39*Parámetros!$B$102</f>
        <v>1.7656305666890252E-2</v>
      </c>
      <c r="S39" s="151">
        <f>+J39*Parámetros!$B$103</f>
        <v>1.5283895557037425E-2</v>
      </c>
      <c r="T39" s="151">
        <f>+K39*Parámetros!$B$104</f>
        <v>1.2324108376487473E-2</v>
      </c>
      <c r="U39" s="151">
        <f>+L39*Parámetros!$B$105</f>
        <v>1.4549165753527434E-2</v>
      </c>
      <c r="V39" s="151">
        <f t="shared" si="1"/>
        <v>8.6109351331825124E-2</v>
      </c>
      <c r="W39" s="151">
        <f t="shared" si="5"/>
        <v>0.19446517936473315</v>
      </c>
      <c r="X39" s="81">
        <f t="shared" si="3"/>
        <v>1.7491659387474501</v>
      </c>
      <c r="Y39" s="82">
        <f>+M39*Parámetros!$C$97</f>
        <v>2.7879677553603366E-6</v>
      </c>
      <c r="Z39" s="82">
        <f>+N39*Parámetros!$C$98</f>
        <v>1.3755026790353748E-5</v>
      </c>
      <c r="AA39" s="82">
        <f>+O39*Parámetros!$C$99</f>
        <v>1.6697437929363794E-4</v>
      </c>
      <c r="AB39" s="82">
        <f>+P39*Parámetros!$C$100</f>
        <v>5.0817909793175666E-4</v>
      </c>
      <c r="AC39" s="82">
        <f>+Q39*Parámetros!$C$101</f>
        <v>7.8510263217500243E-4</v>
      </c>
      <c r="AD39" s="82">
        <f>+R39*Parámetros!$C$102</f>
        <v>2.1540692913606108E-3</v>
      </c>
      <c r="AE39" s="82">
        <f>+S39*Parámetros!$C$103</f>
        <v>4.1877873826282547E-3</v>
      </c>
      <c r="AF39" s="82">
        <f>+T39*Parámetros!$C$104</f>
        <v>5.3240148186425888E-3</v>
      </c>
      <c r="AG39" s="82">
        <f>+U39*Parámetros!$C$105</f>
        <v>1.031535851925095E-2</v>
      </c>
      <c r="AH39" s="82">
        <f t="shared" si="2"/>
        <v>2.3458029115828519E-2</v>
      </c>
      <c r="AI39" s="152">
        <f t="shared" si="6"/>
        <v>5.2976474320121168E-2</v>
      </c>
      <c r="AJ39" s="81">
        <f t="shared" si="4"/>
        <v>0.47651021503384888</v>
      </c>
    </row>
    <row r="40" spans="1:36" x14ac:dyDescent="0.25">
      <c r="A40" s="18">
        <v>43942</v>
      </c>
      <c r="B40" s="150">
        <f t="shared" si="0"/>
        <v>32</v>
      </c>
      <c r="C40" s="78">
        <f>+'Modelo predictivo'!X39</f>
        <v>1.331637674709782</v>
      </c>
      <c r="D40" s="81">
        <f>+$C40*'Estructura Poblacion'!C$19</f>
        <v>5.4322091574342597E-2</v>
      </c>
      <c r="E40" s="81">
        <f>+$C40*'Estructura Poblacion'!D$19</f>
        <v>8.9336497702374895E-2</v>
      </c>
      <c r="F40" s="81">
        <f>+$C40*'Estructura Poblacion'!E$19</f>
        <v>0.27111736093786865</v>
      </c>
      <c r="G40" s="81">
        <f>+$C40*'Estructura Poblacion'!F$19</f>
        <v>0.30942511172497167</v>
      </c>
      <c r="H40" s="81">
        <f>+$C40*'Estructura Poblacion'!G$19</f>
        <v>0.24776989969409929</v>
      </c>
      <c r="I40" s="81">
        <f>+$C40*'Estructura Poblacion'!H$19</f>
        <v>0.16863915137477875</v>
      </c>
      <c r="J40" s="81">
        <f>+$C40*'Estructura Poblacion'!I$19</f>
        <v>8.9698403708866184E-2</v>
      </c>
      <c r="K40" s="81">
        <f>+$C40*'Estructura Poblacion'!J$19</f>
        <v>4.9409217536223342E-2</v>
      </c>
      <c r="L40" s="81">
        <f>+$C40*'Estructura Poblacion'!K$19</f>
        <v>5.1919940456256669E-2</v>
      </c>
      <c r="M40" s="151">
        <f>D40*Parámetros!$B$97</f>
        <v>5.4322091574342597E-5</v>
      </c>
      <c r="N40" s="151">
        <f>E40*Parámetros!$B$98</f>
        <v>2.6800949310712467E-4</v>
      </c>
      <c r="O40" s="151">
        <f>+F40*Parámetros!$B$99</f>
        <v>3.2534083312544238E-3</v>
      </c>
      <c r="P40" s="151">
        <f>+G40*Parámetros!$B$100</f>
        <v>9.9016035751990934E-3</v>
      </c>
      <c r="Q40" s="151">
        <f>+H40*Parámetros!$B$101</f>
        <v>1.2140725085010866E-2</v>
      </c>
      <c r="R40" s="151">
        <f>+I40*Parámetros!$B$102</f>
        <v>1.7201193440227431E-2</v>
      </c>
      <c r="S40" s="151">
        <f>+J40*Parámetros!$B$103</f>
        <v>1.4889935015671787E-2</v>
      </c>
      <c r="T40" s="151">
        <f>+K40*Parámetros!$B$104</f>
        <v>1.2006439861302272E-2</v>
      </c>
      <c r="U40" s="151">
        <f>+L40*Parámetros!$B$105</f>
        <v>1.4174143744558072E-2</v>
      </c>
      <c r="V40" s="151">
        <f t="shared" si="1"/>
        <v>8.3889780637905406E-2</v>
      </c>
      <c r="W40" s="151">
        <f t="shared" si="5"/>
        <v>0.20230214312908101</v>
      </c>
      <c r="X40" s="81">
        <f t="shared" si="3"/>
        <v>1.6307535762562744</v>
      </c>
      <c r="Y40" s="82">
        <f>+M40*Parámetros!$C$97</f>
        <v>2.7161045787171299E-6</v>
      </c>
      <c r="Z40" s="82">
        <f>+N40*Parámetros!$C$98</f>
        <v>1.3400474655356234E-5</v>
      </c>
      <c r="AA40" s="82">
        <f>+O40*Parámetros!$C$99</f>
        <v>1.6267041656272121E-4</v>
      </c>
      <c r="AB40" s="82">
        <f>+P40*Parámetros!$C$100</f>
        <v>4.9508017875995471E-4</v>
      </c>
      <c r="AC40" s="82">
        <f>+Q40*Parámetros!$C$101</f>
        <v>7.6486568035568454E-4</v>
      </c>
      <c r="AD40" s="82">
        <f>+R40*Parámetros!$C$102</f>
        <v>2.0985455997077464E-3</v>
      </c>
      <c r="AE40" s="82">
        <f>+S40*Parámetros!$C$103</f>
        <v>4.0798421942940697E-3</v>
      </c>
      <c r="AF40" s="82">
        <f>+T40*Parámetros!$C$104</f>
        <v>5.1867820200825815E-3</v>
      </c>
      <c r="AG40" s="82">
        <f>+U40*Parámetros!$C$105</f>
        <v>1.0049467914891672E-2</v>
      </c>
      <c r="AH40" s="82">
        <f t="shared" si="2"/>
        <v>2.2853370583888505E-2</v>
      </c>
      <c r="AI40" s="152">
        <f t="shared" si="6"/>
        <v>5.511143087617898E-2</v>
      </c>
      <c r="AJ40" s="81">
        <f t="shared" si="4"/>
        <v>0.44425215474155844</v>
      </c>
    </row>
    <row r="41" spans="1:36" x14ac:dyDescent="0.25">
      <c r="A41" s="18">
        <v>43943</v>
      </c>
      <c r="B41" s="150">
        <f t="shared" si="0"/>
        <v>33</v>
      </c>
      <c r="C41" s="78">
        <f>+'Modelo predictivo'!X40</f>
        <v>0.29145439993590117</v>
      </c>
      <c r="D41" s="81">
        <f>+$C41*'Estructura Poblacion'!C$19</f>
        <v>1.1889429762877218E-2</v>
      </c>
      <c r="E41" s="81">
        <f>+$C41*'Estructura Poblacion'!D$19</f>
        <v>1.9553002911167499E-2</v>
      </c>
      <c r="F41" s="81">
        <f>+$C41*'Estructura Poblacion'!E$19</f>
        <v>5.9339225109842998E-2</v>
      </c>
      <c r="G41" s="81">
        <f>+$C41*'Estructura Poblacion'!F$19</f>
        <v>6.7723609789393652E-2</v>
      </c>
      <c r="H41" s="81">
        <f>+$C41*'Estructura Poblacion'!G$19</f>
        <v>5.4229186218586391E-2</v>
      </c>
      <c r="I41" s="81">
        <f>+$C41*'Estructura Poblacion'!H$19</f>
        <v>3.6909906953742251E-2</v>
      </c>
      <c r="J41" s="81">
        <f>+$C41*'Estructura Poblacion'!I$19</f>
        <v>1.9632212969547761E-2</v>
      </c>
      <c r="K41" s="81">
        <f>+$C41*'Estructura Poblacion'!J$19</f>
        <v>1.0814153220365172E-2</v>
      </c>
      <c r="L41" s="81">
        <f>+$C41*'Estructura Poblacion'!K$19</f>
        <v>1.1363673000378235E-2</v>
      </c>
      <c r="M41" s="151">
        <f>D41*Parámetros!$B$97</f>
        <v>1.1889429762877218E-5</v>
      </c>
      <c r="N41" s="151">
        <f>E41*Parámetros!$B$98</f>
        <v>5.8659008733502496E-5</v>
      </c>
      <c r="O41" s="151">
        <f>+F41*Parámetros!$B$99</f>
        <v>7.1207070131811597E-4</v>
      </c>
      <c r="P41" s="151">
        <f>+G41*Parámetros!$B$100</f>
        <v>2.1671555132605968E-3</v>
      </c>
      <c r="Q41" s="151">
        <f>+H41*Parámetros!$B$101</f>
        <v>2.6572301247107331E-3</v>
      </c>
      <c r="R41" s="151">
        <f>+I41*Parámetros!$B$102</f>
        <v>3.7648105092817092E-3</v>
      </c>
      <c r="S41" s="151">
        <f>+J41*Parámetros!$B$103</f>
        <v>3.2589473529449284E-3</v>
      </c>
      <c r="T41" s="151">
        <f>+K41*Parámetros!$B$104</f>
        <v>2.6278392325487366E-3</v>
      </c>
      <c r="U41" s="151">
        <f>+L41*Parámetros!$B$105</f>
        <v>3.1022827291032583E-3</v>
      </c>
      <c r="V41" s="151">
        <f t="shared" si="1"/>
        <v>1.8360884601664459E-2</v>
      </c>
      <c r="W41" s="151">
        <f t="shared" si="5"/>
        <v>0.21045488680612165</v>
      </c>
      <c r="X41" s="81">
        <f t="shared" si="3"/>
        <v>1.4386595740518173</v>
      </c>
      <c r="Y41" s="82">
        <f>+M41*Parámetros!$C$97</f>
        <v>5.9447148814386092E-7</v>
      </c>
      <c r="Z41" s="82">
        <f>+N41*Parámetros!$C$98</f>
        <v>2.932950436675125E-6</v>
      </c>
      <c r="AA41" s="82">
        <f>+O41*Parámetros!$C$99</f>
        <v>3.5603535065905799E-5</v>
      </c>
      <c r="AB41" s="82">
        <f>+P41*Parámetros!$C$100</f>
        <v>1.0835777566302985E-4</v>
      </c>
      <c r="AC41" s="82">
        <f>+Q41*Parámetros!$C$101</f>
        <v>1.6740549785677618E-4</v>
      </c>
      <c r="AD41" s="82">
        <f>+R41*Parámetros!$C$102</f>
        <v>4.5930688213236849E-4</v>
      </c>
      <c r="AE41" s="82">
        <f>+S41*Parámetros!$C$103</f>
        <v>8.9295157470691043E-4</v>
      </c>
      <c r="AF41" s="82">
        <f>+T41*Parámetros!$C$104</f>
        <v>1.1352265484610542E-3</v>
      </c>
      <c r="AG41" s="82">
        <f>+U41*Parámetros!$C$105</f>
        <v>2.1995184549342098E-3</v>
      </c>
      <c r="AH41" s="82">
        <f t="shared" si="2"/>
        <v>5.0018976907450739E-3</v>
      </c>
      <c r="AI41" s="152">
        <f t="shared" si="6"/>
        <v>5.7332412634744645E-2</v>
      </c>
      <c r="AJ41" s="81">
        <f t="shared" si="4"/>
        <v>0.39192163979755884</v>
      </c>
    </row>
    <row r="42" spans="1:36" x14ac:dyDescent="0.25">
      <c r="A42" s="18">
        <v>43944</v>
      </c>
      <c r="B42" s="150">
        <f t="shared" si="0"/>
        <v>34</v>
      </c>
      <c r="C42" s="78">
        <f>+'Modelo predictivo'!X41</f>
        <v>0.27362546208314598</v>
      </c>
      <c r="D42" s="81">
        <f>+$C42*'Estructura Poblacion'!C$19</f>
        <v>1.116212592257268E-2</v>
      </c>
      <c r="E42" s="81">
        <f>+$C42*'Estructura Poblacion'!D$19</f>
        <v>1.8356900626163002E-2</v>
      </c>
      <c r="F42" s="81">
        <f>+$C42*'Estructura Poblacion'!E$19</f>
        <v>5.5709307850241786E-2</v>
      </c>
      <c r="G42" s="81">
        <f>+$C42*'Estructura Poblacion'!F$19</f>
        <v>6.35808003812499E-2</v>
      </c>
      <c r="H42" s="81">
        <f>+$C42*'Estructura Poblacion'!G$19</f>
        <v>5.0911861823726326E-2</v>
      </c>
      <c r="I42" s="81">
        <f>+$C42*'Estructura Poblacion'!H$19</f>
        <v>3.46520428165943E-2</v>
      </c>
      <c r="J42" s="81">
        <f>+$C42*'Estructura Poblacion'!I$19</f>
        <v>1.8431265222582538E-2</v>
      </c>
      <c r="K42" s="81">
        <f>+$C42*'Estructura Poblacion'!J$19</f>
        <v>1.015262652617745E-2</v>
      </c>
      <c r="L42" s="81">
        <f>+$C42*'Estructura Poblacion'!K$19</f>
        <v>1.0668530913837997E-2</v>
      </c>
      <c r="M42" s="151">
        <f>D42*Parámetros!$B$97</f>
        <v>1.116212592257268E-5</v>
      </c>
      <c r="N42" s="151">
        <f>E42*Parámetros!$B$98</f>
        <v>5.507070187848901E-5</v>
      </c>
      <c r="O42" s="151">
        <f>+F42*Parámetros!$B$99</f>
        <v>6.6851169420290143E-4</v>
      </c>
      <c r="P42" s="151">
        <f>+G42*Parámetros!$B$100</f>
        <v>2.0345856121999966E-3</v>
      </c>
      <c r="Q42" s="151">
        <f>+H42*Parámetros!$B$101</f>
        <v>2.49468122936259E-3</v>
      </c>
      <c r="R42" s="151">
        <f>+I42*Parámetros!$B$102</f>
        <v>3.5345083672926182E-3</v>
      </c>
      <c r="S42" s="151">
        <f>+J42*Parámetros!$B$103</f>
        <v>3.0595900269487016E-3</v>
      </c>
      <c r="T42" s="151">
        <f>+K42*Parámetros!$B$104</f>
        <v>2.4670882458611202E-3</v>
      </c>
      <c r="U42" s="151">
        <f>+L42*Parámetros!$B$105</f>
        <v>2.9125089394777736E-3</v>
      </c>
      <c r="V42" s="151">
        <f t="shared" si="1"/>
        <v>1.7237706943146764E-2</v>
      </c>
      <c r="W42" s="151">
        <f t="shared" si="5"/>
        <v>0.21893613014031957</v>
      </c>
      <c r="X42" s="81">
        <f t="shared" si="3"/>
        <v>1.2369611508546445</v>
      </c>
      <c r="Y42" s="82">
        <f>+M42*Parámetros!$C$97</f>
        <v>5.5810629612863399E-7</v>
      </c>
      <c r="Z42" s="82">
        <f>+N42*Parámetros!$C$98</f>
        <v>2.7535350939244506E-6</v>
      </c>
      <c r="AA42" s="82">
        <f>+O42*Parámetros!$C$99</f>
        <v>3.3425584710145074E-5</v>
      </c>
      <c r="AB42" s="82">
        <f>+P42*Parámetros!$C$100</f>
        <v>1.0172928060999984E-4</v>
      </c>
      <c r="AC42" s="82">
        <f>+Q42*Parámetros!$C$101</f>
        <v>1.5716491744984318E-4</v>
      </c>
      <c r="AD42" s="82">
        <f>+R42*Parámetros!$C$102</f>
        <v>4.3121002080969941E-4</v>
      </c>
      <c r="AE42" s="82">
        <f>+S42*Parámetros!$C$103</f>
        <v>8.3832766738394426E-4</v>
      </c>
      <c r="AF42" s="82">
        <f>+T42*Parámetros!$C$104</f>
        <v>1.0657821222120039E-3</v>
      </c>
      <c r="AG42" s="82">
        <f>+U42*Parámetros!$C$105</f>
        <v>2.0649688380897412E-3</v>
      </c>
      <c r="AH42" s="82">
        <f t="shared" si="2"/>
        <v>4.6959200726554295E-3</v>
      </c>
      <c r="AI42" s="152">
        <f t="shared" si="6"/>
        <v>5.9642884726275908E-2</v>
      </c>
      <c r="AJ42" s="81">
        <f t="shared" si="4"/>
        <v>0.33697467514393842</v>
      </c>
    </row>
    <row r="43" spans="1:36" x14ac:dyDescent="0.25">
      <c r="A43" s="18">
        <v>43945</v>
      </c>
      <c r="B43" s="150">
        <f t="shared" si="0"/>
        <v>35</v>
      </c>
      <c r="C43" s="78">
        <f>+'Modelo predictivo'!X42</f>
        <v>0.25688716350123286</v>
      </c>
      <c r="D43" s="81">
        <f>+$C43*'Estructura Poblacion'!C$19</f>
        <v>1.0479313018106352E-2</v>
      </c>
      <c r="E43" s="81">
        <f>+$C43*'Estructura Poblacion'!D$19</f>
        <v>1.723396681225552E-2</v>
      </c>
      <c r="F43" s="81">
        <f>+$C43*'Estructura Poblacion'!E$19</f>
        <v>5.2301441413068944E-2</v>
      </c>
      <c r="G43" s="81">
        <f>+$C43*'Estructura Poblacion'!F$19</f>
        <v>5.9691416649355136E-2</v>
      </c>
      <c r="H43" s="81">
        <f>+$C43*'Estructura Poblacion'!G$19</f>
        <v>4.7797466189347521E-2</v>
      </c>
      <c r="I43" s="81">
        <f>+$C43*'Estructura Poblacion'!H$19</f>
        <v>3.2532297692285862E-2</v>
      </c>
      <c r="J43" s="81">
        <f>+$C43*'Estructura Poblacion'!I$19</f>
        <v>1.7303782355347498E-2</v>
      </c>
      <c r="K43" s="81">
        <f>+$C43*'Estructura Poblacion'!J$19</f>
        <v>9.5315670206327103E-3</v>
      </c>
      <c r="L43" s="81">
        <f>+$C43*'Estructura Poblacion'!K$19</f>
        <v>1.0015912350833329E-2</v>
      </c>
      <c r="M43" s="151">
        <f>D43*Parámetros!$B$97</f>
        <v>1.0479313018106353E-5</v>
      </c>
      <c r="N43" s="151">
        <f>E43*Parámetros!$B$98</f>
        <v>5.1701900436766563E-5</v>
      </c>
      <c r="O43" s="151">
        <f>+F43*Parámetros!$B$99</f>
        <v>6.2761729695682731E-4</v>
      </c>
      <c r="P43" s="151">
        <f>+G43*Parámetros!$B$100</f>
        <v>1.9101253327793643E-3</v>
      </c>
      <c r="Q43" s="151">
        <f>+H43*Parámetros!$B$101</f>
        <v>2.3420758432780285E-3</v>
      </c>
      <c r="R43" s="151">
        <f>+I43*Parámetros!$B$102</f>
        <v>3.3182943646131577E-3</v>
      </c>
      <c r="S43" s="151">
        <f>+J43*Parámetros!$B$103</f>
        <v>2.8724278709876846E-3</v>
      </c>
      <c r="T43" s="151">
        <f>+K43*Parámetros!$B$104</f>
        <v>2.3161707860137487E-3</v>
      </c>
      <c r="U43" s="151">
        <f>+L43*Parámetros!$B$105</f>
        <v>2.734344071777499E-3</v>
      </c>
      <c r="V43" s="151">
        <f t="shared" si="1"/>
        <v>1.6183236779861183E-2</v>
      </c>
      <c r="W43" s="151">
        <f t="shared" si="5"/>
        <v>0.22775910494151702</v>
      </c>
      <c r="X43" s="81">
        <f t="shared" si="3"/>
        <v>1.0253852826929886</v>
      </c>
      <c r="Y43" s="82">
        <f>+M43*Parámetros!$C$97</f>
        <v>5.239656509053177E-7</v>
      </c>
      <c r="Z43" s="82">
        <f>+N43*Parámetros!$C$98</f>
        <v>2.5850950218383285E-6</v>
      </c>
      <c r="AA43" s="82">
        <f>+O43*Parámetros!$C$99</f>
        <v>3.1380864847841367E-5</v>
      </c>
      <c r="AB43" s="82">
        <f>+P43*Parámetros!$C$100</f>
        <v>9.5506266638968219E-5</v>
      </c>
      <c r="AC43" s="82">
        <f>+Q43*Parámetros!$C$101</f>
        <v>1.4755077812651579E-4</v>
      </c>
      <c r="AD43" s="82">
        <f>+R43*Parámetros!$C$102</f>
        <v>4.0483191248280522E-4</v>
      </c>
      <c r="AE43" s="82">
        <f>+S43*Parámetros!$C$103</f>
        <v>7.8704523665062563E-4</v>
      </c>
      <c r="AF43" s="82">
        <f>+T43*Parámetros!$C$104</f>
        <v>1.0005857795579395E-3</v>
      </c>
      <c r="AG43" s="82">
        <f>+U43*Parámetros!$C$105</f>
        <v>1.9386499468902467E-3</v>
      </c>
      <c r="AH43" s="82">
        <f t="shared" si="2"/>
        <v>4.4086598458676863E-3</v>
      </c>
      <c r="AI43" s="152">
        <f t="shared" si="6"/>
        <v>6.204645177879204E-2</v>
      </c>
      <c r="AJ43" s="81">
        <f t="shared" si="4"/>
        <v>0.27933688321101408</v>
      </c>
    </row>
    <row r="44" spans="1:36" x14ac:dyDescent="0.25">
      <c r="A44" s="18">
        <v>43946</v>
      </c>
      <c r="B44" s="150">
        <f t="shared" si="0"/>
        <v>36</v>
      </c>
      <c r="C44" s="78">
        <f>+'Modelo predictivo'!X43</f>
        <v>0.24117278680205345</v>
      </c>
      <c r="D44" s="81">
        <f>+$C44*'Estructura Poblacion'!C$19</f>
        <v>9.8382694172089967E-3</v>
      </c>
      <c r="E44" s="81">
        <f>+$C44*'Estructura Poblacion'!D$19</f>
        <v>1.6179725553884354E-2</v>
      </c>
      <c r="F44" s="81">
        <f>+$C44*'Estructura Poblacion'!E$19</f>
        <v>4.910204234200137E-2</v>
      </c>
      <c r="G44" s="81">
        <f>+$C44*'Estructura Poblacion'!F$19</f>
        <v>5.6039955851738696E-2</v>
      </c>
      <c r="H44" s="81">
        <f>+$C44*'Estructura Poblacion'!G$19</f>
        <v>4.4873585607972756E-2</v>
      </c>
      <c r="I44" s="81">
        <f>+$C44*'Estructura Poblacion'!H$19</f>
        <v>3.0542222462917806E-2</v>
      </c>
      <c r="J44" s="81">
        <f>+$C44*'Estructura Poblacion'!I$19</f>
        <v>1.6245270320154898E-2</v>
      </c>
      <c r="K44" s="81">
        <f>+$C44*'Estructura Poblacion'!J$19</f>
        <v>8.9484992150863311E-3</v>
      </c>
      <c r="L44" s="81">
        <f>+$C44*'Estructura Poblacion'!K$19</f>
        <v>9.4032160310882473E-3</v>
      </c>
      <c r="M44" s="151">
        <f>D44*Parámetros!$B$97</f>
        <v>9.8382694172089976E-6</v>
      </c>
      <c r="N44" s="151">
        <f>E44*Parámetros!$B$98</f>
        <v>4.8539176661653063E-5</v>
      </c>
      <c r="O44" s="151">
        <f>+F44*Parámetros!$B$99</f>
        <v>5.892245081040165E-4</v>
      </c>
      <c r="P44" s="151">
        <f>+G44*Parámetros!$B$100</f>
        <v>1.7932785872556384E-3</v>
      </c>
      <c r="Q44" s="151">
        <f>+H44*Parámetros!$B$101</f>
        <v>2.198805694790665E-3</v>
      </c>
      <c r="R44" s="151">
        <f>+I44*Parámetros!$B$102</f>
        <v>3.1153066912176161E-3</v>
      </c>
      <c r="S44" s="151">
        <f>+J44*Parámetros!$B$103</f>
        <v>2.6967148731457131E-3</v>
      </c>
      <c r="T44" s="151">
        <f>+K44*Parámetros!$B$104</f>
        <v>2.1744853092659786E-3</v>
      </c>
      <c r="U44" s="151">
        <f>+L44*Parámetros!$B$105</f>
        <v>2.5670779764870918E-3</v>
      </c>
      <c r="V44" s="151">
        <f t="shared" si="1"/>
        <v>1.519327108634558E-2</v>
      </c>
      <c r="W44" s="151">
        <f t="shared" si="5"/>
        <v>0.23693757560509832</v>
      </c>
      <c r="X44" s="81">
        <f t="shared" si="3"/>
        <v>0.80364097817423585</v>
      </c>
      <c r="Y44" s="82">
        <f>+M44*Parámetros!$C$97</f>
        <v>4.919134708604499E-7</v>
      </c>
      <c r="Z44" s="82">
        <f>+N44*Parámetros!$C$98</f>
        <v>2.4269588330826533E-6</v>
      </c>
      <c r="AA44" s="82">
        <f>+O44*Parámetros!$C$99</f>
        <v>2.9461225405200826E-5</v>
      </c>
      <c r="AB44" s="82">
        <f>+P44*Parámetros!$C$100</f>
        <v>8.9663929362781921E-5</v>
      </c>
      <c r="AC44" s="82">
        <f>+Q44*Parámetros!$C$101</f>
        <v>1.3852475877181191E-4</v>
      </c>
      <c r="AD44" s="82">
        <f>+R44*Parámetros!$C$102</f>
        <v>3.8006741632854916E-4</v>
      </c>
      <c r="AE44" s="82">
        <f>+S44*Parámetros!$C$103</f>
        <v>7.3889987524192549E-4</v>
      </c>
      <c r="AF44" s="82">
        <f>+T44*Parámetros!$C$104</f>
        <v>9.3937765360290273E-4</v>
      </c>
      <c r="AG44" s="82">
        <f>+U44*Parámetros!$C$105</f>
        <v>1.8200582853293479E-3</v>
      </c>
      <c r="AH44" s="82">
        <f t="shared" si="2"/>
        <v>4.1389720163464627E-3</v>
      </c>
      <c r="AI44" s="152">
        <f t="shared" si="6"/>
        <v>6.4546863508005606E-2</v>
      </c>
      <c r="AJ44" s="81">
        <f t="shared" si="4"/>
        <v>0.21892899171935493</v>
      </c>
    </row>
    <row r="45" spans="1:36" x14ac:dyDescent="0.25">
      <c r="A45" s="18">
        <v>43947</v>
      </c>
      <c r="B45" s="150">
        <f t="shared" si="0"/>
        <v>37</v>
      </c>
      <c r="C45" s="78">
        <f>+'Modelo predictivo'!X44</f>
        <v>0.22641969611868262</v>
      </c>
      <c r="D45" s="81">
        <f>+$C45*'Estructura Poblacion'!C$19</f>
        <v>9.2364399869314922E-3</v>
      </c>
      <c r="E45" s="81">
        <f>+$C45*'Estructura Poblacion'!D$19</f>
        <v>1.5189974755323377E-2</v>
      </c>
      <c r="F45" s="81">
        <f>+$C45*'Estructura Poblacion'!E$19</f>
        <v>4.6098358165955304E-2</v>
      </c>
      <c r="G45" s="81">
        <f>+$C45*'Estructura Poblacion'!F$19</f>
        <v>5.2611863646412987E-2</v>
      </c>
      <c r="H45" s="81">
        <f>+$C45*'Estructura Poblacion'!G$19</f>
        <v>4.2128565796488826E-2</v>
      </c>
      <c r="I45" s="81">
        <f>+$C45*'Estructura Poblacion'!H$19</f>
        <v>2.8673884896138587E-2</v>
      </c>
      <c r="J45" s="81">
        <f>+$C45*'Estructura Poblacion'!I$19</f>
        <v>1.525150999840753E-2</v>
      </c>
      <c r="K45" s="81">
        <f>+$C45*'Estructura Poblacion'!J$19</f>
        <v>8.4010990620641025E-3</v>
      </c>
      <c r="L45" s="81">
        <f>+$C45*'Estructura Poblacion'!K$19</f>
        <v>8.8279998109604216E-3</v>
      </c>
      <c r="M45" s="151">
        <f>D45*Parámetros!$B$97</f>
        <v>9.2364399869314925E-6</v>
      </c>
      <c r="N45" s="151">
        <f>E45*Parámetros!$B$98</f>
        <v>4.5569924265970132E-5</v>
      </c>
      <c r="O45" s="151">
        <f>+F45*Parámetros!$B$99</f>
        <v>5.5318029799146366E-4</v>
      </c>
      <c r="P45" s="151">
        <f>+G45*Parámetros!$B$100</f>
        <v>1.6835796366852156E-3</v>
      </c>
      <c r="Q45" s="151">
        <f>+H45*Parámetros!$B$101</f>
        <v>2.0642997240279525E-3</v>
      </c>
      <c r="R45" s="151">
        <f>+I45*Parámetros!$B$102</f>
        <v>2.9247362594061357E-3</v>
      </c>
      <c r="S45" s="151">
        <f>+J45*Parámetros!$B$103</f>
        <v>2.5317506597356499E-3</v>
      </c>
      <c r="T45" s="151">
        <f>+K45*Parámetros!$B$104</f>
        <v>2.0414670720815768E-3</v>
      </c>
      <c r="U45" s="151">
        <f>+L45*Parámetros!$B$105</f>
        <v>2.4100439483921952E-3</v>
      </c>
      <c r="V45" s="151">
        <f t="shared" si="1"/>
        <v>1.4263863962573091E-2</v>
      </c>
      <c r="W45" s="151">
        <f t="shared" si="5"/>
        <v>0.10071582700164991</v>
      </c>
      <c r="X45" s="81">
        <f t="shared" si="3"/>
        <v>0.71718901513515898</v>
      </c>
      <c r="Y45" s="82">
        <f>+M45*Parámetros!$C$97</f>
        <v>4.6182199934657464E-7</v>
      </c>
      <c r="Z45" s="82">
        <f>+N45*Parámetros!$C$98</f>
        <v>2.2784962132985067E-6</v>
      </c>
      <c r="AA45" s="82">
        <f>+O45*Parámetros!$C$99</f>
        <v>2.7659014899573184E-5</v>
      </c>
      <c r="AB45" s="82">
        <f>+P45*Parámetros!$C$100</f>
        <v>8.4178981834260778E-5</v>
      </c>
      <c r="AC45" s="82">
        <f>+Q45*Parámetros!$C$101</f>
        <v>1.3005088261376101E-4</v>
      </c>
      <c r="AD45" s="82">
        <f>+R45*Parámetros!$C$102</f>
        <v>3.5681782364754854E-4</v>
      </c>
      <c r="AE45" s="82">
        <f>+S45*Parámetros!$C$103</f>
        <v>6.9369968076756817E-4</v>
      </c>
      <c r="AF45" s="82">
        <f>+T45*Parámetros!$C$104</f>
        <v>8.8191377513924111E-4</v>
      </c>
      <c r="AG45" s="82">
        <f>+U45*Parámetros!$C$105</f>
        <v>1.7087211594100664E-3</v>
      </c>
      <c r="AH45" s="82">
        <f t="shared" si="2"/>
        <v>3.8857816365246642E-3</v>
      </c>
      <c r="AI45" s="152">
        <f t="shared" si="6"/>
        <v>2.7437145509610419E-2</v>
      </c>
      <c r="AJ45" s="81">
        <f t="shared" si="4"/>
        <v>0.19537762784626916</v>
      </c>
    </row>
    <row r="46" spans="1:36" x14ac:dyDescent="0.25">
      <c r="A46" s="18">
        <v>43948</v>
      </c>
      <c r="B46" s="150">
        <f t="shared" si="0"/>
        <v>38</v>
      </c>
      <c r="C46" s="78">
        <f>+'Modelo predictivo'!X45</f>
        <v>0.21256908704526722</v>
      </c>
      <c r="D46" s="81">
        <f>+$C46*'Estructura Poblacion'!C$19</f>
        <v>8.6714258928308058E-3</v>
      </c>
      <c r="E46" s="81">
        <f>+$C46*'Estructura Poblacion'!D$19</f>
        <v>1.4260769364725414E-2</v>
      </c>
      <c r="F46" s="81">
        <f>+$C46*'Estructura Poblacion'!E$19</f>
        <v>4.3278416487611847E-2</v>
      </c>
      <c r="G46" s="81">
        <f>+$C46*'Estructura Poblacion'!F$19</f>
        <v>4.9393475986320309E-2</v>
      </c>
      <c r="H46" s="81">
        <f>+$C46*'Estructura Poblacion'!G$19</f>
        <v>3.9551465368949303E-2</v>
      </c>
      <c r="I46" s="81">
        <f>+$C46*'Estructura Poblacion'!H$19</f>
        <v>2.691983797742728E-2</v>
      </c>
      <c r="J46" s="81">
        <f>+$C46*'Estructura Poblacion'!I$19</f>
        <v>1.4318540356682979E-2</v>
      </c>
      <c r="K46" s="81">
        <f>+$C46*'Estructura Poblacion'!J$19</f>
        <v>7.8871846770068327E-3</v>
      </c>
      <c r="L46" s="81">
        <f>+$C46*'Estructura Poblacion'!K$19</f>
        <v>8.287970933712455E-3</v>
      </c>
      <c r="M46" s="151">
        <f>D46*Parámetros!$B$97</f>
        <v>8.6714258928308055E-6</v>
      </c>
      <c r="N46" s="151">
        <f>E46*Parámetros!$B$98</f>
        <v>4.2782308094176241E-5</v>
      </c>
      <c r="O46" s="151">
        <f>+F46*Parámetros!$B$99</f>
        <v>5.1934099785134222E-4</v>
      </c>
      <c r="P46" s="151">
        <f>+G46*Parámetros!$B$100</f>
        <v>1.58059123156225E-3</v>
      </c>
      <c r="Q46" s="151">
        <f>+H46*Parámetros!$B$101</f>
        <v>1.9380218030785159E-3</v>
      </c>
      <c r="R46" s="151">
        <f>+I46*Parámetros!$B$102</f>
        <v>2.7458234736975826E-3</v>
      </c>
      <c r="S46" s="151">
        <f>+J46*Parámetros!$B$103</f>
        <v>2.3768776992093748E-3</v>
      </c>
      <c r="T46" s="151">
        <f>+K46*Parámetros!$B$104</f>
        <v>1.9165858765126604E-3</v>
      </c>
      <c r="U46" s="151">
        <f>+L46*Parámetros!$B$105</f>
        <v>2.2626160649035004E-3</v>
      </c>
      <c r="V46" s="151">
        <f t="shared" si="1"/>
        <v>1.3391310880802233E-2</v>
      </c>
      <c r="W46" s="151">
        <f t="shared" si="5"/>
        <v>9.8119766835606304E-2</v>
      </c>
      <c r="X46" s="81">
        <f t="shared" si="3"/>
        <v>0.63246055918035493</v>
      </c>
      <c r="Y46" s="82">
        <f>+M46*Parámetros!$C$97</f>
        <v>4.3357129464154029E-7</v>
      </c>
      <c r="Z46" s="82">
        <f>+N46*Parámetros!$C$98</f>
        <v>2.139115404708812E-6</v>
      </c>
      <c r="AA46" s="82">
        <f>+O46*Parámetros!$C$99</f>
        <v>2.5967049892567112E-5</v>
      </c>
      <c r="AB46" s="82">
        <f>+P46*Parámetros!$C$100</f>
        <v>7.9029561578112509E-5</v>
      </c>
      <c r="AC46" s="82">
        <f>+Q46*Parámetros!$C$101</f>
        <v>1.2209537359394651E-4</v>
      </c>
      <c r="AD46" s="82">
        <f>+R46*Parámetros!$C$102</f>
        <v>3.3499046379110504E-4</v>
      </c>
      <c r="AE46" s="82">
        <f>+S46*Parámetros!$C$103</f>
        <v>6.5126448958336878E-4</v>
      </c>
      <c r="AF46" s="82">
        <f>+T46*Parámetros!$C$104</f>
        <v>8.2796509865346924E-4</v>
      </c>
      <c r="AG46" s="82">
        <f>+U46*Parámetros!$C$105</f>
        <v>1.6041947900165816E-3</v>
      </c>
      <c r="AH46" s="82">
        <f t="shared" si="2"/>
        <v>3.6480795138085012E-3</v>
      </c>
      <c r="AI46" s="152">
        <f t="shared" si="6"/>
        <v>2.672992319264255E-2</v>
      </c>
      <c r="AJ46" s="81">
        <f t="shared" si="4"/>
        <v>0.1722957841674351</v>
      </c>
    </row>
    <row r="47" spans="1:36" x14ac:dyDescent="0.25">
      <c r="A47" s="18">
        <v>43949</v>
      </c>
      <c r="B47" s="150">
        <f t="shared" si="0"/>
        <v>39</v>
      </c>
      <c r="C47" s="78">
        <f>+'Modelo predictivo'!X46</f>
        <v>0.19956575240939856</v>
      </c>
      <c r="D47" s="81">
        <f>+$C47*'Estructura Poblacion'!C$19</f>
        <v>8.140975044017576E-3</v>
      </c>
      <c r="E47" s="81">
        <f>+$C47*'Estructura Poblacion'!D$19</f>
        <v>1.3388405660331372E-2</v>
      </c>
      <c r="F47" s="81">
        <f>+$C47*'Estructura Poblacion'!E$19</f>
        <v>4.0630977295387859E-2</v>
      </c>
      <c r="G47" s="81">
        <f>+$C47*'Estructura Poblacion'!F$19</f>
        <v>4.6371964693184393E-2</v>
      </c>
      <c r="H47" s="81">
        <f>+$C47*'Estructura Poblacion'!G$19</f>
        <v>3.7132012255233403E-2</v>
      </c>
      <c r="I47" s="81">
        <f>+$C47*'Estructura Poblacion'!H$19</f>
        <v>2.5273090247408994E-2</v>
      </c>
      <c r="J47" s="81">
        <f>+$C47*'Estructura Poblacion'!I$19</f>
        <v>1.3442642669285519E-2</v>
      </c>
      <c r="K47" s="81">
        <f>+$C47*'Estructura Poblacion'!J$19</f>
        <v>7.4047076474650208E-3</v>
      </c>
      <c r="L47" s="81">
        <f>+$C47*'Estructura Poblacion'!K$19</f>
        <v>7.7809768970844217E-3</v>
      </c>
      <c r="M47" s="151">
        <f>D47*Parámetros!$B$97</f>
        <v>8.140975044017577E-6</v>
      </c>
      <c r="N47" s="151">
        <f>E47*Parámetros!$B$98</f>
        <v>4.0165216980994118E-5</v>
      </c>
      <c r="O47" s="151">
        <f>+F47*Parámetros!$B$99</f>
        <v>4.8757172754465431E-4</v>
      </c>
      <c r="P47" s="151">
        <f>+G47*Parámetros!$B$100</f>
        <v>1.4839028701819005E-3</v>
      </c>
      <c r="Q47" s="151">
        <f>+H47*Parámetros!$B$101</f>
        <v>1.8194686005064368E-3</v>
      </c>
      <c r="R47" s="151">
        <f>+I47*Parámetros!$B$102</f>
        <v>2.5778552052357173E-3</v>
      </c>
      <c r="S47" s="151">
        <f>+J47*Parámetros!$B$103</f>
        <v>2.231478683101396E-3</v>
      </c>
      <c r="T47" s="151">
        <f>+K47*Parámetros!$B$104</f>
        <v>1.799343958334E-3</v>
      </c>
      <c r="U47" s="151">
        <f>+L47*Parámetros!$B$105</f>
        <v>2.1242066929040471E-3</v>
      </c>
      <c r="V47" s="151">
        <f t="shared" si="1"/>
        <v>1.2572133929833165E-2</v>
      </c>
      <c r="W47" s="151">
        <f t="shared" si="5"/>
        <v>9.5590621253923161E-2</v>
      </c>
      <c r="X47" s="81">
        <f t="shared" si="3"/>
        <v>0.54944207185626492</v>
      </c>
      <c r="Y47" s="82">
        <f>+M47*Parámetros!$C$97</f>
        <v>4.0704875220087885E-7</v>
      </c>
      <c r="Z47" s="82">
        <f>+N47*Parámetros!$C$98</f>
        <v>2.0082608490497061E-6</v>
      </c>
      <c r="AA47" s="82">
        <f>+O47*Parámetros!$C$99</f>
        <v>2.4378586377232715E-5</v>
      </c>
      <c r="AB47" s="82">
        <f>+P47*Parámetros!$C$100</f>
        <v>7.4195143509095033E-5</v>
      </c>
      <c r="AC47" s="82">
        <f>+Q47*Parámetros!$C$101</f>
        <v>1.1462652183190552E-4</v>
      </c>
      <c r="AD47" s="82">
        <f>+R47*Parámetros!$C$102</f>
        <v>3.144983350387575E-4</v>
      </c>
      <c r="AE47" s="82">
        <f>+S47*Parámetros!$C$103</f>
        <v>6.1142515916978257E-4</v>
      </c>
      <c r="AF47" s="82">
        <f>+T47*Parámetros!$C$104</f>
        <v>7.77316590000288E-4</v>
      </c>
      <c r="AG47" s="82">
        <f>+U47*Parámetros!$C$105</f>
        <v>1.5060625452689694E-3</v>
      </c>
      <c r="AH47" s="82">
        <f t="shared" si="2"/>
        <v>3.4249181907972815E-3</v>
      </c>
      <c r="AI47" s="152">
        <f t="shared" si="6"/>
        <v>2.604092983970616E-2</v>
      </c>
      <c r="AJ47" s="81">
        <f t="shared" si="4"/>
        <v>0.14967977251852624</v>
      </c>
    </row>
    <row r="48" spans="1:36" x14ac:dyDescent="0.25">
      <c r="A48" s="18">
        <v>43950</v>
      </c>
      <c r="B48" s="150">
        <f t="shared" si="0"/>
        <v>40</v>
      </c>
      <c r="C48" s="78">
        <f>+'Modelo predictivo'!X47</f>
        <v>0.18735786247998476</v>
      </c>
      <c r="D48" s="81">
        <f>+$C48*'Estructura Poblacion'!C$19</f>
        <v>7.6429731270774891E-3</v>
      </c>
      <c r="E48" s="81">
        <f>+$C48*'Estructura Poblacion'!D$19</f>
        <v>1.2569406505123774E-2</v>
      </c>
      <c r="F48" s="81">
        <f>+$C48*'Estructura Poblacion'!E$19</f>
        <v>3.8145488214430472E-2</v>
      </c>
      <c r="G48" s="81">
        <f>+$C48*'Estructura Poblacion'!F$19</f>
        <v>4.3535286385657332E-2</v>
      </c>
      <c r="H48" s="81">
        <f>+$C48*'Estructura Poblacion'!G$19</f>
        <v>3.4860562805632427E-2</v>
      </c>
      <c r="I48" s="81">
        <f>+$C48*'Estructura Poblacion'!H$19</f>
        <v>2.372707796728803E-2</v>
      </c>
      <c r="J48" s="81">
        <f>+$C48*'Estructura Poblacion'!I$19</f>
        <v>1.2620325713165596E-2</v>
      </c>
      <c r="K48" s="81">
        <f>+$C48*'Estructura Poblacion'!J$19</f>
        <v>6.9517448779097555E-3</v>
      </c>
      <c r="L48" s="81">
        <f>+$C48*'Estructura Poblacion'!K$19</f>
        <v>7.3049968836998965E-3</v>
      </c>
      <c r="M48" s="151">
        <f>D48*Parámetros!$B$97</f>
        <v>7.6429731270774891E-6</v>
      </c>
      <c r="N48" s="151">
        <f>E48*Parámetros!$B$98</f>
        <v>3.7708219515371326E-5</v>
      </c>
      <c r="O48" s="151">
        <f>+F48*Parámetros!$B$99</f>
        <v>4.5774585857316565E-4</v>
      </c>
      <c r="P48" s="151">
        <f>+G48*Parámetros!$B$100</f>
        <v>1.3931291643410346E-3</v>
      </c>
      <c r="Q48" s="151">
        <f>+H48*Parámetros!$B$101</f>
        <v>1.7081675774759889E-3</v>
      </c>
      <c r="R48" s="151">
        <f>+I48*Parámetros!$B$102</f>
        <v>2.4201619526633788E-3</v>
      </c>
      <c r="S48" s="151">
        <f>+J48*Parámetros!$B$103</f>
        <v>2.094974068385489E-3</v>
      </c>
      <c r="T48" s="151">
        <f>+K48*Parámetros!$B$104</f>
        <v>1.6892740053320704E-3</v>
      </c>
      <c r="U48" s="151">
        <f>+L48*Parámetros!$B$105</f>
        <v>1.9942641492500719E-3</v>
      </c>
      <c r="V48" s="151">
        <f t="shared" si="1"/>
        <v>1.1803067968663648E-2</v>
      </c>
      <c r="W48" s="151">
        <f t="shared" si="5"/>
        <v>9.312666559471057E-2</v>
      </c>
      <c r="X48" s="81">
        <f t="shared" si="3"/>
        <v>0.46811847423021796</v>
      </c>
      <c r="Y48" s="82">
        <f>+M48*Parámetros!$C$97</f>
        <v>3.821486563538745E-7</v>
      </c>
      <c r="Z48" s="82">
        <f>+N48*Parámetros!$C$98</f>
        <v>1.8854109757685664E-6</v>
      </c>
      <c r="AA48" s="82">
        <f>+O48*Parámetros!$C$99</f>
        <v>2.2887292928658285E-5</v>
      </c>
      <c r="AB48" s="82">
        <f>+P48*Parámetros!$C$100</f>
        <v>6.965645821705173E-5</v>
      </c>
      <c r="AC48" s="82">
        <f>+Q48*Parámetros!$C$101</f>
        <v>1.076145573809873E-4</v>
      </c>
      <c r="AD48" s="82">
        <f>+R48*Parámetros!$C$102</f>
        <v>2.9525975822493219E-4</v>
      </c>
      <c r="AE48" s="82">
        <f>+S48*Parámetros!$C$103</f>
        <v>5.7402289473762404E-4</v>
      </c>
      <c r="AF48" s="82">
        <f>+T48*Parámetros!$C$104</f>
        <v>7.2976637030345442E-4</v>
      </c>
      <c r="AG48" s="82">
        <f>+U48*Parámetros!$C$105</f>
        <v>1.4139332818183009E-3</v>
      </c>
      <c r="AH48" s="82">
        <f t="shared" si="2"/>
        <v>3.2154081732431311E-3</v>
      </c>
      <c r="AI48" s="152">
        <f t="shared" si="6"/>
        <v>2.5369695616013224E-2</v>
      </c>
      <c r="AJ48" s="81">
        <f t="shared" si="4"/>
        <v>0.12752548507575617</v>
      </c>
    </row>
    <row r="49" spans="1:36" ht="15.75" thickBot="1" x14ac:dyDescent="0.3">
      <c r="A49" s="153">
        <v>43951</v>
      </c>
      <c r="B49" s="150">
        <f t="shared" si="0"/>
        <v>41</v>
      </c>
      <c r="C49" s="78">
        <f>+'Modelo predictivo'!X48</f>
        <v>0.31602611835114658</v>
      </c>
      <c r="D49" s="81">
        <f>+$C49*'Estructura Poblacion'!C$19</f>
        <v>1.2891794868072088E-2</v>
      </c>
      <c r="E49" s="81">
        <f>+$C49*'Estructura Poblacion'!D$19</f>
        <v>2.1201462779371055E-2</v>
      </c>
      <c r="F49" s="81">
        <f>+$C49*'Estructura Poblacion'!E$19</f>
        <v>6.4341951885278845E-2</v>
      </c>
      <c r="G49" s="81">
        <f>+$C49*'Estructura Poblacion'!F$19</f>
        <v>7.3433200964462264E-2</v>
      </c>
      <c r="H49" s="81">
        <f>+$C49*'Estructura Poblacion'!G$19</f>
        <v>5.880109967724087E-2</v>
      </c>
      <c r="I49" s="81">
        <f>+$C49*'Estructura Poblacion'!H$19</f>
        <v>4.0021679637907336E-2</v>
      </c>
      <c r="J49" s="81">
        <f>+$C49*'Estructura Poblacion'!I$19</f>
        <v>2.1287350819797917E-2</v>
      </c>
      <c r="K49" s="81">
        <f>+$C49*'Estructura Poblacion'!J$19</f>
        <v>1.1725864719277427E-2</v>
      </c>
      <c r="L49" s="81">
        <f>+$C49*'Estructura Poblacion'!K$19</f>
        <v>1.2321712999738789E-2</v>
      </c>
      <c r="M49" s="151">
        <f>D49*Parámetros!$B$97</f>
        <v>1.2891794868072088E-5</v>
      </c>
      <c r="N49" s="151">
        <f>E49*Parámetros!$B$98</f>
        <v>6.3604388338113168E-5</v>
      </c>
      <c r="O49" s="151">
        <f>+F49*Parámetros!$B$99</f>
        <v>7.7210342262334615E-4</v>
      </c>
      <c r="P49" s="151">
        <f>+G49*Parámetros!$B$100</f>
        <v>2.3498624308627924E-3</v>
      </c>
      <c r="Q49" s="151">
        <f>+H49*Parámetros!$B$101</f>
        <v>2.8812538841848029E-3</v>
      </c>
      <c r="R49" s="151">
        <f>+I49*Parámetros!$B$102</f>
        <v>4.082211323066548E-3</v>
      </c>
      <c r="S49" s="151">
        <f>+J49*Parámetros!$B$103</f>
        <v>3.5337002360864545E-3</v>
      </c>
      <c r="T49" s="151">
        <f>+K49*Parámetros!$B$104</f>
        <v>2.8493851267844144E-3</v>
      </c>
      <c r="U49" s="151">
        <f>+L49*Parámetros!$B$105</f>
        <v>3.3638276489286897E-3</v>
      </c>
      <c r="V49" s="151">
        <f t="shared" si="1"/>
        <v>1.9908840255743233E-2</v>
      </c>
      <c r="W49" s="151">
        <f t="shared" si="5"/>
        <v>9.0726219639322717E-2</v>
      </c>
      <c r="X49" s="81">
        <f t="shared" si="3"/>
        <v>0.3973010948466385</v>
      </c>
      <c r="Y49" s="82">
        <f>+M49*Parámetros!$C$97</f>
        <v>6.4458974340360442E-7</v>
      </c>
      <c r="Z49" s="82">
        <f>+N49*Parámetros!$C$98</f>
        <v>3.1802194169056584E-6</v>
      </c>
      <c r="AA49" s="82">
        <f>+O49*Parámetros!$C$99</f>
        <v>3.8605171131167309E-5</v>
      </c>
      <c r="AB49" s="82">
        <f>+P49*Parámetros!$C$100</f>
        <v>1.1749312154313963E-4</v>
      </c>
      <c r="AC49" s="82">
        <f>+Q49*Parámetros!$C$101</f>
        <v>1.8151899470364259E-4</v>
      </c>
      <c r="AD49" s="82">
        <f>+R49*Parámetros!$C$102</f>
        <v>4.9802978141411883E-4</v>
      </c>
      <c r="AE49" s="82">
        <f>+S49*Parámetros!$C$103</f>
        <v>9.6823386468768862E-4</v>
      </c>
      <c r="AF49" s="82">
        <f>+T49*Parámetros!$C$104</f>
        <v>1.2309343747708671E-3</v>
      </c>
      <c r="AG49" s="82">
        <f>+U49*Parámetros!$C$105</f>
        <v>2.3849538030904409E-3</v>
      </c>
      <c r="AH49" s="82">
        <f t="shared" si="2"/>
        <v>5.4235939205013739E-3</v>
      </c>
      <c r="AI49" s="152">
        <f t="shared" si="6"/>
        <v>2.4715762794066055E-2</v>
      </c>
      <c r="AJ49" s="81">
        <f t="shared" si="4"/>
        <v>0.1082333162021915</v>
      </c>
    </row>
    <row r="50" spans="1:36" x14ac:dyDescent="0.25">
      <c r="A50" s="17">
        <v>43952</v>
      </c>
      <c r="B50" s="150">
        <f t="shared" si="0"/>
        <v>42</v>
      </c>
      <c r="C50" s="78">
        <f>+'Modelo predictivo'!X49</f>
        <v>0.29927625996060669</v>
      </c>
      <c r="D50" s="81">
        <f>+$C50*'Estructura Poblacion'!C$19</f>
        <v>1.2208510399159416E-2</v>
      </c>
      <c r="E50" s="81">
        <f>+$C50*'Estructura Poblacion'!D$19</f>
        <v>2.0077753444586958E-2</v>
      </c>
      <c r="F50" s="81">
        <f>+$C50*'Estructura Poblacion'!E$19</f>
        <v>6.0931731906397661E-2</v>
      </c>
      <c r="G50" s="81">
        <f>+$C50*'Estructura Poblacion'!F$19</f>
        <v>6.9541131145245252E-2</v>
      </c>
      <c r="H50" s="81">
        <f>+$C50*'Estructura Poblacion'!G$19</f>
        <v>5.5684553178044743E-2</v>
      </c>
      <c r="I50" s="81">
        <f>+$C50*'Estructura Poblacion'!H$19</f>
        <v>3.7900470574605653E-2</v>
      </c>
      <c r="J50" s="81">
        <f>+$C50*'Estructura Poblacion'!I$19</f>
        <v>2.0159089290017734E-2</v>
      </c>
      <c r="K50" s="81">
        <f>+$C50*'Estructura Poblacion'!J$19</f>
        <v>1.1104376297436637E-2</v>
      </c>
      <c r="L50" s="81">
        <f>+$C50*'Estructura Poblacion'!K$19</f>
        <v>1.1668643725112645E-2</v>
      </c>
      <c r="M50" s="151">
        <f>D50*Parámetros!$B$97</f>
        <v>1.2208510399159417E-5</v>
      </c>
      <c r="N50" s="151">
        <f>E50*Parámetros!$B$98</f>
        <v>6.0233260333760873E-5</v>
      </c>
      <c r="O50" s="151">
        <f>+F50*Parámetros!$B$99</f>
        <v>7.3118078287677198E-4</v>
      </c>
      <c r="P50" s="151">
        <f>+G50*Parámetros!$B$100</f>
        <v>2.2253161966478479E-3</v>
      </c>
      <c r="Q50" s="151">
        <f>+H50*Parámetros!$B$101</f>
        <v>2.7285431057241924E-3</v>
      </c>
      <c r="R50" s="151">
        <f>+I50*Parámetros!$B$102</f>
        <v>3.8658479986097764E-3</v>
      </c>
      <c r="S50" s="151">
        <f>+J50*Parámetros!$B$103</f>
        <v>3.3464088221429439E-3</v>
      </c>
      <c r="T50" s="151">
        <f>+K50*Parámetros!$B$104</f>
        <v>2.6983634402771026E-3</v>
      </c>
      <c r="U50" s="151">
        <f>+L50*Parámetros!$B$105</f>
        <v>3.1855397369557523E-3</v>
      </c>
      <c r="V50" s="151">
        <f t="shared" si="1"/>
        <v>1.8853641853967307E-2</v>
      </c>
      <c r="W50" s="151">
        <f t="shared" si="5"/>
        <v>8.8387646468274392E-2</v>
      </c>
      <c r="X50" s="81">
        <f t="shared" si="3"/>
        <v>0.32776709023233142</v>
      </c>
      <c r="Y50" s="82">
        <f>+M50*Parámetros!$C$97</f>
        <v>6.1042551995797091E-7</v>
      </c>
      <c r="Z50" s="82">
        <f>+N50*Parámetros!$C$98</f>
        <v>3.011663016688044E-6</v>
      </c>
      <c r="AA50" s="82">
        <f>+O50*Parámetros!$C$99</f>
        <v>3.6559039143838602E-5</v>
      </c>
      <c r="AB50" s="82">
        <f>+P50*Parámetros!$C$100</f>
        <v>1.112658098323924E-4</v>
      </c>
      <c r="AC50" s="82">
        <f>+Q50*Parámetros!$C$101</f>
        <v>1.7189821566062412E-4</v>
      </c>
      <c r="AD50" s="82">
        <f>+R50*Parámetros!$C$102</f>
        <v>4.7163345583039269E-4</v>
      </c>
      <c r="AE50" s="82">
        <f>+S50*Parámetros!$C$103</f>
        <v>9.1691601726716669E-4</v>
      </c>
      <c r="AF50" s="82">
        <f>+T50*Parámetros!$C$104</f>
        <v>1.1656930061997083E-3</v>
      </c>
      <c r="AG50" s="82">
        <f>+U50*Parámetros!$C$105</f>
        <v>2.2585476735016282E-3</v>
      </c>
      <c r="AH50" s="82">
        <f t="shared" si="2"/>
        <v>5.1361353059723967E-3</v>
      </c>
      <c r="AI50" s="152">
        <f t="shared" si="6"/>
        <v>2.4078685441984406E-2</v>
      </c>
      <c r="AJ50" s="81">
        <f t="shared" si="4"/>
        <v>8.9290766066179486E-2</v>
      </c>
    </row>
    <row r="51" spans="1:36" x14ac:dyDescent="0.25">
      <c r="A51" s="18">
        <v>43953</v>
      </c>
      <c r="B51" s="150">
        <f t="shared" si="0"/>
        <v>43</v>
      </c>
      <c r="C51" s="78">
        <f>+'Modelo predictivo'!X50</f>
        <v>0.28341417107731104</v>
      </c>
      <c r="D51" s="81">
        <f>+$C51*'Estructura Poblacion'!C$19</f>
        <v>1.1561441109033978E-2</v>
      </c>
      <c r="E51" s="81">
        <f>+$C51*'Estructura Poblacion'!D$19</f>
        <v>1.9013602516755747E-2</v>
      </c>
      <c r="F51" s="81">
        <f>+$C51*'Estructura Poblacion'!E$19</f>
        <v>5.7702259086068908E-2</v>
      </c>
      <c r="G51" s="81">
        <f>+$C51*'Estructura Poblacion'!F$19</f>
        <v>6.5855347303199127E-2</v>
      </c>
      <c r="H51" s="81">
        <f>+$C51*'Estructura Poblacion'!G$19</f>
        <v>5.2733188669369671E-2</v>
      </c>
      <c r="I51" s="81">
        <f>+$C51*'Estructura Poblacion'!H$19</f>
        <v>3.5891689012539023E-2</v>
      </c>
      <c r="J51" s="81">
        <f>+$C51*'Estructura Poblacion'!I$19</f>
        <v>1.9090627440866568E-2</v>
      </c>
      <c r="K51" s="81">
        <f>+$C51*'Estructura Poblacion'!J$19</f>
        <v>1.0515827764229605E-2</v>
      </c>
      <c r="L51" s="81">
        <f>+$C51*'Estructura Poblacion'!K$19</f>
        <v>1.1050188175248415E-2</v>
      </c>
      <c r="M51" s="151">
        <f>D51*Parámetros!$B$97</f>
        <v>1.1561441109033979E-5</v>
      </c>
      <c r="N51" s="151">
        <f>E51*Parámetros!$B$98</f>
        <v>5.704080755026724E-5</v>
      </c>
      <c r="O51" s="151">
        <f>+F51*Parámetros!$B$99</f>
        <v>6.9242710903282695E-4</v>
      </c>
      <c r="P51" s="151">
        <f>+G51*Parámetros!$B$100</f>
        <v>2.107371113702372E-3</v>
      </c>
      <c r="Q51" s="151">
        <f>+H51*Parámetros!$B$101</f>
        <v>2.583926244799114E-3</v>
      </c>
      <c r="R51" s="151">
        <f>+I51*Parámetros!$B$102</f>
        <v>3.66095227927898E-3</v>
      </c>
      <c r="S51" s="151">
        <f>+J51*Parámetros!$B$103</f>
        <v>3.1690441551838503E-3</v>
      </c>
      <c r="T51" s="151">
        <f>+K51*Parámetros!$B$104</f>
        <v>2.5553461467077939E-3</v>
      </c>
      <c r="U51" s="151">
        <f>+L51*Parámetros!$B$105</f>
        <v>3.0167013718428175E-3</v>
      </c>
      <c r="V51" s="151">
        <f t="shared" si="1"/>
        <v>1.7854370669207056E-2</v>
      </c>
      <c r="W51" s="151">
        <f t="shared" si="5"/>
        <v>8.6109351331825124E-2</v>
      </c>
      <c r="X51" s="81">
        <f t="shared" si="3"/>
        <v>0.25951210956971332</v>
      </c>
      <c r="Y51" s="82">
        <f>+M51*Parámetros!$C$97</f>
        <v>5.7807205545169893E-7</v>
      </c>
      <c r="Z51" s="82">
        <f>+N51*Parámetros!$C$98</f>
        <v>2.8520403775133623E-6</v>
      </c>
      <c r="AA51" s="82">
        <f>+O51*Parámetros!$C$99</f>
        <v>3.4621355451641346E-5</v>
      </c>
      <c r="AB51" s="82">
        <f>+P51*Parámetros!$C$100</f>
        <v>1.053685556851186E-4</v>
      </c>
      <c r="AC51" s="82">
        <f>+Q51*Parámetros!$C$101</f>
        <v>1.6278735342234419E-4</v>
      </c>
      <c r="AD51" s="82">
        <f>+R51*Parámetros!$C$102</f>
        <v>4.4663617807203556E-4</v>
      </c>
      <c r="AE51" s="82">
        <f>+S51*Parámetros!$C$103</f>
        <v>8.683180985203751E-4</v>
      </c>
      <c r="AF51" s="82">
        <f>+T51*Parámetros!$C$104</f>
        <v>1.103909535377767E-3</v>
      </c>
      <c r="AG51" s="82">
        <f>+U51*Parámetros!$C$105</f>
        <v>2.1388412726365577E-3</v>
      </c>
      <c r="AH51" s="82">
        <f t="shared" si="2"/>
        <v>4.8639124615988041E-3</v>
      </c>
      <c r="AI51" s="152">
        <f t="shared" si="6"/>
        <v>2.3458029115828519E-2</v>
      </c>
      <c r="AJ51" s="81">
        <f t="shared" si="4"/>
        <v>7.0696649411949766E-2</v>
      </c>
    </row>
    <row r="52" spans="1:36" x14ac:dyDescent="0.25">
      <c r="A52" s="18">
        <v>43954</v>
      </c>
      <c r="B52" s="150">
        <f t="shared" si="0"/>
        <v>44</v>
      </c>
      <c r="C52" s="78">
        <f>+'Modelo predictivo'!X51</f>
        <v>0.26839279779233038</v>
      </c>
      <c r="D52" s="81">
        <f>+$C52*'Estructura Poblacion'!C$19</f>
        <v>1.0948667506532126E-2</v>
      </c>
      <c r="E52" s="81">
        <f>+$C52*'Estructura Poblacion'!D$19</f>
        <v>1.800585325774454E-2</v>
      </c>
      <c r="F52" s="81">
        <f>+$C52*'Estructura Poblacion'!E$19</f>
        <v>5.4643953392236586E-2</v>
      </c>
      <c r="G52" s="81">
        <f>+$C52*'Estructura Poblacion'!F$19</f>
        <v>6.2364915787749081E-2</v>
      </c>
      <c r="H52" s="81">
        <f>+$C52*'Estructura Poblacion'!G$19</f>
        <v>4.9938251110323503E-2</v>
      </c>
      <c r="I52" s="81">
        <f>+$C52*'Estructura Poblacion'!H$19</f>
        <v>3.3989376025025365E-2</v>
      </c>
      <c r="J52" s="81">
        <f>+$C52*'Estructura Poblacion'!I$19</f>
        <v>1.8078795746129164E-2</v>
      </c>
      <c r="K52" s="81">
        <f>+$C52*'Estructura Poblacion'!J$19</f>
        <v>9.9584732267108487E-3</v>
      </c>
      <c r="L52" s="81">
        <f>+$C52*'Estructura Poblacion'!K$19</f>
        <v>1.0464511739879183E-2</v>
      </c>
      <c r="M52" s="151">
        <f>D52*Parámetros!$B$97</f>
        <v>1.0948667506532127E-5</v>
      </c>
      <c r="N52" s="151">
        <f>E52*Parámetros!$B$98</f>
        <v>5.401755977323362E-5</v>
      </c>
      <c r="O52" s="151">
        <f>+F52*Parámetros!$B$99</f>
        <v>6.5572744070683902E-4</v>
      </c>
      <c r="P52" s="151">
        <f>+G52*Parámetros!$B$100</f>
        <v>1.9956773052079708E-3</v>
      </c>
      <c r="Q52" s="151">
        <f>+H52*Parámetros!$B$101</f>
        <v>2.4469743044058519E-3</v>
      </c>
      <c r="R52" s="151">
        <f>+I52*Parámetros!$B$102</f>
        <v>3.466916354552587E-3</v>
      </c>
      <c r="S52" s="151">
        <f>+J52*Parámetros!$B$103</f>
        <v>3.0010800938574415E-3</v>
      </c>
      <c r="T52" s="151">
        <f>+K52*Parámetros!$B$104</f>
        <v>2.4199089940907361E-3</v>
      </c>
      <c r="U52" s="151">
        <f>+L52*Parámetros!$B$105</f>
        <v>2.8568117049870174E-3</v>
      </c>
      <c r="V52" s="151">
        <f t="shared" si="1"/>
        <v>1.6908062425088209E-2</v>
      </c>
      <c r="W52" s="151">
        <f t="shared" si="5"/>
        <v>8.3889780637905406E-2</v>
      </c>
      <c r="X52" s="81">
        <f t="shared" si="3"/>
        <v>0.19253039135689609</v>
      </c>
      <c r="Y52" s="82">
        <f>+M52*Parámetros!$C$97</f>
        <v>5.4743337532660636E-7</v>
      </c>
      <c r="Z52" s="82">
        <f>+N52*Parámetros!$C$98</f>
        <v>2.700877988661681E-6</v>
      </c>
      <c r="AA52" s="82">
        <f>+O52*Parámetros!$C$99</f>
        <v>3.2786372035341953E-5</v>
      </c>
      <c r="AB52" s="82">
        <f>+P52*Parámetros!$C$100</f>
        <v>9.9783865260398544E-5</v>
      </c>
      <c r="AC52" s="82">
        <f>+Q52*Parámetros!$C$101</f>
        <v>1.5415938117756866E-4</v>
      </c>
      <c r="AD52" s="82">
        <f>+R52*Parámetros!$C$102</f>
        <v>4.2296379525541561E-4</v>
      </c>
      <c r="AE52" s="82">
        <f>+S52*Parámetros!$C$103</f>
        <v>8.2229594571693902E-4</v>
      </c>
      <c r="AF52" s="82">
        <f>+T52*Parámetros!$C$104</f>
        <v>1.0454006854471981E-3</v>
      </c>
      <c r="AG52" s="82">
        <f>+U52*Parámetros!$C$105</f>
        <v>2.0254794988357953E-3</v>
      </c>
      <c r="AH52" s="82">
        <f t="shared" si="2"/>
        <v>4.6061178550926458E-3</v>
      </c>
      <c r="AI52" s="152">
        <f t="shared" si="6"/>
        <v>2.2853370583888505E-2</v>
      </c>
      <c r="AJ52" s="81">
        <f t="shared" si="4"/>
        <v>5.2449396683153904E-2</v>
      </c>
    </row>
    <row r="53" spans="1:36" x14ac:dyDescent="0.25">
      <c r="A53" s="18">
        <v>43955</v>
      </c>
      <c r="B53" s="150">
        <f t="shared" si="0"/>
        <v>45</v>
      </c>
      <c r="C53" s="78">
        <f>+'Modelo predictivo'!X52</f>
        <v>0.25416758097708225</v>
      </c>
      <c r="D53" s="81">
        <f>+$C53*'Estructura Poblacion'!C$19</f>
        <v>1.0368371871181316E-2</v>
      </c>
      <c r="E53" s="81">
        <f>+$C53*'Estructura Poblacion'!D$19</f>
        <v>1.7051516298475074E-2</v>
      </c>
      <c r="F53" s="81">
        <f>+$C53*'Estructura Poblacion'!E$19</f>
        <v>5.1747742722498963E-2</v>
      </c>
      <c r="G53" s="81">
        <f>+$C53*'Estructura Poblacion'!F$19</f>
        <v>5.9059482646313367E-2</v>
      </c>
      <c r="H53" s="81">
        <f>+$C53*'Estructura Poblacion'!G$19</f>
        <v>4.7291449648950767E-2</v>
      </c>
      <c r="I53" s="81">
        <f>+$C53*'Estructura Poblacion'!H$19</f>
        <v>3.2187888625407821E-2</v>
      </c>
      <c r="J53" s="81">
        <f>+$C53*'Estructura Poblacion'!I$19</f>
        <v>1.7120592726664153E-2</v>
      </c>
      <c r="K53" s="81">
        <f>+$C53*'Estructura Poblacion'!J$19</f>
        <v>9.4306593585145194E-3</v>
      </c>
      <c r="L53" s="81">
        <f>+$C53*'Estructura Poblacion'!K$19</f>
        <v>9.9098770790762812E-3</v>
      </c>
      <c r="M53" s="151">
        <f>D53*Parámetros!$B$97</f>
        <v>1.0368371871181316E-5</v>
      </c>
      <c r="N53" s="151">
        <f>E53*Parámetros!$B$98</f>
        <v>5.1154548895425225E-5</v>
      </c>
      <c r="O53" s="151">
        <f>+F53*Parámetros!$B$99</f>
        <v>6.2097291266998756E-4</v>
      </c>
      <c r="P53" s="151">
        <f>+G53*Parámetros!$B$100</f>
        <v>1.8899034446820278E-3</v>
      </c>
      <c r="Q53" s="151">
        <f>+H53*Parámetros!$B$101</f>
        <v>2.3172810327985877E-3</v>
      </c>
      <c r="R53" s="151">
        <f>+I53*Parámetros!$B$102</f>
        <v>3.2831646397915976E-3</v>
      </c>
      <c r="S53" s="151">
        <f>+J53*Parámetros!$B$103</f>
        <v>2.8420183926262496E-3</v>
      </c>
      <c r="T53" s="151">
        <f>+K53*Parámetros!$B$104</f>
        <v>2.2916502241190281E-3</v>
      </c>
      <c r="U53" s="151">
        <f>+L53*Parámetros!$B$105</f>
        <v>2.705396442587825E-3</v>
      </c>
      <c r="V53" s="151">
        <f t="shared" si="1"/>
        <v>1.6011910010041909E-2</v>
      </c>
      <c r="W53" s="151">
        <f t="shared" si="5"/>
        <v>1.8360884601664459E-2</v>
      </c>
      <c r="X53" s="81">
        <f t="shared" si="3"/>
        <v>0.19018141676527353</v>
      </c>
      <c r="Y53" s="82">
        <f>+M53*Parámetros!$C$97</f>
        <v>5.1841859355906576E-7</v>
      </c>
      <c r="Z53" s="82">
        <f>+N53*Parámetros!$C$98</f>
        <v>2.5577274447712613E-6</v>
      </c>
      <c r="AA53" s="82">
        <f>+O53*Parámetros!$C$99</f>
        <v>3.1048645633499379E-5</v>
      </c>
      <c r="AB53" s="82">
        <f>+P53*Parámetros!$C$100</f>
        <v>9.4495172234101393E-5</v>
      </c>
      <c r="AC53" s="82">
        <f>+Q53*Parámetros!$C$101</f>
        <v>1.4598870506631103E-4</v>
      </c>
      <c r="AD53" s="82">
        <f>+R53*Parámetros!$C$102</f>
        <v>4.0054608605457492E-4</v>
      </c>
      <c r="AE53" s="82">
        <f>+S53*Parámetros!$C$103</f>
        <v>7.7871303957959242E-4</v>
      </c>
      <c r="AF53" s="82">
        <f>+T53*Parámetros!$C$104</f>
        <v>9.8999289681942024E-4</v>
      </c>
      <c r="AG53" s="82">
        <f>+U53*Parámetros!$C$105</f>
        <v>1.9181260777947678E-3</v>
      </c>
      <c r="AH53" s="82">
        <f t="shared" si="2"/>
        <v>4.3619867692205978E-3</v>
      </c>
      <c r="AI53" s="152">
        <f t="shared" si="6"/>
        <v>5.0018976907450739E-3</v>
      </c>
      <c r="AJ53" s="81">
        <f t="shared" si="4"/>
        <v>5.1809485761629429E-2</v>
      </c>
    </row>
    <row r="54" spans="1:36" x14ac:dyDescent="0.25">
      <c r="A54" s="18">
        <v>43956</v>
      </c>
      <c r="B54" s="150">
        <f t="shared" si="0"/>
        <v>46</v>
      </c>
      <c r="C54" s="78">
        <f>+'Modelo predictivo'!X53</f>
        <v>0.2406963228713721</v>
      </c>
      <c r="D54" s="81">
        <f>+$C54*'Estructura Poblacion'!C$19</f>
        <v>9.8188328108663719E-3</v>
      </c>
      <c r="E54" s="81">
        <f>+$C54*'Estructura Poblacion'!D$19</f>
        <v>1.6147760688623346E-2</v>
      </c>
      <c r="F54" s="81">
        <f>+$C54*'Estructura Poblacion'!E$19</f>
        <v>4.9005035741841486E-2</v>
      </c>
      <c r="G54" s="81">
        <f>+$C54*'Estructura Poblacion'!F$19</f>
        <v>5.5929242624121335E-2</v>
      </c>
      <c r="H54" s="81">
        <f>+$C54*'Estructura Poblacion'!G$19</f>
        <v>4.4784932799063232E-2</v>
      </c>
      <c r="I54" s="81">
        <f>+$C54*'Estructura Poblacion'!H$19</f>
        <v>3.0481882871708579E-2</v>
      </c>
      <c r="J54" s="81">
        <f>+$C54*'Estructura Poblacion'!I$19</f>
        <v>1.6213175963845639E-2</v>
      </c>
      <c r="K54" s="81">
        <f>+$C54*'Estructura Poblacion'!J$19</f>
        <v>8.930820449723726E-3</v>
      </c>
      <c r="L54" s="81">
        <f>+$C54*'Estructura Poblacion'!K$19</f>
        <v>9.3846389215783942E-3</v>
      </c>
      <c r="M54" s="151">
        <f>D54*Parámetros!$B$97</f>
        <v>9.8188328108663725E-6</v>
      </c>
      <c r="N54" s="151">
        <f>E54*Parámetros!$B$98</f>
        <v>4.8443282065870041E-5</v>
      </c>
      <c r="O54" s="151">
        <f>+F54*Parámetros!$B$99</f>
        <v>5.8806042890209782E-4</v>
      </c>
      <c r="P54" s="151">
        <f>+G54*Parámetros!$B$100</f>
        <v>1.7897357639718827E-3</v>
      </c>
      <c r="Q54" s="151">
        <f>+H54*Parámetros!$B$101</f>
        <v>2.1944617071540983E-3</v>
      </c>
      <c r="R54" s="151">
        <f>+I54*Parámetros!$B$102</f>
        <v>3.109152052914275E-3</v>
      </c>
      <c r="S54" s="151">
        <f>+J54*Parámetros!$B$103</f>
        <v>2.6913872099983763E-3</v>
      </c>
      <c r="T54" s="151">
        <f>+K54*Parámetros!$B$104</f>
        <v>2.1701893692828655E-3</v>
      </c>
      <c r="U54" s="151">
        <f>+L54*Parámetros!$B$105</f>
        <v>2.5620064255909018E-3</v>
      </c>
      <c r="V54" s="151">
        <f t="shared" si="1"/>
        <v>1.5163255072691234E-2</v>
      </c>
      <c r="W54" s="151">
        <f t="shared" si="5"/>
        <v>1.7237706943146764E-2</v>
      </c>
      <c r="X54" s="81">
        <f t="shared" si="3"/>
        <v>0.18810696489481799</v>
      </c>
      <c r="Y54" s="82">
        <f>+M54*Parámetros!$C$97</f>
        <v>4.9094164054331869E-7</v>
      </c>
      <c r="Z54" s="82">
        <f>+N54*Parámetros!$C$98</f>
        <v>2.4221641032935022E-6</v>
      </c>
      <c r="AA54" s="82">
        <f>+O54*Parámetros!$C$99</f>
        <v>2.9403021445104891E-5</v>
      </c>
      <c r="AB54" s="82">
        <f>+P54*Parámetros!$C$100</f>
        <v>8.9486788198594138E-5</v>
      </c>
      <c r="AC54" s="82">
        <f>+Q54*Parámetros!$C$101</f>
        <v>1.3825108755070818E-4</v>
      </c>
      <c r="AD54" s="82">
        <f>+R54*Parámetros!$C$102</f>
        <v>3.7931655045554154E-4</v>
      </c>
      <c r="AE54" s="82">
        <f>+S54*Parámetros!$C$103</f>
        <v>7.3744009553955512E-4</v>
      </c>
      <c r="AF54" s="82">
        <f>+T54*Parámetros!$C$104</f>
        <v>9.3752180753019785E-4</v>
      </c>
      <c r="AG54" s="82">
        <f>+U54*Parámetros!$C$105</f>
        <v>1.8164625557439494E-3</v>
      </c>
      <c r="AH54" s="82">
        <f t="shared" si="2"/>
        <v>4.1307950122074881E-3</v>
      </c>
      <c r="AI54" s="152">
        <f t="shared" si="6"/>
        <v>4.6959200726554295E-3</v>
      </c>
      <c r="AJ54" s="81">
        <f t="shared" si="4"/>
        <v>5.1244360701181491E-2</v>
      </c>
    </row>
    <row r="55" spans="1:36" x14ac:dyDescent="0.25">
      <c r="A55" s="18">
        <v>43957</v>
      </c>
      <c r="B55" s="150">
        <f t="shared" si="0"/>
        <v>47</v>
      </c>
      <c r="C55" s="78">
        <f>+'Modelo predictivo'!X54</f>
        <v>0.22793906251899898</v>
      </c>
      <c r="D55" s="81">
        <f>+$C55*'Estructura Poblacion'!C$19</f>
        <v>9.2984201804183955E-3</v>
      </c>
      <c r="E55" s="81">
        <f>+$C55*'Estructura Poblacion'!D$19</f>
        <v>1.5291905539881955E-2</v>
      </c>
      <c r="F55" s="81">
        <f>+$C55*'Estructura Poblacion'!E$19</f>
        <v>4.640769652170678E-2</v>
      </c>
      <c r="G55" s="81">
        <f>+$C55*'Estructura Poblacion'!F$19</f>
        <v>5.2964910219889902E-2</v>
      </c>
      <c r="H55" s="81">
        <f>+$C55*'Estructura Poblacion'!G$19</f>
        <v>4.2411265263284113E-2</v>
      </c>
      <c r="I55" s="81">
        <f>+$C55*'Estructura Poblacion'!H$19</f>
        <v>2.8866298091741922E-2</v>
      </c>
      <c r="J55" s="81">
        <f>+$C55*'Estructura Poblacion'!I$19</f>
        <v>1.5353853708972017E-2</v>
      </c>
      <c r="K55" s="81">
        <f>+$C55*'Estructura Poblacion'!J$19</f>
        <v>8.4574737850207967E-3</v>
      </c>
      <c r="L55" s="81">
        <f>+$C55*'Estructura Poblacion'!K$19</f>
        <v>8.8872392080831062E-3</v>
      </c>
      <c r="M55" s="151">
        <f>D55*Parámetros!$B$97</f>
        <v>9.2984201804183959E-6</v>
      </c>
      <c r="N55" s="151">
        <f>E55*Parámetros!$B$98</f>
        <v>4.5875716619645864E-5</v>
      </c>
      <c r="O55" s="151">
        <f>+F55*Parámetros!$B$99</f>
        <v>5.5689235826048141E-4</v>
      </c>
      <c r="P55" s="151">
        <f>+G55*Parámetros!$B$100</f>
        <v>1.6948771270364768E-3</v>
      </c>
      <c r="Q55" s="151">
        <f>+H55*Parámetros!$B$101</f>
        <v>2.0781519979009215E-3</v>
      </c>
      <c r="R55" s="151">
        <f>+I55*Parámetros!$B$102</f>
        <v>2.9443624053576757E-3</v>
      </c>
      <c r="S55" s="151">
        <f>+J55*Parámetros!$B$103</f>
        <v>2.548739715689355E-3</v>
      </c>
      <c r="T55" s="151">
        <f>+K55*Parámetros!$B$104</f>
        <v>2.0551661297600536E-3</v>
      </c>
      <c r="U55" s="151">
        <f>+L55*Parámetros!$B$105</f>
        <v>2.4262163038066883E-3</v>
      </c>
      <c r="V55" s="151">
        <f t="shared" si="1"/>
        <v>1.4359580174611716E-2</v>
      </c>
      <c r="W55" s="151">
        <f t="shared" si="5"/>
        <v>1.6183236779861183E-2</v>
      </c>
      <c r="X55" s="81">
        <f t="shared" si="3"/>
        <v>0.18628330828956852</v>
      </c>
      <c r="Y55" s="82">
        <f>+M55*Parámetros!$C$97</f>
        <v>4.6492100902091983E-7</v>
      </c>
      <c r="Z55" s="82">
        <f>+N55*Parámetros!$C$98</f>
        <v>2.2937858309822935E-6</v>
      </c>
      <c r="AA55" s="82">
        <f>+O55*Parámetros!$C$99</f>
        <v>2.7844617913024072E-5</v>
      </c>
      <c r="AB55" s="82">
        <f>+P55*Parámetros!$C$100</f>
        <v>8.4743856351823842E-5</v>
      </c>
      <c r="AC55" s="82">
        <f>+Q55*Parámetros!$C$101</f>
        <v>1.3092357586775807E-4</v>
      </c>
      <c r="AD55" s="82">
        <f>+R55*Parámetros!$C$102</f>
        <v>3.5921221345363641E-4</v>
      </c>
      <c r="AE55" s="82">
        <f>+S55*Parámetros!$C$103</f>
        <v>6.9835468209888333E-4</v>
      </c>
      <c r="AF55" s="82">
        <f>+T55*Parámetros!$C$104</f>
        <v>8.8783176805634319E-4</v>
      </c>
      <c r="AG55" s="82">
        <f>+U55*Parámetros!$C$105</f>
        <v>1.720187359398942E-3</v>
      </c>
      <c r="AH55" s="82">
        <f t="shared" si="2"/>
        <v>3.9118567799804145E-3</v>
      </c>
      <c r="AI55" s="152">
        <f t="shared" si="6"/>
        <v>4.4086598458676863E-3</v>
      </c>
      <c r="AJ55" s="81">
        <f t="shared" si="4"/>
        <v>5.0747557635294219E-2</v>
      </c>
    </row>
    <row r="56" spans="1:36" x14ac:dyDescent="0.25">
      <c r="A56" s="18">
        <v>43958</v>
      </c>
      <c r="B56" s="150">
        <f t="shared" si="0"/>
        <v>48</v>
      </c>
      <c r="C56" s="78">
        <f>+'Modelo predictivo'!X55</f>
        <v>0.2158579567912966</v>
      </c>
      <c r="D56" s="81">
        <f>+$C56*'Estructura Poblacion'!C$19</f>
        <v>8.8055902281548495E-3</v>
      </c>
      <c r="E56" s="81">
        <f>+$C56*'Estructura Poblacion'!D$19</f>
        <v>1.4481412044104094E-2</v>
      </c>
      <c r="F56" s="81">
        <f>+$C56*'Estructura Poblacion'!E$19</f>
        <v>4.3948020316751192E-2</v>
      </c>
      <c r="G56" s="81">
        <f>+$C56*'Estructura Poblacion'!F$19</f>
        <v>5.0157692039937002E-2</v>
      </c>
      <c r="H56" s="81">
        <f>+$C56*'Estructura Poblacion'!G$19</f>
        <v>4.0163405795806226E-2</v>
      </c>
      <c r="I56" s="81">
        <f>+$C56*'Estructura Poblacion'!H$19</f>
        <v>2.7336341815885779E-2</v>
      </c>
      <c r="J56" s="81">
        <f>+$C56*'Estructura Poblacion'!I$19</f>
        <v>1.4540076869075146E-2</v>
      </c>
      <c r="K56" s="81">
        <f>+$C56*'Estructura Poblacion'!J$19</f>
        <v>8.0092152291728232E-3</v>
      </c>
      <c r="L56" s="81">
        <f>+$C56*'Estructura Poblacion'!K$19</f>
        <v>8.4162024524094946E-3</v>
      </c>
      <c r="M56" s="151">
        <f>D56*Parámetros!$B$97</f>
        <v>8.8055902281548501E-6</v>
      </c>
      <c r="N56" s="151">
        <f>E56*Parámetros!$B$98</f>
        <v>4.3444236132312284E-5</v>
      </c>
      <c r="O56" s="151">
        <f>+F56*Parámetros!$B$99</f>
        <v>5.2737624380101429E-4</v>
      </c>
      <c r="P56" s="151">
        <f>+G56*Parámetros!$B$100</f>
        <v>1.605046145277984E-3</v>
      </c>
      <c r="Q56" s="151">
        <f>+H56*Parámetros!$B$101</f>
        <v>1.9680068839945052E-3</v>
      </c>
      <c r="R56" s="151">
        <f>+I56*Parámetros!$B$102</f>
        <v>2.7883068652203493E-3</v>
      </c>
      <c r="S56" s="151">
        <f>+J56*Parámetros!$B$103</f>
        <v>2.4136527602664744E-3</v>
      </c>
      <c r="T56" s="151">
        <f>+K56*Parámetros!$B$104</f>
        <v>1.9462393006889961E-3</v>
      </c>
      <c r="U56" s="151">
        <f>+L56*Parámetros!$B$105</f>
        <v>2.2976232695077923E-3</v>
      </c>
      <c r="V56" s="151">
        <f t="shared" si="1"/>
        <v>1.3598501295117586E-2</v>
      </c>
      <c r="W56" s="151">
        <f t="shared" si="5"/>
        <v>1.519327108634558E-2</v>
      </c>
      <c r="X56" s="81">
        <f t="shared" si="3"/>
        <v>0.18468853849834052</v>
      </c>
      <c r="Y56" s="82">
        <f>+M56*Parámetros!$C$97</f>
        <v>4.4027951140774255E-7</v>
      </c>
      <c r="Z56" s="82">
        <f>+N56*Parámetros!$C$98</f>
        <v>2.1722118066156142E-6</v>
      </c>
      <c r="AA56" s="82">
        <f>+O56*Parámetros!$C$99</f>
        <v>2.6368812190050717E-5</v>
      </c>
      <c r="AB56" s="82">
        <f>+P56*Parámetros!$C$100</f>
        <v>8.025230726389921E-5</v>
      </c>
      <c r="AC56" s="82">
        <f>+Q56*Parámetros!$C$101</f>
        <v>1.2398443369165382E-4</v>
      </c>
      <c r="AD56" s="82">
        <f>+R56*Parámetros!$C$102</f>
        <v>3.4017343755688258E-4</v>
      </c>
      <c r="AE56" s="82">
        <f>+S56*Parámetros!$C$103</f>
        <v>6.6134085631301405E-4</v>
      </c>
      <c r="AF56" s="82">
        <f>+T56*Parámetros!$C$104</f>
        <v>8.4077537789764632E-4</v>
      </c>
      <c r="AG56" s="82">
        <f>+U56*Parámetros!$C$105</f>
        <v>1.6290148980810247E-3</v>
      </c>
      <c r="AH56" s="82">
        <f t="shared" si="2"/>
        <v>3.7045226143121945E-3</v>
      </c>
      <c r="AI56" s="152">
        <f t="shared" si="6"/>
        <v>4.1389720163464627E-3</v>
      </c>
      <c r="AJ56" s="81">
        <f t="shared" si="4"/>
        <v>5.0313108233259948E-2</v>
      </c>
    </row>
    <row r="57" spans="1:36" x14ac:dyDescent="0.25">
      <c r="A57" s="18">
        <v>43959</v>
      </c>
      <c r="B57" s="150">
        <f t="shared" ref="B57:B120" si="7">+B56+1</f>
        <v>49</v>
      </c>
      <c r="C57" s="78">
        <f>+'Modelo predictivo'!X56</f>
        <v>0.29505792632699013</v>
      </c>
      <c r="D57" s="81">
        <f>+$C57*'Estructura Poblacion'!C$19</f>
        <v>1.203643002753251E-2</v>
      </c>
      <c r="E57" s="81">
        <f>+$C57*'Estructura Poblacion'!D$19</f>
        <v>1.9794755178523655E-2</v>
      </c>
      <c r="F57" s="81">
        <f>+$C57*'Estructura Poblacion'!E$19</f>
        <v>6.007289207029072E-2</v>
      </c>
      <c r="G57" s="81">
        <f>+$C57*'Estructura Poblacion'!F$19</f>
        <v>6.8560940827214881E-2</v>
      </c>
      <c r="H57" s="81">
        <f>+$C57*'Estructura Poblacion'!G$19</f>
        <v>5.489967293537272E-2</v>
      </c>
      <c r="I57" s="81">
        <f>+$C57*'Estructura Poblacion'!H$19</f>
        <v>3.7366259041168963E-2</v>
      </c>
      <c r="J57" s="81">
        <f>+$C57*'Estructura Poblacion'!I$19</f>
        <v>1.9874944585769039E-2</v>
      </c>
      <c r="K57" s="81">
        <f>+$C57*'Estructura Poblacion'!J$19</f>
        <v>1.0947858824176388E-2</v>
      </c>
      <c r="L57" s="81">
        <f>+$C57*'Estructura Poblacion'!K$19</f>
        <v>1.1504172836941259E-2</v>
      </c>
      <c r="M57" s="151">
        <f>D57*Parámetros!$B$97</f>
        <v>1.203643002753251E-5</v>
      </c>
      <c r="N57" s="151">
        <f>E57*Parámetros!$B$98</f>
        <v>5.9384265535570968E-5</v>
      </c>
      <c r="O57" s="151">
        <f>+F57*Parámetros!$B$99</f>
        <v>7.2087470484348863E-4</v>
      </c>
      <c r="P57" s="151">
        <f>+G57*Parámetros!$B$100</f>
        <v>2.193950106470876E-3</v>
      </c>
      <c r="Q57" s="151">
        <f>+H57*Parámetros!$B$101</f>
        <v>2.6900839738332634E-3</v>
      </c>
      <c r="R57" s="151">
        <f>+I57*Parámetros!$B$102</f>
        <v>3.8113584221992338E-3</v>
      </c>
      <c r="S57" s="151">
        <f>+J57*Parámetros!$B$103</f>
        <v>3.2992408012376606E-3</v>
      </c>
      <c r="T57" s="151">
        <f>+K57*Parámetros!$B$104</f>
        <v>2.6603296942748623E-3</v>
      </c>
      <c r="U57" s="151">
        <f>+L57*Parámetros!$B$105</f>
        <v>3.140639184484964E-3</v>
      </c>
      <c r="V57" s="151">
        <f t="shared" si="1"/>
        <v>1.8587897582907451E-2</v>
      </c>
      <c r="W57" s="151">
        <f t="shared" si="5"/>
        <v>1.4263863962573091E-2</v>
      </c>
      <c r="X57" s="81">
        <f t="shared" si="3"/>
        <v>0.18901257211867487</v>
      </c>
      <c r="Y57" s="82">
        <f>+M57*Parámetros!$C$97</f>
        <v>6.0182150137662554E-7</v>
      </c>
      <c r="Z57" s="82">
        <f>+N57*Parámetros!$C$98</f>
        <v>2.9692132767785484E-6</v>
      </c>
      <c r="AA57" s="82">
        <f>+O57*Parámetros!$C$99</f>
        <v>3.6043735242174435E-5</v>
      </c>
      <c r="AB57" s="82">
        <f>+P57*Parámetros!$C$100</f>
        <v>1.0969750532354381E-4</v>
      </c>
      <c r="AC57" s="82">
        <f>+Q57*Parámetros!$C$101</f>
        <v>1.694752903514956E-4</v>
      </c>
      <c r="AD57" s="82">
        <f>+R57*Parámetros!$C$102</f>
        <v>4.6498572750830653E-4</v>
      </c>
      <c r="AE57" s="82">
        <f>+S57*Parámetros!$C$103</f>
        <v>9.0399197953911902E-4</v>
      </c>
      <c r="AF57" s="82">
        <f>+T57*Parámetros!$C$104</f>
        <v>1.1492624279267406E-3</v>
      </c>
      <c r="AG57" s="82">
        <f>+U57*Parámetros!$C$105</f>
        <v>2.2267131817998395E-3</v>
      </c>
      <c r="AH57" s="82">
        <f t="shared" si="2"/>
        <v>5.0637408824693742E-3</v>
      </c>
      <c r="AI57" s="152">
        <f t="shared" si="6"/>
        <v>3.8857816365246642E-3</v>
      </c>
      <c r="AJ57" s="81">
        <f t="shared" si="4"/>
        <v>5.1491067479204657E-2</v>
      </c>
    </row>
    <row r="58" spans="1:36" x14ac:dyDescent="0.25">
      <c r="A58" s="18">
        <v>43960</v>
      </c>
      <c r="B58" s="150">
        <f t="shared" si="7"/>
        <v>50</v>
      </c>
      <c r="C58" s="78">
        <f>+'Modelo predictivo'!X57</f>
        <v>0.2818302761297673</v>
      </c>
      <c r="D58" s="81">
        <f>+$C58*'Estructura Poblacion'!C$19</f>
        <v>1.1496828573643402E-2</v>
      </c>
      <c r="E58" s="81">
        <f>+$C58*'Estructura Poblacion'!D$19</f>
        <v>1.890734266091855E-2</v>
      </c>
      <c r="F58" s="81">
        <f>+$C58*'Estructura Poblacion'!E$19</f>
        <v>5.7379782915308361E-2</v>
      </c>
      <c r="G58" s="81">
        <f>+$C58*'Estructura Poblacion'!F$19</f>
        <v>6.5487306596322042E-2</v>
      </c>
      <c r="H58" s="81">
        <f>+$C58*'Estructura Poblacion'!G$19</f>
        <v>5.243848275969764E-2</v>
      </c>
      <c r="I58" s="81">
        <f>+$C58*'Estructura Poblacion'!H$19</f>
        <v>3.5691103894760053E-2</v>
      </c>
      <c r="J58" s="81">
        <f>+$C58*'Estructura Poblacion'!I$19</f>
        <v>1.8983937121768938E-2</v>
      </c>
      <c r="K58" s="81">
        <f>+$C58*'Estructura Poblacion'!J$19</f>
        <v>1.0457058767599371E-2</v>
      </c>
      <c r="L58" s="81">
        <f>+$C58*'Estructura Poblacion'!K$19</f>
        <v>1.0988432839748947E-2</v>
      </c>
      <c r="M58" s="151">
        <f>D58*Parámetros!$B$97</f>
        <v>1.1496828573643402E-5</v>
      </c>
      <c r="N58" s="151">
        <f>E58*Parámetros!$B$98</f>
        <v>5.6722027982755649E-5</v>
      </c>
      <c r="O58" s="151">
        <f>+F58*Parámetros!$B$99</f>
        <v>6.8855739498370038E-4</v>
      </c>
      <c r="P58" s="151">
        <f>+G58*Parámetros!$B$100</f>
        <v>2.0955938110823052E-3</v>
      </c>
      <c r="Q58" s="151">
        <f>+H58*Parámetros!$B$101</f>
        <v>2.5694856552251843E-3</v>
      </c>
      <c r="R58" s="151">
        <f>+I58*Parámetros!$B$102</f>
        <v>3.6404925972655252E-3</v>
      </c>
      <c r="S58" s="151">
        <f>+J58*Parámetros!$B$103</f>
        <v>3.1513335622136438E-3</v>
      </c>
      <c r="T58" s="151">
        <f>+K58*Parámetros!$B$104</f>
        <v>2.541065280526647E-3</v>
      </c>
      <c r="U58" s="151">
        <f>+L58*Parámetros!$B$105</f>
        <v>2.9998421652514626E-3</v>
      </c>
      <c r="V58" s="151">
        <f t="shared" si="1"/>
        <v>1.7754589323104867E-2</v>
      </c>
      <c r="W58" s="151">
        <f t="shared" si="5"/>
        <v>1.3391310880802233E-2</v>
      </c>
      <c r="X58" s="81">
        <f t="shared" si="3"/>
        <v>0.1933758505609775</v>
      </c>
      <c r="Y58" s="82">
        <f>+M58*Parámetros!$C$97</f>
        <v>5.7484142868217018E-7</v>
      </c>
      <c r="Z58" s="82">
        <f>+N58*Parámetros!$C$98</f>
        <v>2.8361013991377825E-6</v>
      </c>
      <c r="AA58" s="82">
        <f>+O58*Parámetros!$C$99</f>
        <v>3.4427869749185021E-5</v>
      </c>
      <c r="AB58" s="82">
        <f>+P58*Parámetros!$C$100</f>
        <v>1.0477969055411527E-4</v>
      </c>
      <c r="AC58" s="82">
        <f>+Q58*Parámetros!$C$101</f>
        <v>1.6187759627918661E-4</v>
      </c>
      <c r="AD58" s="82">
        <f>+R58*Parámetros!$C$102</f>
        <v>4.4414009686639407E-4</v>
      </c>
      <c r="AE58" s="82">
        <f>+S58*Parámetros!$C$103</f>
        <v>8.6346539604653845E-4</v>
      </c>
      <c r="AF58" s="82">
        <f>+T58*Parámetros!$C$104</f>
        <v>1.0977402011875116E-3</v>
      </c>
      <c r="AG58" s="82">
        <f>+U58*Parámetros!$C$105</f>
        <v>2.1268880951632869E-3</v>
      </c>
      <c r="AH58" s="82">
        <f t="shared" si="2"/>
        <v>4.8367298886740386E-3</v>
      </c>
      <c r="AI58" s="152">
        <f t="shared" si="6"/>
        <v>3.6480795138085012E-3</v>
      </c>
      <c r="AJ58" s="81">
        <f t="shared" si="4"/>
        <v>5.2679717854070197E-2</v>
      </c>
    </row>
    <row r="59" spans="1:36" x14ac:dyDescent="0.25">
      <c r="A59" s="18">
        <v>43961</v>
      </c>
      <c r="B59" s="150">
        <f t="shared" si="7"/>
        <v>51</v>
      </c>
      <c r="C59" s="78">
        <f>+'Modelo predictivo'!X58</f>
        <v>0.26919563114643097</v>
      </c>
      <c r="D59" s="81">
        <f>+$C59*'Estructura Poblacion'!C$19</f>
        <v>1.0981417846815111E-2</v>
      </c>
      <c r="E59" s="81">
        <f>+$C59*'Estructura Poblacion'!D$19</f>
        <v>1.8059713494245906E-2</v>
      </c>
      <c r="F59" s="81">
        <f>+$C59*'Estructura Poblacion'!E$19</f>
        <v>5.4807407809583319E-2</v>
      </c>
      <c r="G59" s="81">
        <f>+$C59*'Estructura Poblacion'!F$19</f>
        <v>6.2551465631604505E-2</v>
      </c>
      <c r="H59" s="81">
        <f>+$C59*'Estructura Poblacion'!G$19</f>
        <v>5.0087629536147878E-2</v>
      </c>
      <c r="I59" s="81">
        <f>+$C59*'Estructura Poblacion'!H$19</f>
        <v>3.4091047176346909E-2</v>
      </c>
      <c r="J59" s="81">
        <f>+$C59*'Estructura Poblacion'!I$19</f>
        <v>1.8132874172772321E-2</v>
      </c>
      <c r="K59" s="81">
        <f>+$C59*'Estructura Poblacion'!J$19</f>
        <v>9.9882616358190068E-3</v>
      </c>
      <c r="L59" s="81">
        <f>+$C59*'Estructura Poblacion'!K$19</f>
        <v>1.0495813843096023E-2</v>
      </c>
      <c r="M59" s="151">
        <f>D59*Parámetros!$B$97</f>
        <v>1.0981417846815112E-5</v>
      </c>
      <c r="N59" s="151">
        <f>E59*Parámetros!$B$98</f>
        <v>5.4179140482737718E-5</v>
      </c>
      <c r="O59" s="151">
        <f>+F59*Parámetros!$B$99</f>
        <v>6.5768889371499981E-4</v>
      </c>
      <c r="P59" s="151">
        <f>+G59*Parámetros!$B$100</f>
        <v>2.0016469002113444E-3</v>
      </c>
      <c r="Q59" s="151">
        <f>+H59*Parámetros!$B$101</f>
        <v>2.454293847271246E-3</v>
      </c>
      <c r="R59" s="151">
        <f>+I59*Parámetros!$B$102</f>
        <v>3.4772868119873845E-3</v>
      </c>
      <c r="S59" s="151">
        <f>+J59*Parámetros!$B$103</f>
        <v>3.0100571126802055E-3</v>
      </c>
      <c r="T59" s="151">
        <f>+K59*Parámetros!$B$104</f>
        <v>2.4271475775040187E-3</v>
      </c>
      <c r="U59" s="151">
        <f>+L59*Parámetros!$B$105</f>
        <v>2.8653571791652146E-3</v>
      </c>
      <c r="V59" s="151">
        <f t="shared" si="1"/>
        <v>1.6958638880863963E-2</v>
      </c>
      <c r="W59" s="151">
        <f t="shared" si="5"/>
        <v>1.2572133929833165E-2</v>
      </c>
      <c r="X59" s="81">
        <f t="shared" si="3"/>
        <v>0.1977623555120083</v>
      </c>
      <c r="Y59" s="82">
        <f>+M59*Parámetros!$C$97</f>
        <v>5.4907089234075557E-7</v>
      </c>
      <c r="Z59" s="82">
        <f>+N59*Parámetros!$C$98</f>
        <v>2.7089570241368862E-6</v>
      </c>
      <c r="AA59" s="82">
        <f>+O59*Parámetros!$C$99</f>
        <v>3.2884444685749993E-5</v>
      </c>
      <c r="AB59" s="82">
        <f>+P59*Parámetros!$C$100</f>
        <v>1.0008234501056723E-4</v>
      </c>
      <c r="AC59" s="82">
        <f>+Q59*Parámetros!$C$101</f>
        <v>1.5462051237808851E-4</v>
      </c>
      <c r="AD59" s="82">
        <f>+R59*Parámetros!$C$102</f>
        <v>4.242289910624609E-4</v>
      </c>
      <c r="AE59" s="82">
        <f>+S59*Parámetros!$C$103</f>
        <v>8.2475564887437636E-4</v>
      </c>
      <c r="AF59" s="82">
        <f>+T59*Parámetros!$C$104</f>
        <v>1.048527753481736E-3</v>
      </c>
      <c r="AG59" s="82">
        <f>+U59*Parámetros!$C$105</f>
        <v>2.031538240028137E-3</v>
      </c>
      <c r="AH59" s="82">
        <f t="shared" si="2"/>
        <v>4.6198959634375942E-3</v>
      </c>
      <c r="AI59" s="152">
        <f t="shared" si="6"/>
        <v>3.4249181907972815E-3</v>
      </c>
      <c r="AJ59" s="81">
        <f t="shared" si="4"/>
        <v>5.387469562671051E-2</v>
      </c>
    </row>
    <row r="60" spans="1:36" x14ac:dyDescent="0.25">
      <c r="A60" s="18">
        <v>43962</v>
      </c>
      <c r="B60" s="150">
        <f t="shared" si="7"/>
        <v>52</v>
      </c>
      <c r="C60" s="78">
        <f>+'Modelo predictivo'!X59</f>
        <v>0.2571274065412581</v>
      </c>
      <c r="D60" s="81">
        <f>+$C60*'Estructura Poblacion'!C$19</f>
        <v>1.0489113359947231E-2</v>
      </c>
      <c r="E60" s="81">
        <f>+$C60*'Estructura Poblacion'!D$19</f>
        <v>1.7250084163244334E-2</v>
      </c>
      <c r="F60" s="81">
        <f>+$C60*'Estructura Poblacion'!E$19</f>
        <v>5.2350354161808596E-2</v>
      </c>
      <c r="G60" s="81">
        <f>+$C60*'Estructura Poblacion'!F$19</f>
        <v>5.9747240565209088E-2</v>
      </c>
      <c r="H60" s="81">
        <f>+$C60*'Estructura Poblacion'!G$19</f>
        <v>4.7842166782504157E-2</v>
      </c>
      <c r="I60" s="81">
        <f>+$C60*'Estructura Poblacion'!H$19</f>
        <v>3.2562722171228589E-2</v>
      </c>
      <c r="J60" s="81">
        <f>+$C60*'Estructura Poblacion'!I$19</f>
        <v>1.731996499842053E-2</v>
      </c>
      <c r="K60" s="81">
        <f>+$C60*'Estructura Poblacion'!J$19</f>
        <v>9.5404810224303509E-3</v>
      </c>
      <c r="L60" s="81">
        <f>+$C60*'Estructura Poblacion'!K$19</f>
        <v>1.0025279316465222E-2</v>
      </c>
      <c r="M60" s="151">
        <f>D60*Parámetros!$B$97</f>
        <v>1.0489113359947232E-5</v>
      </c>
      <c r="N60" s="151">
        <f>E60*Parámetros!$B$98</f>
        <v>5.1750252489733003E-5</v>
      </c>
      <c r="O60" s="151">
        <f>+F60*Parámetros!$B$99</f>
        <v>6.2820424994170312E-4</v>
      </c>
      <c r="P60" s="151">
        <f>+G60*Parámetros!$B$100</f>
        <v>1.9119116980866907E-3</v>
      </c>
      <c r="Q60" s="151">
        <f>+H60*Parámetros!$B$101</f>
        <v>2.3442661723427037E-3</v>
      </c>
      <c r="R60" s="151">
        <f>+I60*Parámetros!$B$102</f>
        <v>3.3213976614653159E-3</v>
      </c>
      <c r="S60" s="151">
        <f>+J60*Parámetros!$B$103</f>
        <v>2.8751141897378082E-3</v>
      </c>
      <c r="T60" s="151">
        <f>+K60*Parámetros!$B$104</f>
        <v>2.3183368884505751E-3</v>
      </c>
      <c r="U60" s="151">
        <f>+L60*Parámetros!$B$105</f>
        <v>2.7369012533950059E-3</v>
      </c>
      <c r="V60" s="151">
        <f t="shared" si="1"/>
        <v>1.6198371479269485E-2</v>
      </c>
      <c r="W60" s="151">
        <f t="shared" si="5"/>
        <v>1.1803067968663648E-2</v>
      </c>
      <c r="X60" s="81">
        <f t="shared" si="3"/>
        <v>0.20215765902261412</v>
      </c>
      <c r="Y60" s="82">
        <f>+M60*Parámetros!$C$97</f>
        <v>5.2445566799736163E-7</v>
      </c>
      <c r="Z60" s="82">
        <f>+N60*Parámetros!$C$98</f>
        <v>2.5875126244866503E-6</v>
      </c>
      <c r="AA60" s="82">
        <f>+O60*Parámetros!$C$99</f>
        <v>3.141021249708516E-5</v>
      </c>
      <c r="AB60" s="82">
        <f>+P60*Parámetros!$C$100</f>
        <v>9.5595584904334543E-5</v>
      </c>
      <c r="AC60" s="82">
        <f>+Q60*Parámetros!$C$101</f>
        <v>1.4768876885759035E-4</v>
      </c>
      <c r="AD60" s="82">
        <f>+R60*Parámetros!$C$102</f>
        <v>4.0521051469876856E-4</v>
      </c>
      <c r="AE60" s="82">
        <f>+S60*Parámetros!$C$103</f>
        <v>7.8778128798815945E-4</v>
      </c>
      <c r="AF60" s="82">
        <f>+T60*Parámetros!$C$104</f>
        <v>1.0015215358106485E-3</v>
      </c>
      <c r="AG60" s="82">
        <f>+U60*Parámetros!$C$105</f>
        <v>1.940462988657059E-3</v>
      </c>
      <c r="AH60" s="82">
        <f t="shared" si="2"/>
        <v>4.4127828617061297E-3</v>
      </c>
      <c r="AI60" s="152">
        <f t="shared" si="6"/>
        <v>3.2154081732431311E-3</v>
      </c>
      <c r="AJ60" s="81">
        <f t="shared" si="4"/>
        <v>5.5072070315173506E-2</v>
      </c>
    </row>
    <row r="61" spans="1:36" x14ac:dyDescent="0.25">
      <c r="A61" s="18">
        <v>43963</v>
      </c>
      <c r="B61" s="150">
        <f t="shared" si="7"/>
        <v>53</v>
      </c>
      <c r="C61" s="78">
        <f>+'Modelo predictivo'!X60</f>
        <v>0.24560020957142115</v>
      </c>
      <c r="D61" s="81">
        <f>+$C61*'Estructura Poblacion'!C$19</f>
        <v>1.0018879255518309E-2</v>
      </c>
      <c r="E61" s="81">
        <f>+$C61*'Estructura Poblacion'!D$19</f>
        <v>1.6476751127413022E-2</v>
      </c>
      <c r="F61" s="81">
        <f>+$C61*'Estructura Poblacion'!E$19</f>
        <v>5.0003452087147557E-2</v>
      </c>
      <c r="G61" s="81">
        <f>+$C61*'Estructura Poblacion'!F$19</f>
        <v>5.7068731029163627E-2</v>
      </c>
      <c r="H61" s="81">
        <f>+$C61*'Estructura Poblacion'!G$19</f>
        <v>4.5697369822180034E-2</v>
      </c>
      <c r="I61" s="81">
        <f>+$C61*'Estructura Poblacion'!H$19</f>
        <v>3.1102913131846394E-2</v>
      </c>
      <c r="J61" s="81">
        <f>+$C61*'Estructura Poblacion'!I$19</f>
        <v>1.654349915709669E-2</v>
      </c>
      <c r="K61" s="81">
        <f>+$C61*'Estructura Poblacion'!J$19</f>
        <v>9.1127747525625389E-3</v>
      </c>
      <c r="L61" s="81">
        <f>+$C61*'Estructura Poblacion'!K$19</f>
        <v>9.5758392084929755E-3</v>
      </c>
      <c r="M61" s="151">
        <f>D61*Parámetros!$B$97</f>
        <v>1.0018879255518309E-5</v>
      </c>
      <c r="N61" s="151">
        <f>E61*Parámetros!$B$98</f>
        <v>4.9430253382239065E-5</v>
      </c>
      <c r="O61" s="151">
        <f>+F61*Parámetros!$B$99</f>
        <v>6.0004142504577066E-4</v>
      </c>
      <c r="P61" s="151">
        <f>+G61*Parámetros!$B$100</f>
        <v>1.8261993929332362E-3</v>
      </c>
      <c r="Q61" s="151">
        <f>+H61*Parámetros!$B$101</f>
        <v>2.2391711212868216E-3</v>
      </c>
      <c r="R61" s="151">
        <f>+I61*Parámetros!$B$102</f>
        <v>3.172497139448332E-3</v>
      </c>
      <c r="S61" s="151">
        <f>+J61*Parámetros!$B$103</f>
        <v>2.7462208600780506E-3</v>
      </c>
      <c r="T61" s="151">
        <f>+K61*Parámetros!$B$104</f>
        <v>2.2144042648726968E-3</v>
      </c>
      <c r="U61" s="151">
        <f>+L61*Parámetros!$B$105</f>
        <v>2.6142041039185827E-3</v>
      </c>
      <c r="V61" s="151">
        <f t="shared" si="1"/>
        <v>1.5472187440221248E-2</v>
      </c>
      <c r="W61" s="151">
        <f t="shared" si="5"/>
        <v>1.9908840255743233E-2</v>
      </c>
      <c r="X61" s="81">
        <f t="shared" si="3"/>
        <v>0.19772100620709213</v>
      </c>
      <c r="Y61" s="82">
        <f>+M61*Parámetros!$C$97</f>
        <v>5.0094396277591549E-7</v>
      </c>
      <c r="Z61" s="82">
        <f>+N61*Parámetros!$C$98</f>
        <v>2.4715126691119533E-6</v>
      </c>
      <c r="AA61" s="82">
        <f>+O61*Parámetros!$C$99</f>
        <v>3.0002071252288536E-5</v>
      </c>
      <c r="AB61" s="82">
        <f>+P61*Parámetros!$C$100</f>
        <v>9.1309969646661822E-5</v>
      </c>
      <c r="AC61" s="82">
        <f>+Q61*Parámetros!$C$101</f>
        <v>1.4106778064106975E-4</v>
      </c>
      <c r="AD61" s="82">
        <f>+R61*Parámetros!$C$102</f>
        <v>3.8704465101269651E-4</v>
      </c>
      <c r="AE61" s="82">
        <f>+S61*Parámetros!$C$103</f>
        <v>7.5246451566138588E-4</v>
      </c>
      <c r="AF61" s="82">
        <f>+T61*Parámetros!$C$104</f>
        <v>9.5662264242500497E-4</v>
      </c>
      <c r="AG61" s="82">
        <f>+U61*Parámetros!$C$105</f>
        <v>1.853470709678275E-3</v>
      </c>
      <c r="AH61" s="82">
        <f t="shared" si="2"/>
        <v>4.2149547969492704E-3</v>
      </c>
      <c r="AI61" s="152">
        <f t="shared" si="6"/>
        <v>5.4235939205013739E-3</v>
      </c>
      <c r="AJ61" s="81">
        <f t="shared" si="4"/>
        <v>5.3863431191621403E-2</v>
      </c>
    </row>
    <row r="62" spans="1:36" x14ac:dyDescent="0.25">
      <c r="A62" s="18">
        <v>43964</v>
      </c>
      <c r="B62" s="150">
        <f t="shared" si="7"/>
        <v>54</v>
      </c>
      <c r="C62" s="78">
        <f>+'Modelo predictivo'!X61</f>
        <v>0.23458978510461748</v>
      </c>
      <c r="D62" s="81">
        <f>+$C62*'Estructura Poblacion'!C$19</f>
        <v>9.5697260830621116E-3</v>
      </c>
      <c r="E62" s="81">
        <f>+$C62*'Estructura Poblacion'!D$19</f>
        <v>1.5738087165915276E-2</v>
      </c>
      <c r="F62" s="81">
        <f>+$C62*'Estructura Poblacion'!E$19</f>
        <v>4.7761763314789769E-2</v>
      </c>
      <c r="G62" s="81">
        <f>+$C62*'Estructura Poblacion'!F$19</f>
        <v>5.4510300995616712E-2</v>
      </c>
      <c r="H62" s="81">
        <f>+$C62*'Estructura Poblacion'!G$19</f>
        <v>4.3648725647011326E-2</v>
      </c>
      <c r="I62" s="81">
        <f>+$C62*'Estructura Poblacion'!H$19</f>
        <v>2.9708548378113708E-2</v>
      </c>
      <c r="J62" s="81">
        <f>+$C62*'Estructura Poblacion'!I$19</f>
        <v>1.5801842836022283E-2</v>
      </c>
      <c r="K62" s="81">
        <f>+$C62*'Estructura Poblacion'!J$19</f>
        <v>8.7042428613594604E-3</v>
      </c>
      <c r="L62" s="81">
        <f>+$C62*'Estructura Poblacion'!K$19</f>
        <v>9.1465478227268394E-3</v>
      </c>
      <c r="M62" s="151">
        <f>D62*Parámetros!$B$97</f>
        <v>9.5697260830621111E-6</v>
      </c>
      <c r="N62" s="151">
        <f>E62*Parámetros!$B$98</f>
        <v>4.7214261497745826E-5</v>
      </c>
      <c r="O62" s="151">
        <f>+F62*Parámetros!$B$99</f>
        <v>5.7314115977747727E-4</v>
      </c>
      <c r="P62" s="151">
        <f>+G62*Parámetros!$B$100</f>
        <v>1.7443296318597349E-3</v>
      </c>
      <c r="Q62" s="151">
        <f>+H62*Parámetros!$B$101</f>
        <v>2.1387875567035548E-3</v>
      </c>
      <c r="R62" s="151">
        <f>+I62*Parámetros!$B$102</f>
        <v>3.030271934567598E-3</v>
      </c>
      <c r="S62" s="151">
        <f>+J62*Parámetros!$B$103</f>
        <v>2.6231059107796992E-3</v>
      </c>
      <c r="T62" s="151">
        <f>+K62*Parámetros!$B$104</f>
        <v>2.1151310153103486E-3</v>
      </c>
      <c r="U62" s="151">
        <f>+L62*Parámetros!$B$105</f>
        <v>2.4970075556044274E-3</v>
      </c>
      <c r="V62" s="151">
        <f t="shared" si="1"/>
        <v>1.4778558752183648E-2</v>
      </c>
      <c r="W62" s="151">
        <f t="shared" si="5"/>
        <v>1.8853641853967307E-2</v>
      </c>
      <c r="X62" s="81">
        <f t="shared" si="3"/>
        <v>0.19364592310530845</v>
      </c>
      <c r="Y62" s="82">
        <f>+M62*Parámetros!$C$97</f>
        <v>4.7848630415310558E-7</v>
      </c>
      <c r="Z62" s="82">
        <f>+N62*Parámetros!$C$98</f>
        <v>2.3607130748872915E-6</v>
      </c>
      <c r="AA62" s="82">
        <f>+O62*Parámetros!$C$99</f>
        <v>2.8657057988873865E-5</v>
      </c>
      <c r="AB62" s="82">
        <f>+P62*Parámetros!$C$100</f>
        <v>8.7216481592986749E-5</v>
      </c>
      <c r="AC62" s="82">
        <f>+Q62*Parámetros!$C$101</f>
        <v>1.3474361607232395E-4</v>
      </c>
      <c r="AD62" s="82">
        <f>+R62*Parámetros!$C$102</f>
        <v>3.6969317601724693E-4</v>
      </c>
      <c r="AE62" s="82">
        <f>+S62*Parámetros!$C$103</f>
        <v>7.1873101955363759E-4</v>
      </c>
      <c r="AF62" s="82">
        <f>+T62*Parámetros!$C$104</f>
        <v>9.1373659861407059E-4</v>
      </c>
      <c r="AG62" s="82">
        <f>+U62*Parámetros!$C$105</f>
        <v>1.7703783569235389E-3</v>
      </c>
      <c r="AH62" s="82">
        <f t="shared" si="2"/>
        <v>4.0259955061417189E-3</v>
      </c>
      <c r="AI62" s="152">
        <f t="shared" si="6"/>
        <v>5.1361353059723967E-3</v>
      </c>
      <c r="AJ62" s="81">
        <f t="shared" si="4"/>
        <v>5.2753291391790719E-2</v>
      </c>
    </row>
    <row r="63" spans="1:36" x14ac:dyDescent="0.25">
      <c r="A63" s="18">
        <v>43965</v>
      </c>
      <c r="B63" s="150">
        <f t="shared" si="7"/>
        <v>55</v>
      </c>
      <c r="C63" s="78">
        <f>+'Modelo predictivo'!X62</f>
        <v>0.2240729657933116</v>
      </c>
      <c r="D63" s="81">
        <f>+$C63*'Estructura Poblacion'!C$19</f>
        <v>9.1407087666032037E-3</v>
      </c>
      <c r="E63" s="81">
        <f>+$C63*'Estructura Poblacion'!D$19</f>
        <v>1.5032538034883417E-2</v>
      </c>
      <c r="F63" s="81">
        <f>+$C63*'Estructura Poblacion'!E$19</f>
        <v>4.5620571043579E-2</v>
      </c>
      <c r="G63" s="81">
        <f>+$C63*'Estructura Poblacion'!F$19</f>
        <v>5.2066567199108307E-2</v>
      </c>
      <c r="H63" s="81">
        <f>+$C63*'Estructura Poblacion'!G$19</f>
        <v>4.1691923646473811E-2</v>
      </c>
      <c r="I63" s="81">
        <f>+$C63*'Estructura Poblacion'!H$19</f>
        <v>2.8376693987461211E-2</v>
      </c>
      <c r="J63" s="81">
        <f>+$C63*'Estructura Poblacion'!I$19</f>
        <v>1.5093435495020679E-2</v>
      </c>
      <c r="K63" s="81">
        <f>+$C63*'Estructura Poblacion'!J$19</f>
        <v>8.3140257452398551E-3</v>
      </c>
      <c r="L63" s="81">
        <f>+$C63*'Estructura Poblacion'!K$19</f>
        <v>8.7365018749421194E-3</v>
      </c>
      <c r="M63" s="151">
        <f>D63*Parámetros!$B$97</f>
        <v>9.1407087666032037E-6</v>
      </c>
      <c r="N63" s="151">
        <f>E63*Parámetros!$B$98</f>
        <v>4.5097614104650255E-5</v>
      </c>
      <c r="O63" s="151">
        <f>+F63*Parámetros!$B$99</f>
        <v>5.47446852522948E-4</v>
      </c>
      <c r="P63" s="151">
        <f>+G63*Parámetros!$B$100</f>
        <v>1.666130150371466E-3</v>
      </c>
      <c r="Q63" s="151">
        <f>+H63*Parámetros!$B$101</f>
        <v>2.0429042586772167E-3</v>
      </c>
      <c r="R63" s="151">
        <f>+I63*Parámetros!$B$102</f>
        <v>2.8944227867210436E-3</v>
      </c>
      <c r="S63" s="151">
        <f>+J63*Parámetros!$B$103</f>
        <v>2.5055102921734329E-3</v>
      </c>
      <c r="T63" s="151">
        <f>+K63*Parámetros!$B$104</f>
        <v>2.0203082560932848E-3</v>
      </c>
      <c r="U63" s="151">
        <f>+L63*Parámetros!$B$105</f>
        <v>2.385065011859199E-3</v>
      </c>
      <c r="V63" s="151">
        <f t="shared" si="1"/>
        <v>1.4116025931289845E-2</v>
      </c>
      <c r="W63" s="151">
        <f t="shared" si="5"/>
        <v>1.7854370669207056E-2</v>
      </c>
      <c r="X63" s="81">
        <f t="shared" si="3"/>
        <v>0.18990757836739125</v>
      </c>
      <c r="Y63" s="82">
        <f>+M63*Parámetros!$C$97</f>
        <v>4.570354383301602E-7</v>
      </c>
      <c r="Z63" s="82">
        <f>+N63*Parámetros!$C$98</f>
        <v>2.2548807052325127E-6</v>
      </c>
      <c r="AA63" s="82">
        <f>+O63*Parámetros!$C$99</f>
        <v>2.7372342626147402E-5</v>
      </c>
      <c r="AB63" s="82">
        <f>+P63*Parámetros!$C$100</f>
        <v>8.3306507518573301E-5</v>
      </c>
      <c r="AC63" s="82">
        <f>+Q63*Parámetros!$C$101</f>
        <v>1.2870296829666465E-4</v>
      </c>
      <c r="AD63" s="82">
        <f>+R63*Parámetros!$C$102</f>
        <v>3.5311957997996731E-4</v>
      </c>
      <c r="AE63" s="82">
        <f>+S63*Parámetros!$C$103</f>
        <v>6.8650982005552064E-4</v>
      </c>
      <c r="AF63" s="82">
        <f>+T63*Parámetros!$C$104</f>
        <v>8.7277316663229897E-4</v>
      </c>
      <c r="AG63" s="82">
        <f>+U63*Parámetros!$C$105</f>
        <v>1.6910110934081719E-3</v>
      </c>
      <c r="AH63" s="82">
        <f t="shared" si="2"/>
        <v>3.845507394660907E-3</v>
      </c>
      <c r="AI63" s="152">
        <f t="shared" si="6"/>
        <v>4.8639124615988041E-3</v>
      </c>
      <c r="AJ63" s="81">
        <f t="shared" si="4"/>
        <v>5.1734886324852819E-2</v>
      </c>
    </row>
    <row r="64" spans="1:36" x14ac:dyDescent="0.25">
      <c r="A64" s="18">
        <v>43966</v>
      </c>
      <c r="B64" s="150">
        <f t="shared" si="7"/>
        <v>56</v>
      </c>
      <c r="C64" s="78">
        <f>+'Modelo predictivo'!X63</f>
        <v>0.21402762341313064</v>
      </c>
      <c r="D64" s="81">
        <f>+$C64*'Estructura Poblacion'!C$19</f>
        <v>8.730924619582324E-3</v>
      </c>
      <c r="E64" s="81">
        <f>+$C64*'Estructura Poblacion'!D$19</f>
        <v>1.4358619202824097E-2</v>
      </c>
      <c r="F64" s="81">
        <f>+$C64*'Estructura Poblacion'!E$19</f>
        <v>4.3575370034659257E-2</v>
      </c>
      <c r="G64" s="81">
        <f>+$C64*'Estructura Poblacion'!F$19</f>
        <v>4.9732387829348058E-2</v>
      </c>
      <c r="H64" s="81">
        <f>+$C64*'Estructura Poblacion'!G$19</f>
        <v>3.9822846553507991E-2</v>
      </c>
      <c r="I64" s="81">
        <f>+$C64*'Estructura Poblacion'!H$19</f>
        <v>2.710454763231095E-2</v>
      </c>
      <c r="J64" s="81">
        <f>+$C64*'Estructura Poblacion'!I$19</f>
        <v>1.4416786588697397E-2</v>
      </c>
      <c r="K64" s="81">
        <f>+$C64*'Estructura Poblacion'!J$19</f>
        <v>7.9413023563522766E-3</v>
      </c>
      <c r="L64" s="81">
        <f>+$C64*'Estructura Poblacion'!K$19</f>
        <v>8.3448385958482963E-3</v>
      </c>
      <c r="M64" s="151">
        <f>D64*Parámetros!$B$97</f>
        <v>8.7309246195823243E-6</v>
      </c>
      <c r="N64" s="151">
        <f>E64*Parámetros!$B$98</f>
        <v>4.3075857608472292E-5</v>
      </c>
      <c r="O64" s="151">
        <f>+F64*Parámetros!$B$99</f>
        <v>5.2290444041591113E-4</v>
      </c>
      <c r="P64" s="151">
        <f>+G64*Parámetros!$B$100</f>
        <v>1.591436410539138E-3</v>
      </c>
      <c r="Q64" s="151">
        <f>+H64*Parámetros!$B$101</f>
        <v>1.9513194811218916E-3</v>
      </c>
      <c r="R64" s="151">
        <f>+I64*Parámetros!$B$102</f>
        <v>2.7646638584957169E-3</v>
      </c>
      <c r="S64" s="151">
        <f>+J64*Parámetros!$B$103</f>
        <v>2.393186573723768E-3</v>
      </c>
      <c r="T64" s="151">
        <f>+K64*Parámetros!$B$104</f>
        <v>1.9297364725936032E-3</v>
      </c>
      <c r="U64" s="151">
        <f>+L64*Parámetros!$B$105</f>
        <v>2.2781409366665851E-3</v>
      </c>
      <c r="V64" s="151">
        <f t="shared" si="1"/>
        <v>1.3483194955784667E-2</v>
      </c>
      <c r="W64" s="151">
        <f t="shared" si="5"/>
        <v>1.6908062425088209E-2</v>
      </c>
      <c r="X64" s="81">
        <f t="shared" si="3"/>
        <v>0.18648271089808771</v>
      </c>
      <c r="Y64" s="82">
        <f>+M64*Parámetros!$C$97</f>
        <v>4.3654623097911626E-7</v>
      </c>
      <c r="Z64" s="82">
        <f>+N64*Parámetros!$C$98</f>
        <v>2.1537928804236148E-6</v>
      </c>
      <c r="AA64" s="82">
        <f>+O64*Parámetros!$C$99</f>
        <v>2.6145222020795559E-5</v>
      </c>
      <c r="AB64" s="82">
        <f>+P64*Parámetros!$C$100</f>
        <v>7.95718205269569E-5</v>
      </c>
      <c r="AC64" s="82">
        <f>+Q64*Parámetros!$C$101</f>
        <v>1.2293312731067918E-4</v>
      </c>
      <c r="AD64" s="82">
        <f>+R64*Parámetros!$C$102</f>
        <v>3.3728899073647744E-4</v>
      </c>
      <c r="AE64" s="82">
        <f>+S64*Parámetros!$C$103</f>
        <v>6.5573312120031251E-4</v>
      </c>
      <c r="AF64" s="82">
        <f>+T64*Parámetros!$C$104</f>
        <v>8.3364615616043653E-4</v>
      </c>
      <c r="AG64" s="82">
        <f>+U64*Parámetros!$C$105</f>
        <v>1.6152019240966088E-3</v>
      </c>
      <c r="AH64" s="82">
        <f t="shared" si="2"/>
        <v>3.6731107011636695E-3</v>
      </c>
      <c r="AI64" s="152">
        <f t="shared" si="6"/>
        <v>4.6061178550926458E-3</v>
      </c>
      <c r="AJ64" s="81">
        <f t="shared" si="4"/>
        <v>5.0801879170923839E-2</v>
      </c>
    </row>
    <row r="65" spans="1:36" x14ac:dyDescent="0.25">
      <c r="A65" s="18">
        <v>43967</v>
      </c>
      <c r="B65" s="150">
        <f t="shared" si="7"/>
        <v>57</v>
      </c>
      <c r="C65" s="78">
        <f>+'Modelo predictivo'!X64</f>
        <v>0.33083196659572423</v>
      </c>
      <c r="D65" s="81">
        <f>+$C65*'Estructura Poblacion'!C$19</f>
        <v>1.3495776461152994E-2</v>
      </c>
      <c r="E65" s="81">
        <f>+$C65*'Estructura Poblacion'!D$19</f>
        <v>2.219475296093016E-2</v>
      </c>
      <c r="F65" s="81">
        <f>+$C65*'Estructura Poblacion'!E$19</f>
        <v>6.7356377339553644E-2</v>
      </c>
      <c r="G65" s="81">
        <f>+$C65*'Estructura Poblacion'!F$19</f>
        <v>7.6873552145769797E-2</v>
      </c>
      <c r="H65" s="81">
        <f>+$C65*'Estructura Poblacion'!G$19</f>
        <v>6.1555935774262951E-2</v>
      </c>
      <c r="I65" s="81">
        <f>+$C65*'Estructura Poblacion'!H$19</f>
        <v>4.1896698444275592E-2</v>
      </c>
      <c r="J65" s="81">
        <f>+$C65*'Estructura Poblacion'!I$19</f>
        <v>2.2284664862736642E-2</v>
      </c>
      <c r="K65" s="81">
        <f>+$C65*'Estructura Poblacion'!J$19</f>
        <v>1.2275222394129997E-2</v>
      </c>
      <c r="L65" s="81">
        <f>+$C65*'Estructura Poblacion'!K$19</f>
        <v>1.2898986212912468E-2</v>
      </c>
      <c r="M65" s="151">
        <f>D65*Parámetros!$B$97</f>
        <v>1.3495776461152993E-5</v>
      </c>
      <c r="N65" s="151">
        <f>E65*Parámetros!$B$98</f>
        <v>6.6584258882790488E-5</v>
      </c>
      <c r="O65" s="151">
        <f>+F65*Parámetros!$B$99</f>
        <v>8.0827652807464372E-4</v>
      </c>
      <c r="P65" s="151">
        <f>+G65*Parámetros!$B$100</f>
        <v>2.4599536686646336E-3</v>
      </c>
      <c r="Q65" s="151">
        <f>+H65*Parámetros!$B$101</f>
        <v>3.0162408529388848E-3</v>
      </c>
      <c r="R65" s="151">
        <f>+I65*Parámetros!$B$102</f>
        <v>4.2734632413161102E-3</v>
      </c>
      <c r="S65" s="151">
        <f>+J65*Parámetros!$B$103</f>
        <v>3.6992543672142828E-3</v>
      </c>
      <c r="T65" s="151">
        <f>+K65*Parámetros!$B$104</f>
        <v>2.9828790417735893E-3</v>
      </c>
      <c r="U65" s="151">
        <f>+L65*Parámetros!$B$105</f>
        <v>3.5214232361251039E-3</v>
      </c>
      <c r="V65" s="151">
        <f t="shared" si="1"/>
        <v>2.0841570971451191E-2</v>
      </c>
      <c r="W65" s="151">
        <f t="shared" si="5"/>
        <v>1.6011910010041909E-2</v>
      </c>
      <c r="X65" s="81">
        <f t="shared" si="3"/>
        <v>0.19131237185949701</v>
      </c>
      <c r="Y65" s="82">
        <f>+M65*Parámetros!$C$97</f>
        <v>6.7478882305764969E-7</v>
      </c>
      <c r="Z65" s="82">
        <f>+N65*Parámetros!$C$98</f>
        <v>3.3292129441395247E-6</v>
      </c>
      <c r="AA65" s="82">
        <f>+O65*Parámetros!$C$99</f>
        <v>4.041382640373219E-5</v>
      </c>
      <c r="AB65" s="82">
        <f>+P65*Parámetros!$C$100</f>
        <v>1.2299768343323168E-4</v>
      </c>
      <c r="AC65" s="82">
        <f>+Q65*Parámetros!$C$101</f>
        <v>1.9002317373514974E-4</v>
      </c>
      <c r="AD65" s="82">
        <f>+R65*Parámetros!$C$102</f>
        <v>5.2136251544056549E-4</v>
      </c>
      <c r="AE65" s="82">
        <f>+S65*Parámetros!$C$103</f>
        <v>1.0135956966167135E-3</v>
      </c>
      <c r="AF65" s="82">
        <f>+T65*Parámetros!$C$104</f>
        <v>1.2886037460461905E-3</v>
      </c>
      <c r="AG65" s="82">
        <f>+U65*Parámetros!$C$105</f>
        <v>2.4966890744126985E-3</v>
      </c>
      <c r="AH65" s="82">
        <f t="shared" si="2"/>
        <v>5.6776897178554787E-3</v>
      </c>
      <c r="AI65" s="152">
        <f t="shared" si="6"/>
        <v>4.3619867692205978E-3</v>
      </c>
      <c r="AJ65" s="81">
        <f t="shared" si="4"/>
        <v>5.211758211955872E-2</v>
      </c>
    </row>
    <row r="66" spans="1:36" x14ac:dyDescent="0.25">
      <c r="A66" s="18">
        <v>43968</v>
      </c>
      <c r="B66" s="150">
        <f t="shared" si="7"/>
        <v>58</v>
      </c>
      <c r="C66" s="78">
        <f>+'Modelo predictivo'!X65</f>
        <v>0.32144117914140224</v>
      </c>
      <c r="D66" s="81">
        <f>+$C66*'Estructura Poblacion'!C$19</f>
        <v>1.3112693866137014E-2</v>
      </c>
      <c r="E66" s="81">
        <f>+$C66*'Estructura Poblacion'!D$19</f>
        <v>2.1564746707900883E-2</v>
      </c>
      <c r="F66" s="81">
        <f>+$C66*'Estructura Poblacion'!E$19</f>
        <v>6.5444441713146034E-2</v>
      </c>
      <c r="G66" s="81">
        <f>+$C66*'Estructura Poblacion'!F$19</f>
        <v>7.4691468000491826E-2</v>
      </c>
      <c r="H66" s="81">
        <f>+$C66*'Estructura Poblacion'!G$19</f>
        <v>5.9808647822145601E-2</v>
      </c>
      <c r="I66" s="81">
        <f>+$C66*'Estructura Poblacion'!H$19</f>
        <v>4.0707445198355736E-2</v>
      </c>
      <c r="J66" s="81">
        <f>+$C66*'Estructura Poblacion'!I$19</f>
        <v>2.1652106427195599E-2</v>
      </c>
      <c r="K66" s="81">
        <f>+$C66*'Estructura Poblacion'!J$19</f>
        <v>1.1926785676711233E-2</v>
      </c>
      <c r="L66" s="81">
        <f>+$C66*'Estructura Poblacion'!K$19</f>
        <v>1.2532843729318333E-2</v>
      </c>
      <c r="M66" s="151">
        <f>D66*Parámetros!$B$97</f>
        <v>1.3112693866137015E-5</v>
      </c>
      <c r="N66" s="151">
        <f>E66*Parámetros!$B$98</f>
        <v>6.4694240123702647E-5</v>
      </c>
      <c r="O66" s="151">
        <f>+F66*Parámetros!$B$99</f>
        <v>7.8533330055775244E-4</v>
      </c>
      <c r="P66" s="151">
        <f>+G66*Parámetros!$B$100</f>
        <v>2.3901269760157385E-3</v>
      </c>
      <c r="Q66" s="151">
        <f>+H66*Parámetros!$B$101</f>
        <v>2.9306237432851347E-3</v>
      </c>
      <c r="R66" s="151">
        <f>+I66*Parámetros!$B$102</f>
        <v>4.1521594102322847E-3</v>
      </c>
      <c r="S66" s="151">
        <f>+J66*Parámetros!$B$103</f>
        <v>3.5942496669144697E-3</v>
      </c>
      <c r="T66" s="151">
        <f>+K66*Parámetros!$B$104</f>
        <v>2.8982089194408297E-3</v>
      </c>
      <c r="U66" s="151">
        <f>+L66*Parámetros!$B$105</f>
        <v>3.4214663381039053E-3</v>
      </c>
      <c r="V66" s="151">
        <f t="shared" si="1"/>
        <v>2.0249975288539952E-2</v>
      </c>
      <c r="W66" s="151">
        <f t="shared" si="5"/>
        <v>1.5163255072691234E-2</v>
      </c>
      <c r="X66" s="81">
        <f t="shared" si="3"/>
        <v>0.19639909207534573</v>
      </c>
      <c r="Y66" s="82">
        <f>+M66*Parámetros!$C$97</f>
        <v>6.5563469330685079E-7</v>
      </c>
      <c r="Z66" s="82">
        <f>+N66*Parámetros!$C$98</f>
        <v>3.2347120061851325E-6</v>
      </c>
      <c r="AA66" s="82">
        <f>+O66*Parámetros!$C$99</f>
        <v>3.9266665027887624E-5</v>
      </c>
      <c r="AB66" s="82">
        <f>+P66*Parámetros!$C$100</f>
        <v>1.1950634880078694E-4</v>
      </c>
      <c r="AC66" s="82">
        <f>+Q66*Parámetros!$C$101</f>
        <v>1.8462929582696349E-4</v>
      </c>
      <c r="AD66" s="82">
        <f>+R66*Parámetros!$C$102</f>
        <v>5.0656344804833869E-4</v>
      </c>
      <c r="AE66" s="82">
        <f>+S66*Parámetros!$C$103</f>
        <v>9.8482440873456467E-4</v>
      </c>
      <c r="AF66" s="82">
        <f>+T66*Parámetros!$C$104</f>
        <v>1.2520262531984384E-3</v>
      </c>
      <c r="AG66" s="82">
        <f>+U66*Parámetros!$C$105</f>
        <v>2.4258196337156685E-3</v>
      </c>
      <c r="AH66" s="82">
        <f t="shared" si="2"/>
        <v>5.5165264000521406E-3</v>
      </c>
      <c r="AI66" s="152">
        <f t="shared" si="6"/>
        <v>4.1307950122074881E-3</v>
      </c>
      <c r="AJ66" s="81">
        <f t="shared" si="4"/>
        <v>5.3503313507403366E-2</v>
      </c>
    </row>
    <row r="67" spans="1:36" x14ac:dyDescent="0.25">
      <c r="A67" s="18">
        <v>43969</v>
      </c>
      <c r="B67" s="150">
        <f t="shared" si="7"/>
        <v>59</v>
      </c>
      <c r="C67" s="78">
        <f>+'Modelo predictivo'!X66</f>
        <v>0.3123169515747577</v>
      </c>
      <c r="D67" s="81">
        <f>+$C67*'Estructura Poblacion'!C$19</f>
        <v>1.2740485167905023E-2</v>
      </c>
      <c r="E67" s="81">
        <f>+$C67*'Estructura Poblacion'!D$19</f>
        <v>2.0952623342420755E-2</v>
      </c>
      <c r="F67" s="81">
        <f>+$C67*'Estructura Poblacion'!E$19</f>
        <v>6.3586776865232841E-2</v>
      </c>
      <c r="G67" s="81">
        <f>+$C67*'Estructura Poblacion'!F$19</f>
        <v>7.2571322868049279E-2</v>
      </c>
      <c r="H67" s="81">
        <f>+$C67*'Estructura Poblacion'!G$19</f>
        <v>5.8110957082458205E-2</v>
      </c>
      <c r="I67" s="81">
        <f>+$C67*'Estructura Poblacion'!H$19</f>
        <v>3.9551949207958313E-2</v>
      </c>
      <c r="J67" s="81">
        <f>+$C67*'Estructura Poblacion'!I$19</f>
        <v>2.1037503323552698E-2</v>
      </c>
      <c r="K67" s="81">
        <f>+$C67*'Estructura Poblacion'!J$19</f>
        <v>1.1588239424038861E-2</v>
      </c>
      <c r="L67" s="81">
        <f>+$C67*'Estructura Poblacion'!K$19</f>
        <v>1.2177094293141736E-2</v>
      </c>
      <c r="M67" s="151">
        <f>D67*Parámetros!$B$97</f>
        <v>1.2740485167905022E-5</v>
      </c>
      <c r="N67" s="151">
        <f>E67*Parámetros!$B$98</f>
        <v>6.2857870027262268E-5</v>
      </c>
      <c r="O67" s="151">
        <f>+F67*Parámetros!$B$99</f>
        <v>7.6304132238279407E-4</v>
      </c>
      <c r="P67" s="151">
        <f>+G67*Parámetros!$B$100</f>
        <v>2.3222823317775769E-3</v>
      </c>
      <c r="Q67" s="151">
        <f>+H67*Parámetros!$B$101</f>
        <v>2.847436897040452E-3</v>
      </c>
      <c r="R67" s="151">
        <f>+I67*Parámetros!$B$102</f>
        <v>4.0342988192117474E-3</v>
      </c>
      <c r="S67" s="151">
        <f>+J67*Parámetros!$B$103</f>
        <v>3.492225551709748E-3</v>
      </c>
      <c r="T67" s="151">
        <f>+K67*Parámetros!$B$104</f>
        <v>2.8159421800414432E-3</v>
      </c>
      <c r="U67" s="151">
        <f>+L67*Parámetros!$B$105</f>
        <v>3.3243467420276942E-3</v>
      </c>
      <c r="V67" s="151">
        <f t="shared" si="1"/>
        <v>1.9675172199386623E-2</v>
      </c>
      <c r="W67" s="151">
        <f t="shared" si="5"/>
        <v>1.4359580174611716E-2</v>
      </c>
      <c r="X67" s="81">
        <f t="shared" si="3"/>
        <v>0.20171468410012064</v>
      </c>
      <c r="Y67" s="82">
        <f>+M67*Parámetros!$C$97</f>
        <v>6.370242583952511E-7</v>
      </c>
      <c r="Z67" s="82">
        <f>+N67*Parámetros!$C$98</f>
        <v>3.1428935013631138E-6</v>
      </c>
      <c r="AA67" s="82">
        <f>+O67*Parámetros!$C$99</f>
        <v>3.8152066119139708E-5</v>
      </c>
      <c r="AB67" s="82">
        <f>+P67*Parámetros!$C$100</f>
        <v>1.1611411658887886E-4</v>
      </c>
      <c r="AC67" s="82">
        <f>+Q67*Parámetros!$C$101</f>
        <v>1.7938852451354848E-4</v>
      </c>
      <c r="AD67" s="82">
        <f>+R67*Parámetros!$C$102</f>
        <v>4.9218445594383315E-4</v>
      </c>
      <c r="AE67" s="82">
        <f>+S67*Parámetros!$C$103</f>
        <v>9.5686980116847103E-4</v>
      </c>
      <c r="AF67" s="82">
        <f>+T67*Parámetros!$C$104</f>
        <v>1.2164870217779035E-3</v>
      </c>
      <c r="AG67" s="82">
        <f>+U67*Parámetros!$C$105</f>
        <v>2.356961840097635E-3</v>
      </c>
      <c r="AH67" s="82">
        <f t="shared" si="2"/>
        <v>5.3599377439691679E-3</v>
      </c>
      <c r="AI67" s="152">
        <f t="shared" si="6"/>
        <v>3.9118567799804145E-3</v>
      </c>
      <c r="AJ67" s="81">
        <f t="shared" si="4"/>
        <v>5.495139447139212E-2</v>
      </c>
    </row>
    <row r="68" spans="1:36" x14ac:dyDescent="0.25">
      <c r="A68" s="18">
        <v>43970</v>
      </c>
      <c r="B68" s="150">
        <f t="shared" si="7"/>
        <v>60</v>
      </c>
      <c r="C68" s="78">
        <f>+'Modelo predictivo'!X67</f>
        <v>0.30345171806402504</v>
      </c>
      <c r="D68" s="81">
        <f>+$C68*'Estructura Poblacion'!C$19</f>
        <v>1.2378841730096081E-2</v>
      </c>
      <c r="E68" s="81">
        <f>+$C68*'Estructura Poblacion'!D$19</f>
        <v>2.0357875290301253E-2</v>
      </c>
      <c r="F68" s="81">
        <f>+$C68*'Estructura Poblacion'!E$19</f>
        <v>6.1781842415588636E-2</v>
      </c>
      <c r="G68" s="81">
        <f>+$C68*'Estructura Poblacion'!F$19</f>
        <v>7.0511358718924208E-2</v>
      </c>
      <c r="H68" s="81">
        <f>+$C68*'Estructura Poblacion'!G$19</f>
        <v>5.6461455825896276E-2</v>
      </c>
      <c r="I68" s="81">
        <f>+$C68*'Estructura Poblacion'!H$19</f>
        <v>3.8429252332988148E-2</v>
      </c>
      <c r="J68" s="81">
        <f>+$C68*'Estructura Poblacion'!I$19</f>
        <v>2.0440345921414485E-2</v>
      </c>
      <c r="K68" s="81">
        <f>+$C68*'Estructura Poblacion'!J$19</f>
        <v>1.125930291273396E-2</v>
      </c>
      <c r="L68" s="81">
        <f>+$C68*'Estructura Poblacion'!K$19</f>
        <v>1.1831442916082006E-2</v>
      </c>
      <c r="M68" s="151">
        <f>D68*Parámetros!$B$97</f>
        <v>1.2378841730096081E-5</v>
      </c>
      <c r="N68" s="151">
        <f>E68*Parámetros!$B$98</f>
        <v>6.1073625870903758E-5</v>
      </c>
      <c r="O68" s="151">
        <f>+F68*Parámetros!$B$99</f>
        <v>7.4138210898706369E-4</v>
      </c>
      <c r="P68" s="151">
        <f>+G68*Parámetros!$B$100</f>
        <v>2.2563634790055747E-3</v>
      </c>
      <c r="Q68" s="151">
        <f>+H68*Parámetros!$B$101</f>
        <v>2.7666113354689178E-3</v>
      </c>
      <c r="R68" s="151">
        <f>+I68*Parámetros!$B$102</f>
        <v>3.9197837379647904E-3</v>
      </c>
      <c r="S68" s="151">
        <f>+J68*Parámetros!$B$103</f>
        <v>3.3930974229548047E-3</v>
      </c>
      <c r="T68" s="151">
        <f>+K68*Parámetros!$B$104</f>
        <v>2.7360106077943523E-3</v>
      </c>
      <c r="U68" s="151">
        <f>+L68*Parámetros!$B$105</f>
        <v>3.2299839160903881E-3</v>
      </c>
      <c r="V68" s="151">
        <f t="shared" si="1"/>
        <v>1.911668507586689E-2</v>
      </c>
      <c r="W68" s="151">
        <f t="shared" si="5"/>
        <v>1.3598501295117586E-2</v>
      </c>
      <c r="X68" s="81">
        <f t="shared" si="3"/>
        <v>0.20723286788086995</v>
      </c>
      <c r="Y68" s="82">
        <f>+M68*Parámetros!$C$97</f>
        <v>6.1894208650480411E-7</v>
      </c>
      <c r="Z68" s="82">
        <f>+N68*Parámetros!$C$98</f>
        <v>3.053681293545188E-6</v>
      </c>
      <c r="AA68" s="82">
        <f>+O68*Parámetros!$C$99</f>
        <v>3.7069105449353188E-5</v>
      </c>
      <c r="AB68" s="82">
        <f>+P68*Parámetros!$C$100</f>
        <v>1.1281817395027874E-4</v>
      </c>
      <c r="AC68" s="82">
        <f>+Q68*Parámetros!$C$101</f>
        <v>1.7429651413454182E-4</v>
      </c>
      <c r="AD68" s="82">
        <f>+R68*Parámetros!$C$102</f>
        <v>4.7821361603170445E-4</v>
      </c>
      <c r="AE68" s="82">
        <f>+S68*Parámetros!$C$103</f>
        <v>9.2970869388961657E-4</v>
      </c>
      <c r="AF68" s="82">
        <f>+T68*Parámetros!$C$104</f>
        <v>1.1819565825671602E-3</v>
      </c>
      <c r="AG68" s="82">
        <f>+U68*Parámetros!$C$105</f>
        <v>2.2900585965080849E-3</v>
      </c>
      <c r="AH68" s="82">
        <f t="shared" si="2"/>
        <v>5.2077939059107896E-3</v>
      </c>
      <c r="AI68" s="152">
        <f t="shared" si="6"/>
        <v>3.7045226143121945E-3</v>
      </c>
      <c r="AJ68" s="81">
        <f t="shared" si="4"/>
        <v>5.645466576299072E-2</v>
      </c>
    </row>
    <row r="69" spans="1:36" x14ac:dyDescent="0.25">
      <c r="A69" s="18">
        <v>43971</v>
      </c>
      <c r="B69" s="150">
        <f t="shared" si="7"/>
        <v>61</v>
      </c>
      <c r="C69" s="78">
        <f>+'Modelo predictivo'!X68</f>
        <v>0.29483812674880028</v>
      </c>
      <c r="D69" s="81">
        <f>+$C69*'Estructura Poblacion'!C$19</f>
        <v>1.2027463644978762E-2</v>
      </c>
      <c r="E69" s="81">
        <f>+$C69*'Estructura Poblacion'!D$19</f>
        <v>1.9780009332198586E-2</v>
      </c>
      <c r="F69" s="81">
        <f>+$C69*'Estructura Poblacion'!E$19</f>
        <v>6.0028141547903258E-2</v>
      </c>
      <c r="G69" s="81">
        <f>+$C69*'Estructura Poblacion'!F$19</f>
        <v>6.8509867242913261E-2</v>
      </c>
      <c r="H69" s="81">
        <f>+$C69*'Estructura Poblacion'!G$19</f>
        <v>5.4858776135533555E-2</v>
      </c>
      <c r="I69" s="81">
        <f>+$C69*'Estructura Poblacion'!H$19</f>
        <v>3.7338423530772678E-2</v>
      </c>
      <c r="J69" s="81">
        <f>+$C69*'Estructura Poblacion'!I$19</f>
        <v>1.9860139003384319E-2</v>
      </c>
      <c r="K69" s="81">
        <f>+$C69*'Estructura Poblacion'!J$19</f>
        <v>1.0939703358632416E-2</v>
      </c>
      <c r="L69" s="81">
        <f>+$C69*'Estructura Poblacion'!K$19</f>
        <v>1.149560295248345E-2</v>
      </c>
      <c r="M69" s="151">
        <f>D69*Parámetros!$B$97</f>
        <v>1.2027463644978762E-5</v>
      </c>
      <c r="N69" s="151">
        <f>E69*Parámetros!$B$98</f>
        <v>5.9340027996595755E-5</v>
      </c>
      <c r="O69" s="151">
        <f>+F69*Parámetros!$B$99</f>
        <v>7.2033769857483907E-4</v>
      </c>
      <c r="P69" s="151">
        <f>+G69*Parámetros!$B$100</f>
        <v>2.1923157517732242E-3</v>
      </c>
      <c r="Q69" s="151">
        <f>+H69*Parámetros!$B$101</f>
        <v>2.6880800306411444E-3</v>
      </c>
      <c r="R69" s="151">
        <f>+I69*Parámetros!$B$102</f>
        <v>3.8085192001388129E-3</v>
      </c>
      <c r="S69" s="151">
        <f>+J69*Parámetros!$B$103</f>
        <v>3.296783074561797E-3</v>
      </c>
      <c r="T69" s="151">
        <f>+K69*Parámetros!$B$104</f>
        <v>2.658347916147677E-3</v>
      </c>
      <c r="U69" s="151">
        <f>+L69*Parámetros!$B$105</f>
        <v>3.1382996060279823E-3</v>
      </c>
      <c r="V69" s="151">
        <f t="shared" si="1"/>
        <v>1.8574050769507053E-2</v>
      </c>
      <c r="W69" s="151">
        <f t="shared" si="5"/>
        <v>1.8587897582907451E-2</v>
      </c>
      <c r="X69" s="81">
        <f t="shared" si="3"/>
        <v>0.20721902106746953</v>
      </c>
      <c r="Y69" s="82">
        <f>+M69*Parámetros!$C$97</f>
        <v>6.0137318224893811E-7</v>
      </c>
      <c r="Z69" s="82">
        <f>+N69*Parámetros!$C$98</f>
        <v>2.967001399829788E-6</v>
      </c>
      <c r="AA69" s="82">
        <f>+O69*Parámetros!$C$99</f>
        <v>3.6016884928741954E-5</v>
      </c>
      <c r="AB69" s="82">
        <f>+P69*Parámetros!$C$100</f>
        <v>1.0961578758866121E-4</v>
      </c>
      <c r="AC69" s="82">
        <f>+Q69*Parámetros!$C$101</f>
        <v>1.6934904193039211E-4</v>
      </c>
      <c r="AD69" s="82">
        <f>+R69*Parámetros!$C$102</f>
        <v>4.6463934241693517E-4</v>
      </c>
      <c r="AE69" s="82">
        <f>+S69*Parámetros!$C$103</f>
        <v>9.0331856242993245E-4</v>
      </c>
      <c r="AF69" s="82">
        <f>+T69*Parámetros!$C$104</f>
        <v>1.1484062997757965E-3</v>
      </c>
      <c r="AG69" s="82">
        <f>+U69*Parámetros!$C$105</f>
        <v>2.2250544206738393E-3</v>
      </c>
      <c r="AH69" s="82">
        <f t="shared" si="2"/>
        <v>5.0599687143263773E-3</v>
      </c>
      <c r="AI69" s="152">
        <f t="shared" si="6"/>
        <v>5.0637408824693742E-3</v>
      </c>
      <c r="AJ69" s="81">
        <f t="shared" si="4"/>
        <v>5.6450893594847729E-2</v>
      </c>
    </row>
    <row r="70" spans="1:36" x14ac:dyDescent="0.25">
      <c r="A70" s="18">
        <v>43972</v>
      </c>
      <c r="B70" s="150">
        <f t="shared" si="7"/>
        <v>62</v>
      </c>
      <c r="C70" s="78">
        <f>+'Modelo predictivo'!X69</f>
        <v>0.28646903461776674</v>
      </c>
      <c r="D70" s="81">
        <f>+$C70*'Estructura Poblacion'!C$19</f>
        <v>1.1686059524495918E-2</v>
      </c>
      <c r="E70" s="81">
        <f>+$C70*'Estructura Poblacion'!D$19</f>
        <v>1.9218546259972137E-2</v>
      </c>
      <c r="F70" s="81">
        <f>+$C70*'Estructura Poblacion'!E$19</f>
        <v>5.8324219966902478E-2</v>
      </c>
      <c r="G70" s="81">
        <f>+$C70*'Estructura Poblacion'!F$19</f>
        <v>6.656518865889377E-2</v>
      </c>
      <c r="H70" s="81">
        <f>+$C70*'Estructura Poblacion'!G$19</f>
        <v>5.3301588953750957E-2</v>
      </c>
      <c r="I70" s="81">
        <f>+$C70*'Estructura Poblacion'!H$19</f>
        <v>3.6278558207374988E-2</v>
      </c>
      <c r="J70" s="81">
        <f>+$C70*'Estructura Poblacion'!I$19</f>
        <v>1.9296401420028739E-2</v>
      </c>
      <c r="K70" s="81">
        <f>+$C70*'Estructura Poblacion'!J$19</f>
        <v>1.0629175726727549E-2</v>
      </c>
      <c r="L70" s="81">
        <f>+$C70*'Estructura Poblacion'!K$19</f>
        <v>1.1169295899620225E-2</v>
      </c>
      <c r="M70" s="151">
        <f>D70*Parámetros!$B$97</f>
        <v>1.1686059524495917E-5</v>
      </c>
      <c r="N70" s="151">
        <f>E70*Parámetros!$B$98</f>
        <v>5.7655638779916409E-5</v>
      </c>
      <c r="O70" s="151">
        <f>+F70*Parámetros!$B$99</f>
        <v>6.9989063960282979E-4</v>
      </c>
      <c r="P70" s="151">
        <f>+G70*Parámetros!$B$100</f>
        <v>2.1300860370846008E-3</v>
      </c>
      <c r="Q70" s="151">
        <f>+H70*Parámetros!$B$101</f>
        <v>2.6117778587337972E-3</v>
      </c>
      <c r="R70" s="151">
        <f>+I70*Parámetros!$B$102</f>
        <v>3.7004129371522483E-3</v>
      </c>
      <c r="S70" s="151">
        <f>+J70*Parámetros!$B$103</f>
        <v>3.2032026357247706E-3</v>
      </c>
      <c r="T70" s="151">
        <f>+K70*Parámetros!$B$104</f>
        <v>2.5828897015947945E-3</v>
      </c>
      <c r="U70" s="151">
        <f>+L70*Parámetros!$B$105</f>
        <v>3.0492177805963214E-3</v>
      </c>
      <c r="V70" s="151">
        <f t="shared" si="1"/>
        <v>1.8046819288793772E-2</v>
      </c>
      <c r="W70" s="151">
        <f t="shared" si="5"/>
        <v>1.7754589323104867E-2</v>
      </c>
      <c r="X70" s="81">
        <f t="shared" si="3"/>
        <v>0.20751125103315843</v>
      </c>
      <c r="Y70" s="82">
        <f>+M70*Parámetros!$C$97</f>
        <v>5.8430297622479593E-7</v>
      </c>
      <c r="Z70" s="82">
        <f>+N70*Parámetros!$C$98</f>
        <v>2.8827819389958207E-6</v>
      </c>
      <c r="AA70" s="82">
        <f>+O70*Parámetros!$C$99</f>
        <v>3.4994531980141488E-5</v>
      </c>
      <c r="AB70" s="82">
        <f>+P70*Parámetros!$C$100</f>
        <v>1.0650430185423004E-4</v>
      </c>
      <c r="AC70" s="82">
        <f>+Q70*Parámetros!$C$101</f>
        <v>1.6454200510022924E-4</v>
      </c>
      <c r="AD70" s="82">
        <f>+R70*Parámetros!$C$102</f>
        <v>4.514503783325743E-4</v>
      </c>
      <c r="AE70" s="82">
        <f>+S70*Parámetros!$C$103</f>
        <v>8.7767752218858718E-4</v>
      </c>
      <c r="AF70" s="82">
        <f>+T70*Parámetros!$C$104</f>
        <v>1.1158083510889511E-3</v>
      </c>
      <c r="AG70" s="82">
        <f>+U70*Parámetros!$C$105</f>
        <v>2.1618954064427918E-3</v>
      </c>
      <c r="AH70" s="82">
        <f t="shared" si="2"/>
        <v>4.9163395819027261E-3</v>
      </c>
      <c r="AI70" s="152">
        <f t="shared" si="6"/>
        <v>4.8367298886740386E-3</v>
      </c>
      <c r="AJ70" s="81">
        <f t="shared" si="4"/>
        <v>5.653050328807642E-2</v>
      </c>
    </row>
    <row r="71" spans="1:36" x14ac:dyDescent="0.25">
      <c r="A71" s="18">
        <v>43973</v>
      </c>
      <c r="B71" s="150">
        <f t="shared" si="7"/>
        <v>63</v>
      </c>
      <c r="C71" s="78">
        <f>+'Modelo predictivo'!X70</f>
        <v>0.27833750168792903</v>
      </c>
      <c r="D71" s="81">
        <f>+$C71*'Estructura Poblacion'!C$19</f>
        <v>1.1354346262815562E-2</v>
      </c>
      <c r="E71" s="81">
        <f>+$C71*'Estructura Poblacion'!D$19</f>
        <v>1.867302048618269E-2</v>
      </c>
      <c r="F71" s="81">
        <f>+$C71*'Estructura Poblacion'!E$19</f>
        <v>5.6668664713257787E-2</v>
      </c>
      <c r="G71" s="81">
        <f>+$C71*'Estructura Poblacion'!F$19</f>
        <v>6.4675710362285282E-2</v>
      </c>
      <c r="H71" s="81">
        <f>+$C71*'Estructura Poblacion'!G$19</f>
        <v>5.1788602999201232E-2</v>
      </c>
      <c r="I71" s="81">
        <f>+$C71*'Estructura Poblacion'!H$19</f>
        <v>3.5248777480449578E-2</v>
      </c>
      <c r="J71" s="81">
        <f>+$C71*'Estructura Poblacion'!I$19</f>
        <v>1.874866569779372E-2</v>
      </c>
      <c r="K71" s="81">
        <f>+$C71*'Estructura Poblacion'!J$19</f>
        <v>1.0327462515195833E-2</v>
      </c>
      <c r="L71" s="81">
        <f>+$C71*'Estructura Poblacion'!K$19</f>
        <v>1.0852251170747354E-2</v>
      </c>
      <c r="M71" s="151">
        <f>D71*Parámetros!$B$97</f>
        <v>1.1354346262815563E-5</v>
      </c>
      <c r="N71" s="151">
        <f>E71*Parámetros!$B$98</f>
        <v>5.6019061458548069E-5</v>
      </c>
      <c r="O71" s="151">
        <f>+F71*Parámetros!$B$99</f>
        <v>6.8002397655909344E-4</v>
      </c>
      <c r="P71" s="151">
        <f>+G71*Parámetros!$B$100</f>
        <v>2.0696227315931291E-3</v>
      </c>
      <c r="Q71" s="151">
        <f>+H71*Parámetros!$B$101</f>
        <v>2.5376415469608605E-3</v>
      </c>
      <c r="R71" s="151">
        <f>+I71*Parámetros!$B$102</f>
        <v>3.5953753030058566E-3</v>
      </c>
      <c r="S71" s="151">
        <f>+J71*Parámetros!$B$103</f>
        <v>3.1122785058337577E-3</v>
      </c>
      <c r="T71" s="151">
        <f>+K71*Parámetros!$B$104</f>
        <v>2.5095733911925872E-3</v>
      </c>
      <c r="U71" s="151">
        <f>+L71*Parámetros!$B$105</f>
        <v>2.9626645696140277E-3</v>
      </c>
      <c r="V71" s="151">
        <f t="shared" si="1"/>
        <v>1.7534553432480674E-2</v>
      </c>
      <c r="W71" s="151">
        <f t="shared" si="5"/>
        <v>1.6958638880863963E-2</v>
      </c>
      <c r="X71" s="81">
        <f t="shared" si="3"/>
        <v>0.20808716558477514</v>
      </c>
      <c r="Y71" s="82">
        <f>+M71*Parámetros!$C$97</f>
        <v>5.6771731314077814E-7</v>
      </c>
      <c r="Z71" s="82">
        <f>+N71*Parámetros!$C$98</f>
        <v>2.8009530729274036E-6</v>
      </c>
      <c r="AA71" s="82">
        <f>+O71*Parámetros!$C$99</f>
        <v>3.4001198827954672E-5</v>
      </c>
      <c r="AB71" s="82">
        <f>+P71*Parámetros!$C$100</f>
        <v>1.0348113657965646E-4</v>
      </c>
      <c r="AC71" s="82">
        <f>+Q71*Parámetros!$C$101</f>
        <v>1.598714174585342E-4</v>
      </c>
      <c r="AD71" s="82">
        <f>+R71*Parámetros!$C$102</f>
        <v>4.386357869667145E-4</v>
      </c>
      <c r="AE71" s="82">
        <f>+S71*Parámetros!$C$103</f>
        <v>8.5276431059844963E-4</v>
      </c>
      <c r="AF71" s="82">
        <f>+T71*Parámetros!$C$104</f>
        <v>1.0841357049951976E-3</v>
      </c>
      <c r="AG71" s="82">
        <f>+U71*Parámetros!$C$105</f>
        <v>2.1005291798563454E-3</v>
      </c>
      <c r="AH71" s="82">
        <f t="shared" si="2"/>
        <v>4.7767874056689206E-3</v>
      </c>
      <c r="AI71" s="152">
        <f t="shared" si="6"/>
        <v>4.6198959634375942E-3</v>
      </c>
      <c r="AJ71" s="81">
        <f t="shared" si="4"/>
        <v>5.6687394730307747E-2</v>
      </c>
    </row>
    <row r="72" spans="1:36" x14ac:dyDescent="0.25">
      <c r="A72" s="18">
        <v>43974</v>
      </c>
      <c r="B72" s="150">
        <f t="shared" si="7"/>
        <v>64</v>
      </c>
      <c r="C72" s="78">
        <f>+'Modelo predictivo'!X71</f>
        <v>0.27043678471818566</v>
      </c>
      <c r="D72" s="81">
        <f>+$C72*'Estructura Poblacion'!C$19</f>
        <v>1.1032048779885832E-2</v>
      </c>
      <c r="E72" s="81">
        <f>+$C72*'Estructura Poblacion'!D$19</f>
        <v>1.8142979622350553E-2</v>
      </c>
      <c r="F72" s="81">
        <f>+$C72*'Estructura Poblacion'!E$19</f>
        <v>5.5060102883689031E-2</v>
      </c>
      <c r="G72" s="81">
        <f>+$C72*'Estructura Poblacion'!F$19</f>
        <v>6.2839865464308045E-2</v>
      </c>
      <c r="H72" s="81">
        <f>+$C72*'Estructura Poblacion'!G$19</f>
        <v>5.0318563597130835E-2</v>
      </c>
      <c r="I72" s="81">
        <f>+$C72*'Estructura Poblacion'!H$19</f>
        <v>3.4248227383126585E-2</v>
      </c>
      <c r="J72" s="81">
        <f>+$C72*'Estructura Poblacion'!I$19</f>
        <v>1.8216477615554321E-2</v>
      </c>
      <c r="K72" s="81">
        <f>+$C72*'Estructura Poblacion'!J$19</f>
        <v>1.0034313522144659E-2</v>
      </c>
      <c r="L72" s="81">
        <f>+$C72*'Estructura Poblacion'!K$19</f>
        <v>1.0544205849995811E-2</v>
      </c>
      <c r="M72" s="151">
        <f>D72*Parámetros!$B$97</f>
        <v>1.1032048779885832E-5</v>
      </c>
      <c r="N72" s="151">
        <f>E72*Parámetros!$B$98</f>
        <v>5.4428938867051663E-5</v>
      </c>
      <c r="O72" s="151">
        <f>+F72*Parámetros!$B$99</f>
        <v>6.6072123460426838E-4</v>
      </c>
      <c r="P72" s="151">
        <f>+G72*Parámetros!$B$100</f>
        <v>2.0108756948578575E-3</v>
      </c>
      <c r="Q72" s="151">
        <f>+H72*Parámetros!$B$101</f>
        <v>2.4656096162594108E-3</v>
      </c>
      <c r="R72" s="151">
        <f>+I72*Parámetros!$B$102</f>
        <v>3.4933191930789113E-3</v>
      </c>
      <c r="S72" s="151">
        <f>+J72*Parámetros!$B$103</f>
        <v>3.0239352841820175E-3</v>
      </c>
      <c r="T72" s="151">
        <f>+K72*Parámetros!$B$104</f>
        <v>2.438338185881152E-3</v>
      </c>
      <c r="U72" s="151">
        <f>+L72*Parámetros!$B$105</f>
        <v>2.8785681970488566E-3</v>
      </c>
      <c r="V72" s="151">
        <f t="shared" si="1"/>
        <v>1.7036828393559411E-2</v>
      </c>
      <c r="W72" s="151">
        <f t="shared" si="5"/>
        <v>1.6198371479269485E-2</v>
      </c>
      <c r="X72" s="81">
        <f t="shared" si="3"/>
        <v>0.20892562249906507</v>
      </c>
      <c r="Y72" s="82">
        <f>+M72*Parámetros!$C$97</f>
        <v>5.5160243899429163E-7</v>
      </c>
      <c r="Z72" s="82">
        <f>+N72*Parámetros!$C$98</f>
        <v>2.7214469433525834E-6</v>
      </c>
      <c r="AA72" s="82">
        <f>+O72*Parámetros!$C$99</f>
        <v>3.3036061730213423E-5</v>
      </c>
      <c r="AB72" s="82">
        <f>+P72*Parámetros!$C$100</f>
        <v>1.0054378474289288E-4</v>
      </c>
      <c r="AC72" s="82">
        <f>+Q72*Parámetros!$C$101</f>
        <v>1.5533340582434289E-4</v>
      </c>
      <c r="AD72" s="82">
        <f>+R72*Parámetros!$C$102</f>
        <v>4.2618494155562716E-4</v>
      </c>
      <c r="AE72" s="82">
        <f>+S72*Parámetros!$C$103</f>
        <v>8.2855826786587289E-4</v>
      </c>
      <c r="AF72" s="82">
        <f>+T72*Parámetros!$C$104</f>
        <v>1.0533620963006577E-3</v>
      </c>
      <c r="AG72" s="82">
        <f>+U72*Parámetros!$C$105</f>
        <v>2.0409048517076394E-3</v>
      </c>
      <c r="AH72" s="82">
        <f t="shared" si="2"/>
        <v>4.6411964591095926E-3</v>
      </c>
      <c r="AI72" s="152">
        <f t="shared" si="6"/>
        <v>4.4127828617061297E-3</v>
      </c>
      <c r="AJ72" s="81">
        <f t="shared" si="4"/>
        <v>5.6915808327711211E-2</v>
      </c>
    </row>
    <row r="73" spans="1:36" x14ac:dyDescent="0.25">
      <c r="A73" s="18">
        <v>43975</v>
      </c>
      <c r="B73" s="150">
        <f t="shared" si="7"/>
        <v>65</v>
      </c>
      <c r="C73" s="78">
        <f>+'Modelo predictivo'!X72</f>
        <v>0.70062811346724629</v>
      </c>
      <c r="D73" s="81">
        <f>+$C73*'Estructura Poblacion'!C$19</f>
        <v>2.8581036164827177E-2</v>
      </c>
      <c r="E73" s="81">
        <f>+$C73*'Estructura Poblacion'!D$19</f>
        <v>4.7003522833361691E-2</v>
      </c>
      <c r="F73" s="81">
        <f>+$C73*'Estructura Poblacion'!E$19</f>
        <v>0.14264574270438524</v>
      </c>
      <c r="G73" s="81">
        <f>+$C73*'Estructura Poblacion'!F$19</f>
        <v>0.16280099039290594</v>
      </c>
      <c r="H73" s="81">
        <f>+$C73*'Estructura Poblacion'!G$19</f>
        <v>0.13036170475912598</v>
      </c>
      <c r="I73" s="81">
        <f>+$C73*'Estructura Poblacion'!H$19</f>
        <v>8.8727836954732478E-2</v>
      </c>
      <c r="J73" s="81">
        <f>+$C73*'Estructura Poblacion'!I$19</f>
        <v>4.719393613226127E-2</v>
      </c>
      <c r="K73" s="81">
        <f>+$C73*'Estructura Poblacion'!J$19</f>
        <v>2.5996175632265361E-2</v>
      </c>
      <c r="L73" s="81">
        <f>+$C73*'Estructura Poblacion'!K$19</f>
        <v>2.7317167893381209E-2</v>
      </c>
      <c r="M73" s="151">
        <f>D73*Parámetros!$B$97</f>
        <v>2.8581036164827178E-5</v>
      </c>
      <c r="N73" s="151">
        <f>E73*Parámetros!$B$98</f>
        <v>1.4101056850008507E-4</v>
      </c>
      <c r="O73" s="151">
        <f>+F73*Parámetros!$B$99</f>
        <v>1.7117489124526229E-3</v>
      </c>
      <c r="P73" s="151">
        <f>+G73*Parámetros!$B$100</f>
        <v>5.2096316925729904E-3</v>
      </c>
      <c r="Q73" s="151">
        <f>+H73*Parámetros!$B$101</f>
        <v>6.3877235331971736E-3</v>
      </c>
      <c r="R73" s="151">
        <f>+I73*Parámetros!$B$102</f>
        <v>9.0502393693827118E-3</v>
      </c>
      <c r="S73" s="151">
        <f>+J73*Parámetros!$B$103</f>
        <v>7.8341933979553715E-3</v>
      </c>
      <c r="T73" s="151">
        <f>+K73*Parámetros!$B$104</f>
        <v>6.3170706786404825E-3</v>
      </c>
      <c r="U73" s="151">
        <f>+L73*Parámetros!$B$105</f>
        <v>7.4575868348930709E-3</v>
      </c>
      <c r="V73" s="151">
        <f t="shared" si="1"/>
        <v>4.413778602375934E-2</v>
      </c>
      <c r="W73" s="151">
        <f t="shared" si="5"/>
        <v>1.5472187440221248E-2</v>
      </c>
      <c r="X73" s="81">
        <f t="shared" si="3"/>
        <v>0.23759122108260314</v>
      </c>
      <c r="Y73" s="82">
        <f>+M73*Parámetros!$C$97</f>
        <v>1.429051808241359E-6</v>
      </c>
      <c r="Z73" s="82">
        <f>+N73*Parámetros!$C$98</f>
        <v>7.0505284250042536E-6</v>
      </c>
      <c r="AA73" s="82">
        <f>+O73*Parámetros!$C$99</f>
        <v>8.5587445622631154E-5</v>
      </c>
      <c r="AB73" s="82">
        <f>+P73*Parámetros!$C$100</f>
        <v>2.6048158462864954E-4</v>
      </c>
      <c r="AC73" s="82">
        <f>+Q73*Parámetros!$C$101</f>
        <v>4.0242658259142194E-4</v>
      </c>
      <c r="AD73" s="82">
        <f>+R73*Parámetros!$C$102</f>
        <v>1.1041292030646908E-3</v>
      </c>
      <c r="AE73" s="82">
        <f>+S73*Parámetros!$C$103</f>
        <v>2.1465689910397721E-3</v>
      </c>
      <c r="AF73" s="82">
        <f>+T73*Parámetros!$C$104</f>
        <v>2.7289745331726886E-3</v>
      </c>
      <c r="AG73" s="82">
        <f>+U73*Parámetros!$C$105</f>
        <v>5.287429065939187E-3</v>
      </c>
      <c r="AH73" s="82">
        <f t="shared" si="2"/>
        <v>1.2024076986292286E-2</v>
      </c>
      <c r="AI73" s="152">
        <f t="shared" si="6"/>
        <v>4.2149547969492704E-3</v>
      </c>
      <c r="AJ73" s="81">
        <f t="shared" si="4"/>
        <v>6.4724930517054219E-2</v>
      </c>
    </row>
    <row r="74" spans="1:36" x14ac:dyDescent="0.25">
      <c r="A74" s="18">
        <v>43976</v>
      </c>
      <c r="B74" s="150">
        <f t="shared" si="7"/>
        <v>66</v>
      </c>
      <c r="C74" s="78">
        <f>+'Modelo predictivo'!X73</f>
        <v>0.7309950131457299</v>
      </c>
      <c r="D74" s="81">
        <f>+$C74*'Estructura Poblacion'!C$19</f>
        <v>2.9819806692645848E-2</v>
      </c>
      <c r="E74" s="81">
        <f>+$C74*'Estructura Poblacion'!D$19</f>
        <v>4.904076803517407E-2</v>
      </c>
      <c r="F74" s="81">
        <f>+$C74*'Estructura Poblacion'!E$19</f>
        <v>0.14882835067429701</v>
      </c>
      <c r="G74" s="81">
        <f>+$C74*'Estructura Poblacion'!F$19</f>
        <v>0.16985717504749195</v>
      </c>
      <c r="H74" s="81">
        <f>+$C74*'Estructura Poblacion'!G$19</f>
        <v>0.13601189311760603</v>
      </c>
      <c r="I74" s="81">
        <f>+$C74*'Estructura Poblacion'!H$19</f>
        <v>9.2573513814827771E-2</v>
      </c>
      <c r="J74" s="81">
        <f>+$C74*'Estructura Poblacion'!I$19</f>
        <v>4.9239434302280304E-2</v>
      </c>
      <c r="K74" s="81">
        <f>+$C74*'Estructura Poblacion'!J$19</f>
        <v>2.7122912116678707E-2</v>
      </c>
      <c r="L74" s="81">
        <f>+$C74*'Estructura Poblacion'!K$19</f>
        <v>2.8501159344728216E-2</v>
      </c>
      <c r="M74" s="151">
        <f>D74*Parámetros!$B$97</f>
        <v>2.981980669264585E-5</v>
      </c>
      <c r="N74" s="151">
        <f>E74*Parámetros!$B$98</f>
        <v>1.4712230410552222E-4</v>
      </c>
      <c r="O74" s="151">
        <f>+F74*Parámetros!$B$99</f>
        <v>1.7859402080915641E-3</v>
      </c>
      <c r="P74" s="151">
        <f>+G74*Parámetros!$B$100</f>
        <v>5.4354296015197423E-3</v>
      </c>
      <c r="Q74" s="151">
        <f>+H74*Parámetros!$B$101</f>
        <v>6.6645827627626955E-3</v>
      </c>
      <c r="R74" s="151">
        <f>+I74*Parámetros!$B$102</f>
        <v>9.442498409112432E-3</v>
      </c>
      <c r="S74" s="151">
        <f>+J74*Parámetros!$B$103</f>
        <v>8.1737460941785304E-3</v>
      </c>
      <c r="T74" s="151">
        <f>+K74*Parámetros!$B$104</f>
        <v>6.5908676443529254E-3</v>
      </c>
      <c r="U74" s="151">
        <f>+L74*Parámetros!$B$105</f>
        <v>7.7808165011108033E-3</v>
      </c>
      <c r="V74" s="151">
        <f t="shared" ref="V74:V137" si="8">+SUM(M74:U74)</f>
        <v>4.6050823331926859E-2</v>
      </c>
      <c r="W74" s="151">
        <f t="shared" si="5"/>
        <v>1.4778558752183648E-2</v>
      </c>
      <c r="X74" s="81">
        <f t="shared" si="3"/>
        <v>0.26886348566234636</v>
      </c>
      <c r="Y74" s="82">
        <f>+M74*Parámetros!$C$97</f>
        <v>1.4909903346322926E-6</v>
      </c>
      <c r="Z74" s="82">
        <f>+N74*Parámetros!$C$98</f>
        <v>7.3561152052761113E-6</v>
      </c>
      <c r="AA74" s="82">
        <f>+O74*Parámetros!$C$99</f>
        <v>8.9297010404578209E-5</v>
      </c>
      <c r="AB74" s="82">
        <f>+P74*Parámetros!$C$100</f>
        <v>2.7177148007598713E-4</v>
      </c>
      <c r="AC74" s="82">
        <f>+Q74*Parámetros!$C$101</f>
        <v>4.1986871405404983E-4</v>
      </c>
      <c r="AD74" s="82">
        <f>+R74*Parámetros!$C$102</f>
        <v>1.1519848059117167E-3</v>
      </c>
      <c r="AE74" s="82">
        <f>+S74*Parámetros!$C$103</f>
        <v>2.2396064298049177E-3</v>
      </c>
      <c r="AF74" s="82">
        <f>+T74*Parámetros!$C$104</f>
        <v>2.8472548223604636E-3</v>
      </c>
      <c r="AG74" s="82">
        <f>+U74*Parámetros!$C$105</f>
        <v>5.5165988992875595E-3</v>
      </c>
      <c r="AH74" s="82">
        <f t="shared" ref="AH74:AH137" si="9">+SUM(Y74:AG74)</f>
        <v>1.254522926743918E-2</v>
      </c>
      <c r="AI74" s="152">
        <f t="shared" si="6"/>
        <v>4.0259955061417189E-3</v>
      </c>
      <c r="AJ74" s="81">
        <f t="shared" si="4"/>
        <v>7.3244164278351676E-2</v>
      </c>
    </row>
    <row r="75" spans="1:36" x14ac:dyDescent="0.25">
      <c r="A75" s="153">
        <v>43977</v>
      </c>
      <c r="B75" s="150">
        <f t="shared" si="7"/>
        <v>67</v>
      </c>
      <c r="C75" s="78">
        <f>+'Modelo predictivo'!X74</f>
        <v>0.76267804414965212</v>
      </c>
      <c r="D75" s="81">
        <f>+$C75*'Estructura Poblacion'!C$19</f>
        <v>3.1112266754593925E-2</v>
      </c>
      <c r="E75" s="81">
        <f>+$C75*'Estructura Poblacion'!D$19</f>
        <v>5.1166309449510401E-2</v>
      </c>
      <c r="F75" s="81">
        <f>+$C75*'Estructura Poblacion'!E$19</f>
        <v>0.15527891895982418</v>
      </c>
      <c r="G75" s="81">
        <f>+$C75*'Estructura Poblacion'!F$19</f>
        <v>0.17721918169116171</v>
      </c>
      <c r="H75" s="81">
        <f>+$C75*'Estructura Poblacion'!G$19</f>
        <v>0.14190696620162471</v>
      </c>
      <c r="I75" s="81">
        <f>+$C75*'Estructura Poblacion'!H$19</f>
        <v>9.658586609574886E-2</v>
      </c>
      <c r="J75" s="81">
        <f>+$C75*'Estructura Poblacion'!I$19</f>
        <v>5.137358637658964E-2</v>
      </c>
      <c r="K75" s="81">
        <f>+$C75*'Estructura Poblacion'!J$19</f>
        <v>2.8298482469493243E-2</v>
      </c>
      <c r="L75" s="81">
        <f>+$C75*'Estructura Poblacion'!K$19</f>
        <v>2.9736466151105471E-2</v>
      </c>
      <c r="M75" s="151">
        <f>D75*Parámetros!$B$97</f>
        <v>3.1112266754593928E-5</v>
      </c>
      <c r="N75" s="151">
        <f>E75*Parámetros!$B$98</f>
        <v>1.534989283485312E-4</v>
      </c>
      <c r="O75" s="151">
        <f>+F75*Parámetros!$B$99</f>
        <v>1.8633470275178901E-3</v>
      </c>
      <c r="P75" s="151">
        <f>+G75*Parámetros!$B$100</f>
        <v>5.6710138141171746E-3</v>
      </c>
      <c r="Q75" s="151">
        <f>+H75*Parámetros!$B$101</f>
        <v>6.9534413438796109E-3</v>
      </c>
      <c r="R75" s="151">
        <f>+I75*Parámetros!$B$102</f>
        <v>9.8517583417663829E-3</v>
      </c>
      <c r="S75" s="151">
        <f>+J75*Parámetros!$B$103</f>
        <v>8.52801533851388E-3</v>
      </c>
      <c r="T75" s="151">
        <f>+K75*Parámetros!$B$104</f>
        <v>6.8765312400868575E-3</v>
      </c>
      <c r="U75" s="151">
        <f>+L75*Parámetros!$B$105</f>
        <v>8.1180552592517944E-3</v>
      </c>
      <c r="V75" s="151">
        <f t="shared" si="8"/>
        <v>4.8046773560236712E-2</v>
      </c>
      <c r="W75" s="151">
        <f t="shared" si="5"/>
        <v>1.4116025931289845E-2</v>
      </c>
      <c r="X75" s="81">
        <f t="shared" ref="X75:X138" si="10">+X74+V75-W75</f>
        <v>0.30279423329129324</v>
      </c>
      <c r="Y75" s="82">
        <f>+M75*Parámetros!$C$97</f>
        <v>1.5556133377296964E-6</v>
      </c>
      <c r="Z75" s="82">
        <f>+N75*Parámetros!$C$98</f>
        <v>7.67494641742656E-6</v>
      </c>
      <c r="AA75" s="82">
        <f>+O75*Parámetros!$C$99</f>
        <v>9.316735137589451E-5</v>
      </c>
      <c r="AB75" s="82">
        <f>+P75*Parámetros!$C$100</f>
        <v>2.8355069070585875E-4</v>
      </c>
      <c r="AC75" s="82">
        <f>+Q75*Parámetros!$C$101</f>
        <v>4.3806680466441548E-4</v>
      </c>
      <c r="AD75" s="82">
        <f>+R75*Parámetros!$C$102</f>
        <v>1.2019145176954988E-3</v>
      </c>
      <c r="AE75" s="82">
        <f>+S75*Parámetros!$C$103</f>
        <v>2.3366762027528035E-3</v>
      </c>
      <c r="AF75" s="82">
        <f>+T75*Parámetros!$C$104</f>
        <v>2.9706614957175225E-3</v>
      </c>
      <c r="AG75" s="82">
        <f>+U75*Parámetros!$C$105</f>
        <v>5.7557011788095221E-3</v>
      </c>
      <c r="AH75" s="82">
        <f t="shared" si="9"/>
        <v>1.3088968801476673E-2</v>
      </c>
      <c r="AI75" s="152">
        <f t="shared" si="6"/>
        <v>3.845507394660907E-3</v>
      </c>
      <c r="AJ75" s="81">
        <f t="shared" ref="AJ75:AJ138" si="11">+AJ74+AH75-AI75</f>
        <v>8.2487625685167432E-2</v>
      </c>
    </row>
    <row r="76" spans="1:36" x14ac:dyDescent="0.25">
      <c r="A76" s="154">
        <v>43978</v>
      </c>
      <c r="B76" s="150">
        <f t="shared" si="7"/>
        <v>68</v>
      </c>
      <c r="C76" s="78">
        <f>+'Modelo predictivo'!X75</f>
        <v>0.79573424463160336</v>
      </c>
      <c r="D76" s="81">
        <f>+$C76*'Estructura Poblacion'!C$19</f>
        <v>3.2460743133554688E-2</v>
      </c>
      <c r="E76" s="81">
        <f>+$C76*'Estructura Poblacion'!D$19</f>
        <v>5.3383973634363605E-2</v>
      </c>
      <c r="F76" s="81">
        <f>+$C76*'Estructura Poblacion'!E$19</f>
        <v>0.1620090603545192</v>
      </c>
      <c r="G76" s="81">
        <f>+$C76*'Estructura Poblacion'!F$19</f>
        <v>0.18490026395669618</v>
      </c>
      <c r="H76" s="81">
        <f>+$C76*'Estructura Poblacion'!G$19</f>
        <v>0.14805753676089195</v>
      </c>
      <c r="I76" s="81">
        <f>+$C76*'Estructura Poblacion'!H$19</f>
        <v>0.10077211713296567</v>
      </c>
      <c r="J76" s="81">
        <f>+$C76*'Estructura Poblacion'!I$19</f>
        <v>5.3600234414733716E-2</v>
      </c>
      <c r="K76" s="81">
        <f>+$C76*'Estructura Poblacion'!J$19</f>
        <v>2.9525003040030341E-2</v>
      </c>
      <c r="L76" s="81">
        <f>+$C76*'Estructura Poblacion'!K$19</f>
        <v>3.1025312203848038E-2</v>
      </c>
      <c r="M76" s="151">
        <f>D76*Parámetros!$B$97</f>
        <v>3.246074313355469E-5</v>
      </c>
      <c r="N76" s="151">
        <f>E76*Parámetros!$B$98</f>
        <v>1.6015192090309082E-4</v>
      </c>
      <c r="O76" s="151">
        <f>+F76*Parámetros!$B$99</f>
        <v>1.9441087242542305E-3</v>
      </c>
      <c r="P76" s="151">
        <f>+G76*Parámetros!$B$100</f>
        <v>5.9168084466142776E-3</v>
      </c>
      <c r="Q76" s="151">
        <f>+H76*Parámetros!$B$101</f>
        <v>7.2548193012837055E-3</v>
      </c>
      <c r="R76" s="151">
        <f>+I76*Parámetros!$B$102</f>
        <v>1.0278755947562498E-2</v>
      </c>
      <c r="S76" s="151">
        <f>+J76*Parámetros!$B$103</f>
        <v>8.8976389128457966E-3</v>
      </c>
      <c r="T76" s="151">
        <f>+K76*Parámetros!$B$104</f>
        <v>7.1745757387273726E-3</v>
      </c>
      <c r="U76" s="151">
        <f>+L76*Parámetros!$B$105</f>
        <v>8.4699102316505154E-3</v>
      </c>
      <c r="V76" s="151">
        <f t="shared" si="8"/>
        <v>5.0129229966975046E-2</v>
      </c>
      <c r="W76" s="151">
        <f t="shared" si="5"/>
        <v>1.3483194955784667E-2</v>
      </c>
      <c r="X76" s="81">
        <f t="shared" si="10"/>
        <v>0.33944026830248364</v>
      </c>
      <c r="Y76" s="82">
        <f>+M76*Parámetros!$C$97</f>
        <v>1.6230371566777346E-6</v>
      </c>
      <c r="Z76" s="82">
        <f>+N76*Parámetros!$C$98</f>
        <v>8.0075960451545422E-6</v>
      </c>
      <c r="AA76" s="82">
        <f>+O76*Parámetros!$C$99</f>
        <v>9.720543621271153E-5</v>
      </c>
      <c r="AB76" s="82">
        <f>+P76*Parámetros!$C$100</f>
        <v>2.9584042233071393E-4</v>
      </c>
      <c r="AC76" s="82">
        <f>+Q76*Parámetros!$C$101</f>
        <v>4.5705361598087342E-4</v>
      </c>
      <c r="AD76" s="82">
        <f>+R76*Parámetros!$C$102</f>
        <v>1.2540082256026247E-3</v>
      </c>
      <c r="AE76" s="82">
        <f>+S76*Parámetros!$C$103</f>
        <v>2.4379530621197487E-3</v>
      </c>
      <c r="AF76" s="82">
        <f>+T76*Parámetros!$C$104</f>
        <v>3.0994167191302248E-3</v>
      </c>
      <c r="AG76" s="82">
        <f>+U76*Parámetros!$C$105</f>
        <v>6.0051663542402154E-3</v>
      </c>
      <c r="AH76" s="82">
        <f t="shared" si="9"/>
        <v>1.3656274468818945E-2</v>
      </c>
      <c r="AI76" s="152">
        <f t="shared" si="6"/>
        <v>3.6731107011636695E-3</v>
      </c>
      <c r="AJ76" s="81">
        <f t="shared" si="11"/>
        <v>9.2470789452822708E-2</v>
      </c>
    </row>
    <row r="77" spans="1:36" x14ac:dyDescent="0.25">
      <c r="A77" s="155">
        <v>43979</v>
      </c>
      <c r="B77" s="150">
        <f t="shared" si="7"/>
        <v>69</v>
      </c>
      <c r="C77" s="78">
        <f>+'Modelo predictivo'!X76</f>
        <v>0.83022312493994832</v>
      </c>
      <c r="D77" s="81">
        <f>+$C77*'Estructura Poblacion'!C$19</f>
        <v>3.3867663461799966E-2</v>
      </c>
      <c r="E77" s="81">
        <f>+$C77*'Estructura Poblacion'!D$19</f>
        <v>5.569775300163439E-2</v>
      </c>
      <c r="F77" s="81">
        <f>+$C77*'Estructura Poblacion'!E$19</f>
        <v>0.16903089098343885</v>
      </c>
      <c r="G77" s="81">
        <f>+$C77*'Estructura Poblacion'!F$19</f>
        <v>0.19291424992701997</v>
      </c>
      <c r="H77" s="81">
        <f>+$C77*'Estructura Poblacion'!G$19</f>
        <v>0.15447467753187744</v>
      </c>
      <c r="I77" s="81">
        <f>+$C77*'Estructura Poblacion'!H$19</f>
        <v>0.10513980334185369</v>
      </c>
      <c r="J77" s="81">
        <f>+$C77*'Estructura Poblacion'!I$19</f>
        <v>5.5923387002046111E-2</v>
      </c>
      <c r="K77" s="81">
        <f>+$C77*'Estructura Poblacion'!J$19</f>
        <v>3.0804681906210791E-2</v>
      </c>
      <c r="L77" s="81">
        <f>+$C77*'Estructura Poblacion'!K$19</f>
        <v>3.2370017784067139E-2</v>
      </c>
      <c r="M77" s="151">
        <f>D77*Parámetros!$B$97</f>
        <v>3.3867663461799964E-5</v>
      </c>
      <c r="N77" s="151">
        <f>E77*Parámetros!$B$98</f>
        <v>1.6709325900490319E-4</v>
      </c>
      <c r="O77" s="151">
        <f>+F77*Parámetros!$B$99</f>
        <v>2.0283706918012663E-3</v>
      </c>
      <c r="P77" s="151">
        <f>+G77*Parámetros!$B$100</f>
        <v>6.1732559976646392E-3</v>
      </c>
      <c r="Q77" s="151">
        <f>+H77*Parámetros!$B$101</f>
        <v>7.5692591990619944E-3</v>
      </c>
      <c r="R77" s="151">
        <f>+I77*Parámetros!$B$102</f>
        <v>1.0724259940869075E-2</v>
      </c>
      <c r="S77" s="151">
        <f>+J77*Parámetros!$B$103</f>
        <v>9.2832822423396556E-3</v>
      </c>
      <c r="T77" s="151">
        <f>+K77*Parámetros!$B$104</f>
        <v>7.4855377032092222E-3</v>
      </c>
      <c r="U77" s="151">
        <f>+L77*Parámetros!$B$105</f>
        <v>8.8370148550503298E-3</v>
      </c>
      <c r="V77" s="151">
        <f t="shared" si="8"/>
        <v>5.2301941552462886E-2</v>
      </c>
      <c r="W77" s="151">
        <f t="shared" si="5"/>
        <v>2.0841570971451191E-2</v>
      </c>
      <c r="X77" s="81">
        <f t="shared" si="10"/>
        <v>0.37090063888349534</v>
      </c>
      <c r="Y77" s="82">
        <f>+M77*Parámetros!$C$97</f>
        <v>1.6933831730899983E-6</v>
      </c>
      <c r="Z77" s="82">
        <f>+N77*Parámetros!$C$98</f>
        <v>8.3546629502451596E-6</v>
      </c>
      <c r="AA77" s="82">
        <f>+O77*Parámetros!$C$99</f>
        <v>1.0141853459006332E-4</v>
      </c>
      <c r="AB77" s="82">
        <f>+P77*Parámetros!$C$100</f>
        <v>3.0866279988323199E-4</v>
      </c>
      <c r="AC77" s="82">
        <f>+Q77*Parámetros!$C$101</f>
        <v>4.7686332954090564E-4</v>
      </c>
      <c r="AD77" s="82">
        <f>+R77*Parámetros!$C$102</f>
        <v>1.3083597127860271E-3</v>
      </c>
      <c r="AE77" s="82">
        <f>+S77*Parámetros!$C$103</f>
        <v>2.5436193344010659E-3</v>
      </c>
      <c r="AF77" s="82">
        <f>+T77*Parámetros!$C$104</f>
        <v>3.233752287786384E-3</v>
      </c>
      <c r="AG77" s="82">
        <f>+U77*Parámetros!$C$105</f>
        <v>6.2654435322306839E-3</v>
      </c>
      <c r="AH77" s="82">
        <f t="shared" si="9"/>
        <v>1.4248167577341698E-2</v>
      </c>
      <c r="AI77" s="152">
        <f t="shared" si="6"/>
        <v>5.6776897178554787E-3</v>
      </c>
      <c r="AJ77" s="81">
        <f t="shared" si="11"/>
        <v>0.10104126731230892</v>
      </c>
    </row>
    <row r="78" spans="1:36" x14ac:dyDescent="0.25">
      <c r="A78" s="18">
        <v>43980</v>
      </c>
      <c r="B78" s="150">
        <f t="shared" si="7"/>
        <v>70</v>
      </c>
      <c r="C78" s="78">
        <f>+'Modelo predictivo'!X77</f>
        <v>0.86620677402243018</v>
      </c>
      <c r="D78" s="81">
        <f>+$C78*'Estructura Poblacion'!C$19</f>
        <v>3.5335560561559926E-2</v>
      </c>
      <c r="E78" s="81">
        <f>+$C78*'Estructura Poblacion'!D$19</f>
        <v>5.8111812955503453E-2</v>
      </c>
      <c r="F78" s="81">
        <f>+$C78*'Estructura Poblacion'!E$19</f>
        <v>0.17635705196659296</v>
      </c>
      <c r="G78" s="81">
        <f>+$C78*'Estructura Poblacion'!F$19</f>
        <v>0.20127556685960504</v>
      </c>
      <c r="H78" s="81">
        <f>+$C78*'Estructura Poblacion'!G$19</f>
        <v>0.16116994103569598</v>
      </c>
      <c r="I78" s="81">
        <f>+$C78*'Estructura Poblacion'!H$19</f>
        <v>0.10969678769269078</v>
      </c>
      <c r="J78" s="81">
        <f>+$C78*'Estructura Poblacion'!I$19</f>
        <v>5.8347226416939561E-2</v>
      </c>
      <c r="K78" s="81">
        <f>+$C78*'Estructura Poblacion'!J$19</f>
        <v>3.2139822822564751E-2</v>
      </c>
      <c r="L78" s="81">
        <f>+$C78*'Estructura Poblacion'!K$19</f>
        <v>3.3773003711277755E-2</v>
      </c>
      <c r="M78" s="151">
        <f>D78*Parámetros!$B$97</f>
        <v>3.5335560561559925E-5</v>
      </c>
      <c r="N78" s="151">
        <f>E78*Parámetros!$B$98</f>
        <v>1.7433543886651037E-4</v>
      </c>
      <c r="O78" s="151">
        <f>+F78*Parámetros!$B$99</f>
        <v>2.1162846235991154E-3</v>
      </c>
      <c r="P78" s="151">
        <f>+G78*Parámetros!$B$100</f>
        <v>6.4408181395073615E-3</v>
      </c>
      <c r="Q78" s="151">
        <f>+H78*Parámetros!$B$101</f>
        <v>7.8973271107491035E-3</v>
      </c>
      <c r="R78" s="151">
        <f>+I78*Parámetros!$B$102</f>
        <v>1.1189072344654459E-2</v>
      </c>
      <c r="S78" s="151">
        <f>+J78*Parámetros!$B$103</f>
        <v>9.6856395852119685E-3</v>
      </c>
      <c r="T78" s="151">
        <f>+K78*Parámetros!$B$104</f>
        <v>7.8099769458832343E-3</v>
      </c>
      <c r="U78" s="151">
        <f>+L78*Parámetros!$B$105</f>
        <v>9.2200300131788284E-3</v>
      </c>
      <c r="V78" s="151">
        <f t="shared" si="8"/>
        <v>5.4568819762212145E-2</v>
      </c>
      <c r="W78" s="151">
        <f t="shared" si="5"/>
        <v>2.0249975288539952E-2</v>
      </c>
      <c r="X78" s="81">
        <f t="shared" si="10"/>
        <v>0.40521948335716756</v>
      </c>
      <c r="Y78" s="82">
        <f>+M78*Parámetros!$C$97</f>
        <v>1.7667780280779964E-6</v>
      </c>
      <c r="Z78" s="82">
        <f>+N78*Parámetros!$C$98</f>
        <v>8.7167719433255195E-6</v>
      </c>
      <c r="AA78" s="82">
        <f>+O78*Parámetros!$C$99</f>
        <v>1.0581423117995578E-4</v>
      </c>
      <c r="AB78" s="82">
        <f>+P78*Parámetros!$C$100</f>
        <v>3.2204090697536807E-4</v>
      </c>
      <c r="AC78" s="82">
        <f>+Q78*Parámetros!$C$101</f>
        <v>4.975316079771935E-4</v>
      </c>
      <c r="AD78" s="82">
        <f>+R78*Parámetros!$C$102</f>
        <v>1.3650668260478439E-3</v>
      </c>
      <c r="AE78" s="82">
        <f>+S78*Parámetros!$C$103</f>
        <v>2.6538652463480796E-3</v>
      </c>
      <c r="AF78" s="82">
        <f>+T78*Parámetros!$C$104</f>
        <v>3.3739100406215573E-3</v>
      </c>
      <c r="AG78" s="82">
        <f>+U78*Parámetros!$C$105</f>
        <v>6.5370012793437892E-3</v>
      </c>
      <c r="AH78" s="82">
        <f t="shared" si="9"/>
        <v>1.486571368846519E-2</v>
      </c>
      <c r="AI78" s="152">
        <f t="shared" si="6"/>
        <v>5.5165264000521406E-3</v>
      </c>
      <c r="AJ78" s="81">
        <f t="shared" si="11"/>
        <v>0.11039045460072197</v>
      </c>
    </row>
    <row r="79" spans="1:36" x14ac:dyDescent="0.25">
      <c r="A79" s="18">
        <v>43981</v>
      </c>
      <c r="B79" s="150">
        <f t="shared" si="7"/>
        <v>71</v>
      </c>
      <c r="C79" s="78">
        <f>+'Modelo predictivo'!X78</f>
        <v>0.90374997118487954</v>
      </c>
      <c r="D79" s="81">
        <f>+$C79*'Estructura Poblacion'!C$19</f>
        <v>3.6867077004046164E-2</v>
      </c>
      <c r="E79" s="81">
        <f>+$C79*'Estructura Poblacion'!D$19</f>
        <v>6.0630499390065269E-2</v>
      </c>
      <c r="F79" s="81">
        <f>+$C79*'Estructura Poblacion'!E$19</f>
        <v>0.18400073217267579</v>
      </c>
      <c r="G79" s="81">
        <f>+$C79*'Estructura Poblacion'!F$19</f>
        <v>0.20999926715520933</v>
      </c>
      <c r="H79" s="81">
        <f>+$C79*'Estructura Poblacion'!G$19</f>
        <v>0.16815538037238581</v>
      </c>
      <c r="I79" s="81">
        <f>+$C79*'Estructura Poblacion'!H$19</f>
        <v>0.11445127386382686</v>
      </c>
      <c r="J79" s="81">
        <f>+$C79*'Estructura Poblacion'!I$19</f>
        <v>6.0876116158913009E-2</v>
      </c>
      <c r="K79" s="81">
        <f>+$C79*'Estructura Poblacion'!J$19</f>
        <v>3.3532829366938056E-2</v>
      </c>
      <c r="L79" s="81">
        <f>+$C79*'Estructura Poblacion'!K$19</f>
        <v>3.5236795700819279E-2</v>
      </c>
      <c r="M79" s="151">
        <f>D79*Parámetros!$B$97</f>
        <v>3.6867077004046163E-5</v>
      </c>
      <c r="N79" s="151">
        <f>E79*Parámetros!$B$98</f>
        <v>1.8189149817019582E-4</v>
      </c>
      <c r="O79" s="151">
        <f>+F79*Parámetros!$B$99</f>
        <v>2.2080087860721093E-3</v>
      </c>
      <c r="P79" s="151">
        <f>+G79*Parámetros!$B$100</f>
        <v>6.7199765489666993E-3</v>
      </c>
      <c r="Q79" s="151">
        <f>+H79*Parámetros!$B$101</f>
        <v>8.2396136382469048E-3</v>
      </c>
      <c r="R79" s="151">
        <f>+I79*Parámetros!$B$102</f>
        <v>1.167402993411034E-2</v>
      </c>
      <c r="S79" s="151">
        <f>+J79*Parámetros!$B$103</f>
        <v>1.010543528237956E-2</v>
      </c>
      <c r="T79" s="151">
        <f>+K79*Parámetros!$B$104</f>
        <v>8.1484775361659479E-3</v>
      </c>
      <c r="U79" s="151">
        <f>+L79*Parámetros!$B$105</f>
        <v>9.6196452263236643E-3</v>
      </c>
      <c r="V79" s="151">
        <f t="shared" si="8"/>
        <v>5.6933945527439467E-2</v>
      </c>
      <c r="W79" s="151">
        <f t="shared" si="5"/>
        <v>1.9675172199386623E-2</v>
      </c>
      <c r="X79" s="81">
        <f t="shared" si="10"/>
        <v>0.44247825668522039</v>
      </c>
      <c r="Y79" s="82">
        <f>+M79*Parámetros!$C$97</f>
        <v>1.8433538502023082E-6</v>
      </c>
      <c r="Z79" s="82">
        <f>+N79*Parámetros!$C$98</f>
        <v>9.094574908509792E-6</v>
      </c>
      <c r="AA79" s="82">
        <f>+O79*Parámetros!$C$99</f>
        <v>1.1040043930360547E-4</v>
      </c>
      <c r="AB79" s="82">
        <f>+P79*Parámetros!$C$100</f>
        <v>3.3599882744833501E-4</v>
      </c>
      <c r="AC79" s="82">
        <f>+Q79*Parámetros!$C$101</f>
        <v>5.1909565920955501E-4</v>
      </c>
      <c r="AD79" s="82">
        <f>+R79*Parámetros!$C$102</f>
        <v>1.4242316519614614E-3</v>
      </c>
      <c r="AE79" s="82">
        <f>+S79*Parámetros!$C$103</f>
        <v>2.7688892673719996E-3</v>
      </c>
      <c r="AF79" s="82">
        <f>+T79*Parámetros!$C$104</f>
        <v>3.5201422956236896E-3</v>
      </c>
      <c r="AG79" s="82">
        <f>+U79*Parámetros!$C$105</f>
        <v>6.8203284654634773E-3</v>
      </c>
      <c r="AH79" s="82">
        <f t="shared" si="9"/>
        <v>1.5510024535140835E-2</v>
      </c>
      <c r="AI79" s="152">
        <f t="shared" si="6"/>
        <v>5.3599377439691679E-3</v>
      </c>
      <c r="AJ79" s="81">
        <f t="shared" si="11"/>
        <v>0.12054054139189363</v>
      </c>
    </row>
    <row r="80" spans="1:36" ht="15.75" thickBot="1" x14ac:dyDescent="0.3">
      <c r="A80" s="19">
        <v>43982</v>
      </c>
      <c r="B80" s="150">
        <f t="shared" si="7"/>
        <v>72</v>
      </c>
      <c r="C80" s="78">
        <f>+'Modelo predictivo'!X79</f>
        <v>0.9429203022737056</v>
      </c>
      <c r="D80" s="81">
        <f>+$C80*'Estructura Poblacion'!C$19</f>
        <v>3.846496984893602E-2</v>
      </c>
      <c r="E80" s="81">
        <f>+$C80*'Estructura Poblacion'!D$19</f>
        <v>6.3258346483743219E-2</v>
      </c>
      <c r="F80" s="81">
        <f>+$C80*'Estructura Poblacion'!E$19</f>
        <v>0.19197569187346644</v>
      </c>
      <c r="G80" s="81">
        <f>+$C80*'Estructura Poblacion'!F$19</f>
        <v>0.21910105535454491</v>
      </c>
      <c r="H80" s="81">
        <f>+$C80*'Estructura Poblacion'!G$19</f>
        <v>0.17544357083829332</v>
      </c>
      <c r="I80" s="81">
        <f>+$C80*'Estructura Poblacion'!H$19</f>
        <v>0.11941182095508303</v>
      </c>
      <c r="J80" s="81">
        <f>+$C80*'Estructura Poblacion'!I$19</f>
        <v>6.3514608774542264E-2</v>
      </c>
      <c r="K80" s="81">
        <f>+$C80*'Estructura Poblacion'!J$19</f>
        <v>3.4986209251339044E-2</v>
      </c>
      <c r="L80" s="81">
        <f>+$C80*'Estructura Poblacion'!K$19</f>
        <v>3.6764028893757392E-2</v>
      </c>
      <c r="M80" s="151">
        <f>D80*Parámetros!$B$97</f>
        <v>3.8464969848936021E-5</v>
      </c>
      <c r="N80" s="151">
        <f>E80*Parámetros!$B$98</f>
        <v>1.8977503945122966E-4</v>
      </c>
      <c r="O80" s="151">
        <f>+F80*Parámetros!$B$99</f>
        <v>2.3037083024815973E-3</v>
      </c>
      <c r="P80" s="151">
        <f>+G80*Parámetros!$B$100</f>
        <v>7.0112337713454376E-3</v>
      </c>
      <c r="Q80" s="151">
        <f>+H80*Parámetros!$B$101</f>
        <v>8.5967349710763721E-3</v>
      </c>
      <c r="R80" s="151">
        <f>+I80*Parámetros!$B$102</f>
        <v>1.2180005737418467E-2</v>
      </c>
      <c r="S80" s="151">
        <f>+J80*Parámetros!$B$103</f>
        <v>1.0543425056574017E-2</v>
      </c>
      <c r="T80" s="151">
        <f>+K80*Parámetros!$B$104</f>
        <v>8.5016488480753882E-3</v>
      </c>
      <c r="U80" s="151">
        <f>+L80*Parámetros!$B$105</f>
        <v>1.0036579887995769E-2</v>
      </c>
      <c r="V80" s="151">
        <f t="shared" si="8"/>
        <v>5.9401576584267216E-2</v>
      </c>
      <c r="W80" s="151">
        <f t="shared" si="5"/>
        <v>1.911668507586689E-2</v>
      </c>
      <c r="X80" s="81">
        <f t="shared" si="10"/>
        <v>0.48276314819362071</v>
      </c>
      <c r="Y80" s="82">
        <f>+M80*Parámetros!$C$97</f>
        <v>1.9232484924468012E-6</v>
      </c>
      <c r="Z80" s="82">
        <f>+N80*Parámetros!$C$98</f>
        <v>9.4887519725614841E-6</v>
      </c>
      <c r="AA80" s="82">
        <f>+O80*Parámetros!$C$99</f>
        <v>1.1518541512407988E-4</v>
      </c>
      <c r="AB80" s="82">
        <f>+P80*Parámetros!$C$100</f>
        <v>3.5056168856727188E-4</v>
      </c>
      <c r="AC80" s="82">
        <f>+Q80*Parámetros!$C$101</f>
        <v>5.4159430317781147E-4</v>
      </c>
      <c r="AD80" s="82">
        <f>+R80*Parámetros!$C$102</f>
        <v>1.4859606999650531E-3</v>
      </c>
      <c r="AE80" s="82">
        <f>+S80*Parámetros!$C$103</f>
        <v>2.8888984655012807E-3</v>
      </c>
      <c r="AF80" s="82">
        <f>+T80*Parámetros!$C$104</f>
        <v>3.6727123023685675E-3</v>
      </c>
      <c r="AG80" s="82">
        <f>+U80*Parámetros!$C$105</f>
        <v>7.115935140589E-3</v>
      </c>
      <c r="AH80" s="82">
        <f t="shared" si="9"/>
        <v>1.6182260015758072E-2</v>
      </c>
      <c r="AI80" s="152">
        <f t="shared" si="6"/>
        <v>5.2077939059107896E-3</v>
      </c>
      <c r="AJ80" s="81">
        <f t="shared" si="11"/>
        <v>0.13151500750174092</v>
      </c>
    </row>
    <row r="81" spans="1:36" x14ac:dyDescent="0.25">
      <c r="A81" s="17">
        <v>43983</v>
      </c>
      <c r="B81" s="150">
        <f t="shared" si="7"/>
        <v>73</v>
      </c>
      <c r="C81" s="78">
        <f>+'Modelo predictivo'!X80</f>
        <v>0.62520639621652663</v>
      </c>
      <c r="D81" s="81">
        <f>+$C81*'Estructura Poblacion'!C$19</f>
        <v>2.5504324301684162E-2</v>
      </c>
      <c r="E81" s="81">
        <f>+$C81*'Estructura Poblacion'!D$19</f>
        <v>4.1943653923189446E-2</v>
      </c>
      <c r="F81" s="81">
        <f>+$C81*'Estructura Poblacion'!E$19</f>
        <v>0.12729011156930659</v>
      </c>
      <c r="G81" s="81">
        <f>+$C81*'Estructura Poblacion'!F$19</f>
        <v>0.14527567271076741</v>
      </c>
      <c r="H81" s="81">
        <f>+$C81*'Estructura Poblacion'!G$19</f>
        <v>0.11632843454390754</v>
      </c>
      <c r="I81" s="81">
        <f>+$C81*'Estructura Poblacion'!H$19</f>
        <v>7.9176399177063803E-2</v>
      </c>
      <c r="J81" s="81">
        <f>+$C81*'Estructura Poblacion'!I$19</f>
        <v>4.2113569474832913E-2</v>
      </c>
      <c r="K81" s="81">
        <f>+$C81*'Estructura Poblacion'!J$19</f>
        <v>2.3197720688124118E-2</v>
      </c>
      <c r="L81" s="81">
        <f>+$C81*'Estructura Poblacion'!K$19</f>
        <v>2.4376509827650661E-2</v>
      </c>
      <c r="M81" s="151">
        <f>D81*Parámetros!$B$97</f>
        <v>2.5504324301684162E-5</v>
      </c>
      <c r="N81" s="151">
        <f>E81*Parámetros!$B$98</f>
        <v>1.2583096176956834E-4</v>
      </c>
      <c r="O81" s="151">
        <f>+F81*Parámetros!$B$99</f>
        <v>1.5274813388316791E-3</v>
      </c>
      <c r="P81" s="151">
        <f>+G81*Parámetros!$B$100</f>
        <v>4.6488215267445569E-3</v>
      </c>
      <c r="Q81" s="151">
        <f>+H81*Parámetros!$B$101</f>
        <v>5.7000932926514697E-3</v>
      </c>
      <c r="R81" s="151">
        <f>+I81*Parámetros!$B$102</f>
        <v>8.0759927160605066E-3</v>
      </c>
      <c r="S81" s="151">
        <f>+J81*Parámetros!$B$103</f>
        <v>6.9908525328222643E-3</v>
      </c>
      <c r="T81" s="151">
        <f>+K81*Parámetros!$B$104</f>
        <v>5.6370461272141608E-3</v>
      </c>
      <c r="U81" s="151">
        <f>+L81*Parámetros!$B$105</f>
        <v>6.6547871829486308E-3</v>
      </c>
      <c r="V81" s="151">
        <f t="shared" si="8"/>
        <v>3.9386410003344523E-2</v>
      </c>
      <c r="W81" s="151">
        <f t="shared" si="5"/>
        <v>1.8574050769507053E-2</v>
      </c>
      <c r="X81" s="81">
        <f t="shared" si="10"/>
        <v>0.50357550742745816</v>
      </c>
      <c r="Y81" s="82">
        <f>+M81*Parámetros!$C$97</f>
        <v>1.2752162150842081E-6</v>
      </c>
      <c r="Z81" s="82">
        <f>+N81*Parámetros!$C$98</f>
        <v>6.2915480884784175E-6</v>
      </c>
      <c r="AA81" s="82">
        <f>+O81*Parámetros!$C$99</f>
        <v>7.637406694158396E-5</v>
      </c>
      <c r="AB81" s="82">
        <f>+P81*Parámetros!$C$100</f>
        <v>2.3244107633722786E-4</v>
      </c>
      <c r="AC81" s="82">
        <f>+Q81*Parámetros!$C$101</f>
        <v>3.5910587743704259E-4</v>
      </c>
      <c r="AD81" s="82">
        <f>+R81*Parámetros!$C$102</f>
        <v>9.8527111135938181E-4</v>
      </c>
      <c r="AE81" s="82">
        <f>+S81*Parámetros!$C$103</f>
        <v>1.9154935939933006E-3</v>
      </c>
      <c r="AF81" s="82">
        <f>+T81*Parámetros!$C$104</f>
        <v>2.4352039269565176E-3</v>
      </c>
      <c r="AG81" s="82">
        <f>+U81*Parámetros!$C$105</f>
        <v>4.7182441127105786E-3</v>
      </c>
      <c r="AH81" s="82">
        <f t="shared" si="9"/>
        <v>1.0729700530039195E-2</v>
      </c>
      <c r="AI81" s="152">
        <f t="shared" si="6"/>
        <v>5.0599687143263773E-3</v>
      </c>
      <c r="AJ81" s="81">
        <f t="shared" si="11"/>
        <v>0.13718473931745373</v>
      </c>
    </row>
    <row r="82" spans="1:36" x14ac:dyDescent="0.25">
      <c r="A82" s="18">
        <v>43984</v>
      </c>
      <c r="B82" s="150">
        <f t="shared" si="7"/>
        <v>74</v>
      </c>
      <c r="C82" s="78">
        <f>+'Modelo predictivo'!X81</f>
        <v>0.62614988582208753</v>
      </c>
      <c r="D82" s="81">
        <f>+$C82*'Estructura Poblacion'!C$19</f>
        <v>2.5542812495376856E-2</v>
      </c>
      <c r="E82" s="81">
        <f>+$C82*'Estructura Poblacion'!D$19</f>
        <v>4.2006950462916574E-2</v>
      </c>
      <c r="F82" s="81">
        <f>+$C82*'Estructura Poblacion'!E$19</f>
        <v>0.12748220316958947</v>
      </c>
      <c r="G82" s="81">
        <f>+$C82*'Estructura Poblacion'!F$19</f>
        <v>0.14549490605190554</v>
      </c>
      <c r="H82" s="81">
        <f>+$C82*'Estructura Poblacion'!G$19</f>
        <v>0.11650398404162146</v>
      </c>
      <c r="I82" s="81">
        <f>+$C82*'Estructura Poblacion'!H$19</f>
        <v>7.9295883094824979E-2</v>
      </c>
      <c r="J82" s="81">
        <f>+$C82*'Estructura Poblacion'!I$19</f>
        <v>4.2177122431573309E-2</v>
      </c>
      <c r="K82" s="81">
        <f>+$C82*'Estructura Poblacion'!J$19</f>
        <v>2.3232728020861595E-2</v>
      </c>
      <c r="L82" s="81">
        <f>+$C82*'Estructura Poblacion'!K$19</f>
        <v>2.441329605341774E-2</v>
      </c>
      <c r="M82" s="151">
        <f>D82*Parámetros!$B$97</f>
        <v>2.5542812495376857E-5</v>
      </c>
      <c r="N82" s="151">
        <f>E82*Parámetros!$B$98</f>
        <v>1.2602085138874972E-4</v>
      </c>
      <c r="O82" s="151">
        <f>+F82*Parámetros!$B$99</f>
        <v>1.5297864380350737E-3</v>
      </c>
      <c r="P82" s="151">
        <f>+G82*Parámetros!$B$100</f>
        <v>4.6558369936609773E-3</v>
      </c>
      <c r="Q82" s="151">
        <f>+H82*Parámetros!$B$101</f>
        <v>5.7086952180394517E-3</v>
      </c>
      <c r="R82" s="151">
        <f>+I82*Parámetros!$B$102</f>
        <v>8.0881800756721477E-3</v>
      </c>
      <c r="S82" s="151">
        <f>+J82*Parámetros!$B$103</f>
        <v>7.0014023236411697E-3</v>
      </c>
      <c r="T82" s="151">
        <f>+K82*Parámetros!$B$104</f>
        <v>5.6455529090693674E-3</v>
      </c>
      <c r="U82" s="151">
        <f>+L82*Parámetros!$B$105</f>
        <v>6.6648298225830439E-3</v>
      </c>
      <c r="V82" s="151">
        <f t="shared" si="8"/>
        <v>3.9445847444585361E-2</v>
      </c>
      <c r="W82" s="151">
        <f t="shared" si="5"/>
        <v>1.8046819288793772E-2</v>
      </c>
      <c r="X82" s="81">
        <f t="shared" si="10"/>
        <v>0.52497453558324969</v>
      </c>
      <c r="Y82" s="82">
        <f>+M82*Parámetros!$C$97</f>
        <v>1.2771406247688429E-6</v>
      </c>
      <c r="Z82" s="82">
        <f>+N82*Parámetros!$C$98</f>
        <v>6.3010425694374866E-6</v>
      </c>
      <c r="AA82" s="82">
        <f>+O82*Parámetros!$C$99</f>
        <v>7.6489321901753685E-5</v>
      </c>
      <c r="AB82" s="82">
        <f>+P82*Parámetros!$C$100</f>
        <v>2.3279184968304887E-4</v>
      </c>
      <c r="AC82" s="82">
        <f>+Q82*Parámetros!$C$101</f>
        <v>3.5964779873648547E-4</v>
      </c>
      <c r="AD82" s="82">
        <f>+R82*Parámetros!$C$102</f>
        <v>9.8675796923200195E-4</v>
      </c>
      <c r="AE82" s="82">
        <f>+S82*Parámetros!$C$103</f>
        <v>1.9183842366776807E-3</v>
      </c>
      <c r="AF82" s="82">
        <f>+T82*Parámetros!$C$104</f>
        <v>2.4388788567179668E-3</v>
      </c>
      <c r="AG82" s="82">
        <f>+U82*Parámetros!$C$105</f>
        <v>4.7253643442113783E-3</v>
      </c>
      <c r="AH82" s="82">
        <f t="shared" si="9"/>
        <v>1.0745892560354523E-2</v>
      </c>
      <c r="AI82" s="152">
        <f t="shared" si="6"/>
        <v>4.9163395819027261E-3</v>
      </c>
      <c r="AJ82" s="81">
        <f t="shared" si="11"/>
        <v>0.14301429229590551</v>
      </c>
    </row>
    <row r="83" spans="1:36" x14ac:dyDescent="0.25">
      <c r="A83" s="18">
        <v>43985</v>
      </c>
      <c r="B83" s="150">
        <f t="shared" si="7"/>
        <v>75</v>
      </c>
      <c r="C83" s="78">
        <f>+'Modelo predictivo'!X82</f>
        <v>0.62709478382021189</v>
      </c>
      <c r="D83" s="81">
        <f>+$C83*'Estructura Poblacion'!C$19</f>
        <v>2.5581358142257649E-2</v>
      </c>
      <c r="E83" s="81">
        <f>+$C83*'Estructura Poblacion'!D$19</f>
        <v>4.2070341488449708E-2</v>
      </c>
      <c r="F83" s="81">
        <f>+$C83*'Estructura Poblacion'!E$19</f>
        <v>0.12767458151429409</v>
      </c>
      <c r="G83" s="81">
        <f>+$C83*'Estructura Poblacion'!F$19</f>
        <v>0.14571446665325458</v>
      </c>
      <c r="H83" s="81">
        <f>+$C83*'Estructura Poblacion'!G$19</f>
        <v>0.11667979559056059</v>
      </c>
      <c r="I83" s="81">
        <f>+$C83*'Estructura Poblacion'!H$19</f>
        <v>7.941554537200872E-2</v>
      </c>
      <c r="J83" s="81">
        <f>+$C83*'Estructura Poblacion'!I$19</f>
        <v>4.2240770256885801E-2</v>
      </c>
      <c r="K83" s="81">
        <f>+$C83*'Estructura Poblacion'!J$19</f>
        <v>2.3267787610737677E-2</v>
      </c>
      <c r="L83" s="81">
        <f>+$C83*'Estructura Poblacion'!K$19</f>
        <v>2.4450137191763081E-2</v>
      </c>
      <c r="M83" s="151">
        <f>D83*Parámetros!$B$97</f>
        <v>2.5581358142257649E-5</v>
      </c>
      <c r="N83" s="151">
        <f>E83*Parámetros!$B$98</f>
        <v>1.2621102446534914E-4</v>
      </c>
      <c r="O83" s="151">
        <f>+F83*Parámetros!$B$99</f>
        <v>1.5320949781715291E-3</v>
      </c>
      <c r="P83" s="151">
        <f>+G83*Parámetros!$B$100</f>
        <v>4.6628629329041466E-3</v>
      </c>
      <c r="Q83" s="151">
        <f>+H83*Parámetros!$B$101</f>
        <v>5.7173099839374691E-3</v>
      </c>
      <c r="R83" s="151">
        <f>+I83*Parámetros!$B$102</f>
        <v>8.1003856279448887E-3</v>
      </c>
      <c r="S83" s="151">
        <f>+J83*Parámetros!$B$103</f>
        <v>7.011967862643043E-3</v>
      </c>
      <c r="T83" s="151">
        <f>+K83*Parámetros!$B$104</f>
        <v>5.6540723894092553E-3</v>
      </c>
      <c r="U83" s="151">
        <f>+L83*Parámetros!$B$105</f>
        <v>6.6748874533513218E-3</v>
      </c>
      <c r="V83" s="151">
        <f t="shared" si="8"/>
        <v>3.9505373610969258E-2</v>
      </c>
      <c r="W83" s="151">
        <f t="shared" si="5"/>
        <v>1.7534553432480674E-2</v>
      </c>
      <c r="X83" s="81">
        <f t="shared" si="10"/>
        <v>0.54694535576173831</v>
      </c>
      <c r="Y83" s="82">
        <f>+M83*Parámetros!$C$97</f>
        <v>1.2790679071128825E-6</v>
      </c>
      <c r="Z83" s="82">
        <f>+N83*Parámetros!$C$98</f>
        <v>6.3105512232674574E-6</v>
      </c>
      <c r="AA83" s="82">
        <f>+O83*Parámetros!$C$99</f>
        <v>7.6604748908576457E-5</v>
      </c>
      <c r="AB83" s="82">
        <f>+P83*Parámetros!$C$100</f>
        <v>2.3314314664520734E-4</v>
      </c>
      <c r="AC83" s="82">
        <f>+Q83*Parámetros!$C$101</f>
        <v>3.6019052898806058E-4</v>
      </c>
      <c r="AD83" s="82">
        <f>+R83*Parámetros!$C$102</f>
        <v>9.8824704660927637E-4</v>
      </c>
      <c r="AE83" s="82">
        <f>+S83*Parámetros!$C$103</f>
        <v>1.9212791943641939E-3</v>
      </c>
      <c r="AF83" s="82">
        <f>+T83*Parámetros!$C$104</f>
        <v>2.4425592722247982E-3</v>
      </c>
      <c r="AG83" s="82">
        <f>+U83*Parámetros!$C$105</f>
        <v>4.7324952044260869E-3</v>
      </c>
      <c r="AH83" s="82">
        <f t="shared" si="9"/>
        <v>1.0762108761296581E-2</v>
      </c>
      <c r="AI83" s="152">
        <f t="shared" si="6"/>
        <v>4.7767874056689206E-3</v>
      </c>
      <c r="AJ83" s="81">
        <f t="shared" si="11"/>
        <v>0.14899961365153316</v>
      </c>
    </row>
    <row r="84" spans="1:36" x14ac:dyDescent="0.25">
      <c r="A84" s="18">
        <v>43986</v>
      </c>
      <c r="B84" s="150">
        <f t="shared" si="7"/>
        <v>76</v>
      </c>
      <c r="C84" s="78">
        <f>+'Modelo predictivo'!X83</f>
        <v>0.62804109253920615</v>
      </c>
      <c r="D84" s="81">
        <f>+$C84*'Estructura Poblacion'!C$19</f>
        <v>2.5619961337306187E-2</v>
      </c>
      <c r="E84" s="81">
        <f>+$C84*'Estructura Poblacion'!D$19</f>
        <v>4.213382715598956E-2</v>
      </c>
      <c r="F84" s="81">
        <f>+$C84*'Estructura Poblacion'!E$19</f>
        <v>0.12786724707745648</v>
      </c>
      <c r="G84" s="81">
        <f>+$C84*'Estructura Poblacion'!F$19</f>
        <v>0.14593435505582997</v>
      </c>
      <c r="H84" s="81">
        <f>+$C84*'Estructura Poblacion'!G$19</f>
        <v>0.11685586962393905</v>
      </c>
      <c r="I84" s="81">
        <f>+$C84*'Estructura Poblacion'!H$19</f>
        <v>7.9535386303472691E-2</v>
      </c>
      <c r="J84" s="81">
        <f>+$C84*'Estructura Poblacion'!I$19</f>
        <v>4.2304513107603858E-2</v>
      </c>
      <c r="K84" s="81">
        <f>+$C84*'Estructura Poblacion'!J$19</f>
        <v>2.3302899544142087E-2</v>
      </c>
      <c r="L84" s="81">
        <f>+$C84*'Estructura Poblacion'!K$19</f>
        <v>2.4487033333466288E-2</v>
      </c>
      <c r="M84" s="151">
        <f>D84*Parámetros!$B$97</f>
        <v>2.5619961337306187E-5</v>
      </c>
      <c r="N84" s="151">
        <f>E84*Parámetros!$B$98</f>
        <v>1.2640148146796868E-4</v>
      </c>
      <c r="O84" s="151">
        <f>+F84*Parámetros!$B$99</f>
        <v>1.5344069649294778E-3</v>
      </c>
      <c r="P84" s="151">
        <f>+G84*Parámetros!$B$100</f>
        <v>4.669899361786559E-3</v>
      </c>
      <c r="Q84" s="151">
        <f>+H84*Parámetros!$B$101</f>
        <v>5.725937611573014E-3</v>
      </c>
      <c r="R84" s="151">
        <f>+I84*Parámetros!$B$102</f>
        <v>8.1126094029542132E-3</v>
      </c>
      <c r="S84" s="151">
        <f>+J84*Parámetros!$B$103</f>
        <v>7.0225491758622409E-3</v>
      </c>
      <c r="T84" s="151">
        <f>+K84*Parámetros!$B$104</f>
        <v>5.6626045892265268E-3</v>
      </c>
      <c r="U84" s="151">
        <f>+L84*Parámetros!$B$105</f>
        <v>6.6849601000362972E-3</v>
      </c>
      <c r="V84" s="151">
        <f t="shared" si="8"/>
        <v>3.9564988649173599E-2</v>
      </c>
      <c r="W84" s="151">
        <f t="shared" si="5"/>
        <v>1.7036828393559411E-2</v>
      </c>
      <c r="X84" s="81">
        <f t="shared" si="10"/>
        <v>0.56947351601735252</v>
      </c>
      <c r="Y84" s="82">
        <f>+M84*Parámetros!$C$97</f>
        <v>1.2809980668653095E-6</v>
      </c>
      <c r="Z84" s="82">
        <f>+N84*Parámetros!$C$98</f>
        <v>6.3200740733984343E-6</v>
      </c>
      <c r="AA84" s="82">
        <f>+O84*Parámetros!$C$99</f>
        <v>7.6720348246473892E-5</v>
      </c>
      <c r="AB84" s="82">
        <f>+P84*Parámetros!$C$100</f>
        <v>2.3349496808932796E-4</v>
      </c>
      <c r="AC84" s="82">
        <f>+Q84*Parámetros!$C$101</f>
        <v>3.607340695290999E-4</v>
      </c>
      <c r="AD84" s="82">
        <f>+R84*Parámetros!$C$102</f>
        <v>9.897383471604139E-4</v>
      </c>
      <c r="AE84" s="82">
        <f>+S84*Parámetros!$C$103</f>
        <v>1.9241784741862542E-3</v>
      </c>
      <c r="AF84" s="82">
        <f>+T84*Parámetros!$C$104</f>
        <v>2.4462451825458596E-3</v>
      </c>
      <c r="AG84" s="82">
        <f>+U84*Parámetros!$C$105</f>
        <v>4.7396367109257343E-3</v>
      </c>
      <c r="AH84" s="82">
        <f t="shared" si="9"/>
        <v>1.0778349172823429E-2</v>
      </c>
      <c r="AI84" s="152">
        <f t="shared" si="6"/>
        <v>4.6411964591095926E-3</v>
      </c>
      <c r="AJ84" s="81">
        <f t="shared" si="11"/>
        <v>0.15513676636524698</v>
      </c>
    </row>
    <row r="85" spans="1:36" x14ac:dyDescent="0.25">
      <c r="A85" s="18">
        <v>43987</v>
      </c>
      <c r="B85" s="150">
        <f t="shared" si="7"/>
        <v>77</v>
      </c>
      <c r="C85" s="78">
        <f>+'Modelo predictivo'!X84</f>
        <v>0.62898881384171546</v>
      </c>
      <c r="D85" s="81">
        <f>+$C85*'Estructura Poblacion'!C$19</f>
        <v>2.5658622156506189E-2</v>
      </c>
      <c r="E85" s="81">
        <f>+$C85*'Estructura Poblacion'!D$19</f>
        <v>4.2197407590496692E-2</v>
      </c>
      <c r="F85" s="81">
        <f>+$C85*'Estructura Poblacion'!E$19</f>
        <v>0.12806020023830553</v>
      </c>
      <c r="G85" s="81">
        <f>+$C85*'Estructura Poblacion'!F$19</f>
        <v>0.14615457169244395</v>
      </c>
      <c r="H85" s="81">
        <f>+$C85*'Estructura Poblacion'!G$19</f>
        <v>0.11703220648832813</v>
      </c>
      <c r="I85" s="81">
        <f>+$C85*'Estructura Poblacion'!H$19</f>
        <v>7.9655406125103079E-2</v>
      </c>
      <c r="J85" s="81">
        <f>+$C85*'Estructura Poblacion'!I$19</f>
        <v>4.236835110919427E-2</v>
      </c>
      <c r="K85" s="81">
        <f>+$C85*'Estructura Poblacion'!J$19</f>
        <v>2.3338063890186594E-2</v>
      </c>
      <c r="L85" s="81">
        <f>+$C85*'Estructura Poblacion'!K$19</f>
        <v>2.452398455115103E-2</v>
      </c>
      <c r="M85" s="151">
        <f>D85*Parámetros!$B$97</f>
        <v>2.5658622156506188E-5</v>
      </c>
      <c r="N85" s="151">
        <f>E85*Parámetros!$B$98</f>
        <v>1.2659222277149008E-4</v>
      </c>
      <c r="O85" s="151">
        <f>+F85*Parámetros!$B$99</f>
        <v>1.5367224028596663E-3</v>
      </c>
      <c r="P85" s="151">
        <f>+G85*Parámetros!$B$100</f>
        <v>4.676946294158206E-3</v>
      </c>
      <c r="Q85" s="151">
        <f>+H85*Parámetros!$B$101</f>
        <v>5.7345781179280785E-3</v>
      </c>
      <c r="R85" s="151">
        <f>+I85*Parámetros!$B$102</f>
        <v>8.1248514247605139E-3</v>
      </c>
      <c r="S85" s="151">
        <f>+J85*Parámetros!$B$103</f>
        <v>7.0331462841262491E-3</v>
      </c>
      <c r="T85" s="151">
        <f>+K85*Parámetros!$B$104</f>
        <v>5.6711495253153419E-3</v>
      </c>
      <c r="U85" s="151">
        <f>+L85*Parámetros!$B$105</f>
        <v>6.6950477824642314E-3</v>
      </c>
      <c r="V85" s="151">
        <f t="shared" si="8"/>
        <v>3.9624692676540285E-2</v>
      </c>
      <c r="W85" s="151">
        <f t="shared" si="5"/>
        <v>4.413778602375934E-2</v>
      </c>
      <c r="X85" s="81">
        <f t="shared" si="10"/>
        <v>0.56496042267013347</v>
      </c>
      <c r="Y85" s="82">
        <f>+M85*Parámetros!$C$97</f>
        <v>1.2829311078253094E-6</v>
      </c>
      <c r="Z85" s="82">
        <f>+N85*Parámetros!$C$98</f>
        <v>6.3296111385745042E-6</v>
      </c>
      <c r="AA85" s="82">
        <f>+O85*Parámetros!$C$99</f>
        <v>7.6836120142983325E-5</v>
      </c>
      <c r="AB85" s="82">
        <f>+P85*Parámetros!$C$100</f>
        <v>2.3384731470791031E-4</v>
      </c>
      <c r="AC85" s="82">
        <f>+Q85*Parámetros!$C$101</f>
        <v>3.6127842142946894E-4</v>
      </c>
      <c r="AD85" s="82">
        <f>+R85*Parámetros!$C$102</f>
        <v>9.9123187382078263E-4</v>
      </c>
      <c r="AE85" s="82">
        <f>+S85*Parámetros!$C$103</f>
        <v>1.9270820818505924E-3</v>
      </c>
      <c r="AF85" s="82">
        <f>+T85*Parámetros!$C$104</f>
        <v>2.4499365949362277E-3</v>
      </c>
      <c r="AG85" s="82">
        <f>+U85*Parámetros!$C$105</f>
        <v>4.7467888777671394E-3</v>
      </c>
      <c r="AH85" s="82">
        <f t="shared" si="9"/>
        <v>1.0794613826901504E-2</v>
      </c>
      <c r="AI85" s="152">
        <f t="shared" si="6"/>
        <v>1.2024076986292286E-2</v>
      </c>
      <c r="AJ85" s="81">
        <f t="shared" si="11"/>
        <v>0.15390730320585619</v>
      </c>
    </row>
    <row r="86" spans="1:36" x14ac:dyDescent="0.25">
      <c r="A86" s="18">
        <v>43988</v>
      </c>
      <c r="B86" s="150">
        <f t="shared" si="7"/>
        <v>78</v>
      </c>
      <c r="C86" s="78">
        <f>+'Modelo predictivo'!X85</f>
        <v>0.62993794959038496</v>
      </c>
      <c r="D86" s="81">
        <f>+$C86*'Estructura Poblacion'!C$19</f>
        <v>2.5697340675841372E-2</v>
      </c>
      <c r="E86" s="81">
        <f>+$C86*'Estructura Poblacion'!D$19</f>
        <v>4.2261082916931668E-2</v>
      </c>
      <c r="F86" s="81">
        <f>+$C86*'Estructura Poblacion'!E$19</f>
        <v>0.12825344137607009</v>
      </c>
      <c r="G86" s="81">
        <f>+$C86*'Estructura Poblacion'!F$19</f>
        <v>0.14637511699590891</v>
      </c>
      <c r="H86" s="81">
        <f>+$C86*'Estructura Poblacion'!G$19</f>
        <v>0.11720880653029915</v>
      </c>
      <c r="I86" s="81">
        <f>+$C86*'Estructura Poblacion'!H$19</f>
        <v>7.9775605072786027E-2</v>
      </c>
      <c r="J86" s="81">
        <f>+$C86*'Estructura Poblacion'!I$19</f>
        <v>4.2432284387123813E-2</v>
      </c>
      <c r="K86" s="81">
        <f>+$C86*'Estructura Poblacion'!J$19</f>
        <v>2.3373280717982968E-2</v>
      </c>
      <c r="L86" s="81">
        <f>+$C86*'Estructura Poblacion'!K$19</f>
        <v>2.4560990917440996E-2</v>
      </c>
      <c r="M86" s="151">
        <f>D86*Parámetros!$B$97</f>
        <v>2.5697340675841373E-5</v>
      </c>
      <c r="N86" s="151">
        <f>E86*Parámetros!$B$98</f>
        <v>1.26783248750795E-4</v>
      </c>
      <c r="O86" s="151">
        <f>+F86*Parámetros!$B$99</f>
        <v>1.5390412965128411E-3</v>
      </c>
      <c r="P86" s="151">
        <f>+G86*Parámetros!$B$100</f>
        <v>4.6840037438690852E-3</v>
      </c>
      <c r="Q86" s="151">
        <f>+H86*Parámetros!$B$101</f>
        <v>5.7432315199846583E-3</v>
      </c>
      <c r="R86" s="151">
        <f>+I86*Parámetros!$B$102</f>
        <v>8.1371117174241746E-3</v>
      </c>
      <c r="S86" s="151">
        <f>+J86*Parámetros!$B$103</f>
        <v>7.0437592082625532E-3</v>
      </c>
      <c r="T86" s="151">
        <f>+K86*Parámetros!$B$104</f>
        <v>5.6797072144698611E-3</v>
      </c>
      <c r="U86" s="151">
        <f>+L86*Parámetros!$B$105</f>
        <v>6.7051505204613927E-3</v>
      </c>
      <c r="V86" s="151">
        <f t="shared" si="8"/>
        <v>3.9684485810411202E-2</v>
      </c>
      <c r="W86" s="151">
        <f t="shared" ref="W86:W149" si="12">+V74</f>
        <v>4.6050823331926859E-2</v>
      </c>
      <c r="X86" s="81">
        <f t="shared" si="10"/>
        <v>0.55859408514861775</v>
      </c>
      <c r="Y86" s="82">
        <f>+M86*Parámetros!$C$97</f>
        <v>1.2848670337920687E-6</v>
      </c>
      <c r="Z86" s="82">
        <f>+N86*Parámetros!$C$98</f>
        <v>6.33916243753975E-6</v>
      </c>
      <c r="AA86" s="82">
        <f>+O86*Parámetros!$C$99</f>
        <v>7.6952064825642065E-5</v>
      </c>
      <c r="AB86" s="82">
        <f>+P86*Parámetros!$C$100</f>
        <v>2.3420018719345426E-4</v>
      </c>
      <c r="AC86" s="82">
        <f>+Q86*Parámetros!$C$101</f>
        <v>3.6182358575903345E-4</v>
      </c>
      <c r="AD86" s="82">
        <f>+R86*Parámetros!$C$102</f>
        <v>9.9272762952574934E-4</v>
      </c>
      <c r="AE86" s="82">
        <f>+S86*Parámetros!$C$103</f>
        <v>1.9299900230639398E-3</v>
      </c>
      <c r="AF86" s="82">
        <f>+T86*Parámetros!$C$104</f>
        <v>2.45363351665098E-3</v>
      </c>
      <c r="AG86" s="82">
        <f>+U86*Parámetros!$C$105</f>
        <v>4.7539517190071275E-3</v>
      </c>
      <c r="AH86" s="82">
        <f t="shared" si="9"/>
        <v>1.0810902755497259E-2</v>
      </c>
      <c r="AI86" s="152">
        <f t="shared" ref="AI86:AI149" si="13">+AH74</f>
        <v>1.254522926743918E-2</v>
      </c>
      <c r="AJ86" s="81">
        <f t="shared" si="11"/>
        <v>0.15217297669391427</v>
      </c>
    </row>
    <row r="87" spans="1:36" x14ac:dyDescent="0.25">
      <c r="A87" s="18">
        <v>43989</v>
      </c>
      <c r="B87" s="150">
        <f t="shared" si="7"/>
        <v>79</v>
      </c>
      <c r="C87" s="78">
        <f>+'Modelo predictivo'!X86</f>
        <v>0.63088850234635174</v>
      </c>
      <c r="D87" s="81">
        <f>+$C87*'Estructura Poblacion'!C$19</f>
        <v>2.5736116999789345E-2</v>
      </c>
      <c r="E87" s="81">
        <f>+$C87*'Estructura Poblacion'!D$19</f>
        <v>4.2324853307115259E-2</v>
      </c>
      <c r="F87" s="81">
        <f>+$C87*'Estructura Poblacion'!E$19</f>
        <v>0.12844697101218983</v>
      </c>
      <c r="G87" s="81">
        <f>+$C87*'Estructura Poblacion'!F$19</f>
        <v>0.14659599156134173</v>
      </c>
      <c r="H87" s="81">
        <f>+$C87*'Estructura Poblacion'!G$19</f>
        <v>0.11738567022638763</v>
      </c>
      <c r="I87" s="81">
        <f>+$C87*'Estructura Poblacion'!H$19</f>
        <v>7.9895983470865017E-2</v>
      </c>
      <c r="J87" s="81">
        <f>+$C87*'Estructura Poblacion'!I$19</f>
        <v>4.2496313113909327E-2</v>
      </c>
      <c r="K87" s="81">
        <f>+$C87*'Estructura Poblacion'!J$19</f>
        <v>2.3408550122559896E-2</v>
      </c>
      <c r="L87" s="81">
        <f>+$C87*'Estructura Poblacion'!K$19</f>
        <v>2.4598052532193732E-2</v>
      </c>
      <c r="M87" s="151">
        <f>D87*Parámetros!$B$97</f>
        <v>2.5736116999789345E-5</v>
      </c>
      <c r="N87" s="151">
        <f>E87*Parámetros!$B$98</f>
        <v>1.2697455992134577E-4</v>
      </c>
      <c r="O87" s="151">
        <f>+F87*Parámetros!$B$99</f>
        <v>1.541363652146278E-3</v>
      </c>
      <c r="P87" s="151">
        <f>+G87*Parámetros!$B$100</f>
        <v>4.6910717299629354E-3</v>
      </c>
      <c r="Q87" s="151">
        <f>+H87*Parámetros!$B$101</f>
        <v>5.7518978410929936E-3</v>
      </c>
      <c r="R87" s="151">
        <f>+I87*Parámetros!$B$102</f>
        <v>8.1493903140282316E-3</v>
      </c>
      <c r="S87" s="151">
        <f>+J87*Parámetros!$B$103</f>
        <v>7.0543879769089483E-3</v>
      </c>
      <c r="T87" s="151">
        <f>+K87*Parámetros!$B$104</f>
        <v>5.6882776797820547E-3</v>
      </c>
      <c r="U87" s="151">
        <f>+L87*Parámetros!$B$105</f>
        <v>6.7152683412888894E-3</v>
      </c>
      <c r="V87" s="151">
        <f t="shared" si="8"/>
        <v>3.9744368212131467E-2</v>
      </c>
      <c r="W87" s="151">
        <f t="shared" si="12"/>
        <v>4.8046773560236712E-2</v>
      </c>
      <c r="X87" s="81">
        <f t="shared" si="10"/>
        <v>0.55029167980051252</v>
      </c>
      <c r="Y87" s="82">
        <f>+M87*Parámetros!$C$97</f>
        <v>1.2868058499894673E-6</v>
      </c>
      <c r="Z87" s="82">
        <f>+N87*Parámetros!$C$98</f>
        <v>6.3487279960672894E-6</v>
      </c>
      <c r="AA87" s="82">
        <f>+O87*Parámetros!$C$99</f>
        <v>7.7068182607313901E-5</v>
      </c>
      <c r="AB87" s="82">
        <f>+P87*Parámetros!$C$100</f>
        <v>2.3455358649814679E-4</v>
      </c>
      <c r="AC87" s="82">
        <f>+Q87*Parámetros!$C$101</f>
        <v>3.6236956398885863E-4</v>
      </c>
      <c r="AD87" s="82">
        <f>+R87*Parámetros!$C$102</f>
        <v>9.942256183114442E-4</v>
      </c>
      <c r="AE87" s="82">
        <f>+S87*Parámetros!$C$103</f>
        <v>1.932902305673052E-3</v>
      </c>
      <c r="AF87" s="82">
        <f>+T87*Parámetros!$C$104</f>
        <v>2.4573359576658474E-3</v>
      </c>
      <c r="AG87" s="82">
        <f>+U87*Parámetros!$C$105</f>
        <v>4.7611252539738226E-3</v>
      </c>
      <c r="AH87" s="82">
        <f t="shared" si="9"/>
        <v>1.0827216002564543E-2</v>
      </c>
      <c r="AI87" s="152">
        <f t="shared" si="13"/>
        <v>1.3088968801476673E-2</v>
      </c>
      <c r="AJ87" s="81">
        <f t="shared" si="11"/>
        <v>0.14991122389500214</v>
      </c>
    </row>
    <row r="88" spans="1:36" x14ac:dyDescent="0.25">
      <c r="A88" s="18">
        <v>43990</v>
      </c>
      <c r="B88" s="150">
        <f t="shared" si="7"/>
        <v>80</v>
      </c>
      <c r="C88" s="78">
        <f>+'Modelo predictivo'!X87</f>
        <v>0.63184047373943031</v>
      </c>
      <c r="D88" s="81">
        <f>+$C88*'Estructura Poblacion'!C$19</f>
        <v>2.577495119483586E-2</v>
      </c>
      <c r="E88" s="81">
        <f>+$C88*'Estructura Poblacion'!D$19</f>
        <v>4.2388718870387962E-2</v>
      </c>
      <c r="F88" s="81">
        <f>+$C88*'Estructura Poblacion'!E$19</f>
        <v>0.12864078947849003</v>
      </c>
      <c r="G88" s="81">
        <f>+$C88*'Estructura Poblacion'!F$19</f>
        <v>0.14681719576745322</v>
      </c>
      <c r="H88" s="81">
        <f>+$C88*'Estructura Poblacion'!G$19</f>
        <v>0.11756279787984346</v>
      </c>
      <c r="I88" s="81">
        <f>+$C88*'Estructura Poblacion'!H$19</f>
        <v>8.0016541525740434E-2</v>
      </c>
      <c r="J88" s="81">
        <f>+$C88*'Estructura Poblacion'!I$19</f>
        <v>4.2560437399334232E-2</v>
      </c>
      <c r="K88" s="81">
        <f>+$C88*'Estructura Poblacion'!J$19</f>
        <v>2.344387216439018E-2</v>
      </c>
      <c r="L88" s="81">
        <f>+$C88*'Estructura Poblacion'!K$19</f>
        <v>2.4635169458954963E-2</v>
      </c>
      <c r="M88" s="151">
        <f>D88*Parámetros!$B$97</f>
        <v>2.5774951194835859E-5</v>
      </c>
      <c r="N88" s="151">
        <f>E88*Parámetros!$B$98</f>
        <v>1.2716615661116388E-4</v>
      </c>
      <c r="O88" s="151">
        <f>+F88*Parámetros!$B$99</f>
        <v>1.5436894737418804E-3</v>
      </c>
      <c r="P88" s="151">
        <f>+G88*Parámetros!$B$100</f>
        <v>4.6981502645585035E-3</v>
      </c>
      <c r="Q88" s="151">
        <f>+H88*Parámetros!$B$101</f>
        <v>5.7605770961123293E-3</v>
      </c>
      <c r="R88" s="151">
        <f>+I88*Parámetros!$B$102</f>
        <v>8.1616872356255234E-3</v>
      </c>
      <c r="S88" s="151">
        <f>+J88*Parámetros!$B$103</f>
        <v>7.0650326082894828E-3</v>
      </c>
      <c r="T88" s="151">
        <f>+K88*Parámetros!$B$104</f>
        <v>5.6968609359468137E-3</v>
      </c>
      <c r="U88" s="151">
        <f>+L88*Parámetros!$B$105</f>
        <v>6.7254012622947057E-3</v>
      </c>
      <c r="V88" s="151">
        <f t="shared" si="8"/>
        <v>3.9804339984375242E-2</v>
      </c>
      <c r="W88" s="151">
        <f t="shared" si="12"/>
        <v>5.0129229966975046E-2</v>
      </c>
      <c r="X88" s="81">
        <f t="shared" si="10"/>
        <v>0.5399667898179128</v>
      </c>
      <c r="Y88" s="82">
        <f>+M88*Parámetros!$C$97</f>
        <v>1.288747559741793E-6</v>
      </c>
      <c r="Z88" s="82">
        <f>+N88*Parámetros!$C$98</f>
        <v>6.3583078305581943E-6</v>
      </c>
      <c r="AA88" s="82">
        <f>+O88*Parámetros!$C$99</f>
        <v>7.7184473687094023E-5</v>
      </c>
      <c r="AB88" s="82">
        <f>+P88*Parámetros!$C$100</f>
        <v>2.3490751322792518E-4</v>
      </c>
      <c r="AC88" s="82">
        <f>+Q88*Parámetros!$C$101</f>
        <v>3.6291635705507677E-4</v>
      </c>
      <c r="AD88" s="82">
        <f>+R88*Parámetros!$C$102</f>
        <v>9.9572584274631375E-4</v>
      </c>
      <c r="AE88" s="82">
        <f>+S88*Parámetros!$C$103</f>
        <v>1.9358189346713184E-3</v>
      </c>
      <c r="AF88" s="82">
        <f>+T88*Parámetros!$C$104</f>
        <v>2.4610439243290235E-3</v>
      </c>
      <c r="AG88" s="82">
        <f>+U88*Parámetros!$C$105</f>
        <v>4.768309494966946E-3</v>
      </c>
      <c r="AH88" s="82">
        <f t="shared" si="9"/>
        <v>1.0843553596073998E-2</v>
      </c>
      <c r="AI88" s="152">
        <f t="shared" si="13"/>
        <v>1.3656274468818945E-2</v>
      </c>
      <c r="AJ88" s="81">
        <f t="shared" si="11"/>
        <v>0.14709850302225719</v>
      </c>
    </row>
    <row r="89" spans="1:36" x14ac:dyDescent="0.25">
      <c r="A89" s="18">
        <v>43991</v>
      </c>
      <c r="B89" s="150">
        <f t="shared" si="7"/>
        <v>81</v>
      </c>
      <c r="C89" s="78">
        <f>+'Modelo predictivo'!X88</f>
        <v>0.79165354347787797</v>
      </c>
      <c r="D89" s="81">
        <f>+$C89*'Estructura Poblacion'!C$19</f>
        <v>3.2294277265270732E-2</v>
      </c>
      <c r="E89" s="81">
        <f>+$C89*'Estructura Poblacion'!D$19</f>
        <v>5.3110208813671428E-2</v>
      </c>
      <c r="F89" s="81">
        <f>+$C89*'Estructura Poblacion'!E$19</f>
        <v>0.16117824207069792</v>
      </c>
      <c r="G89" s="81">
        <f>+$C89*'Estructura Poblacion'!F$19</f>
        <v>0.18395205451925825</v>
      </c>
      <c r="H89" s="81">
        <f>+$C89*'Estructura Poblacion'!G$19</f>
        <v>0.14729826497492324</v>
      </c>
      <c r="I89" s="81">
        <f>+$C89*'Estructura Poblacion'!H$19</f>
        <v>0.10025533543427402</v>
      </c>
      <c r="J89" s="81">
        <f>+$C89*'Estructura Poblacion'!I$19</f>
        <v>5.3325360560941719E-2</v>
      </c>
      <c r="K89" s="81">
        <f>+$C89*'Estructura Poblacion'!J$19</f>
        <v>2.9373592296076528E-2</v>
      </c>
      <c r="L89" s="81">
        <f>+$C89*'Estructura Poblacion'!K$19</f>
        <v>3.0866207542764177E-2</v>
      </c>
      <c r="M89" s="151">
        <f>D89*Parámetros!$B$97</f>
        <v>3.2294277265270733E-5</v>
      </c>
      <c r="N89" s="151">
        <f>E89*Parámetros!$B$98</f>
        <v>1.5933062644101428E-4</v>
      </c>
      <c r="O89" s="151">
        <f>+F89*Parámetros!$B$99</f>
        <v>1.934138904848375E-3</v>
      </c>
      <c r="P89" s="151">
        <f>+G89*Parámetros!$B$100</f>
        <v>5.8864657446162641E-3</v>
      </c>
      <c r="Q89" s="151">
        <f>+H89*Parámetros!$B$101</f>
        <v>7.2176149837712388E-3</v>
      </c>
      <c r="R89" s="151">
        <f>+I89*Parámetros!$B$102</f>
        <v>1.0226044214295949E-2</v>
      </c>
      <c r="S89" s="151">
        <f>+J89*Parámetros!$B$103</f>
        <v>8.8520098531163251E-3</v>
      </c>
      <c r="T89" s="151">
        <f>+K89*Parámetros!$B$104</f>
        <v>7.1377829279465959E-3</v>
      </c>
      <c r="U89" s="151">
        <f>+L89*Parámetros!$B$105</f>
        <v>8.4264746591746209E-3</v>
      </c>
      <c r="V89" s="151">
        <f t="shared" si="8"/>
        <v>4.9872156191475656E-2</v>
      </c>
      <c r="W89" s="151">
        <f t="shared" si="12"/>
        <v>5.2301941552462886E-2</v>
      </c>
      <c r="X89" s="81">
        <f t="shared" si="10"/>
        <v>0.53753700445692554</v>
      </c>
      <c r="Y89" s="82">
        <f>+M89*Parámetros!$C$97</f>
        <v>1.6147138632635367E-6</v>
      </c>
      <c r="Z89" s="82">
        <f>+N89*Parámetros!$C$98</f>
        <v>7.9665313220507142E-6</v>
      </c>
      <c r="AA89" s="82">
        <f>+O89*Parámetros!$C$99</f>
        <v>9.6706945242418753E-5</v>
      </c>
      <c r="AB89" s="82">
        <f>+P89*Parámetros!$C$100</f>
        <v>2.9432328723081322E-4</v>
      </c>
      <c r="AC89" s="82">
        <f>+Q89*Parámetros!$C$101</f>
        <v>4.5470974397758806E-4</v>
      </c>
      <c r="AD89" s="82">
        <f>+R89*Parámetros!$C$102</f>
        <v>1.2475773941441057E-3</v>
      </c>
      <c r="AE89" s="82">
        <f>+S89*Parámetros!$C$103</f>
        <v>2.4254506997538733E-3</v>
      </c>
      <c r="AF89" s="82">
        <f>+T89*Parámetros!$C$104</f>
        <v>3.0835222248729293E-3</v>
      </c>
      <c r="AG89" s="82">
        <f>+U89*Parámetros!$C$105</f>
        <v>5.9743705333548062E-3</v>
      </c>
      <c r="AH89" s="82">
        <f t="shared" si="9"/>
        <v>1.3586242073761849E-2</v>
      </c>
      <c r="AI89" s="152">
        <f t="shared" si="13"/>
        <v>1.4248167577341698E-2</v>
      </c>
      <c r="AJ89" s="81">
        <f t="shared" si="11"/>
        <v>0.14643657751867734</v>
      </c>
    </row>
    <row r="90" spans="1:36" x14ac:dyDescent="0.25">
      <c r="A90" s="18">
        <v>43992</v>
      </c>
      <c r="B90" s="150">
        <f t="shared" si="7"/>
        <v>82</v>
      </c>
      <c r="C90" s="78">
        <f>+'Modelo predictivo'!X89</f>
        <v>0.80734368786215782</v>
      </c>
      <c r="D90" s="81">
        <f>+$C90*'Estructura Poblacion'!C$19</f>
        <v>3.2934332346502393E-2</v>
      </c>
      <c r="E90" s="81">
        <f>+$C90*'Estructura Poblacion'!D$19</f>
        <v>5.4162824381972792E-2</v>
      </c>
      <c r="F90" s="81">
        <f>+$C90*'Estructura Poblacion'!E$19</f>
        <v>0.16437270751650859</v>
      </c>
      <c r="G90" s="81">
        <f>+$C90*'Estructura Poblacion'!F$19</f>
        <v>0.18759788459097412</v>
      </c>
      <c r="H90" s="81">
        <f>+$C90*'Estructura Poblacion'!G$19</f>
        <v>0.15021763679363226</v>
      </c>
      <c r="I90" s="81">
        <f>+$C90*'Estructura Poblacion'!H$19</f>
        <v>0.10224234187316091</v>
      </c>
      <c r="J90" s="81">
        <f>+$C90*'Estructura Poblacion'!I$19</f>
        <v>5.4382240320323905E-2</v>
      </c>
      <c r="K90" s="81">
        <f>+$C90*'Estructura Poblacion'!J$19</f>
        <v>2.9955760983386003E-2</v>
      </c>
      <c r="L90" s="81">
        <f>+$C90*'Estructura Poblacion'!K$19</f>
        <v>3.1477959055696871E-2</v>
      </c>
      <c r="M90" s="151">
        <f>D90*Parámetros!$B$97</f>
        <v>3.2934332346502397E-5</v>
      </c>
      <c r="N90" s="151">
        <f>E90*Parámetros!$B$98</f>
        <v>1.6248847314591838E-4</v>
      </c>
      <c r="O90" s="151">
        <f>+F90*Parámetros!$B$99</f>
        <v>1.9724724901981033E-3</v>
      </c>
      <c r="P90" s="151">
        <f>+G90*Parámetros!$B$100</f>
        <v>6.0031323069111723E-3</v>
      </c>
      <c r="Q90" s="151">
        <f>+H90*Parámetros!$B$101</f>
        <v>7.360664202887981E-3</v>
      </c>
      <c r="R90" s="151">
        <f>+I90*Parámetros!$B$102</f>
        <v>1.0428718871062411E-2</v>
      </c>
      <c r="S90" s="151">
        <f>+J90*Parámetros!$B$103</f>
        <v>9.0274518931737682E-3</v>
      </c>
      <c r="T90" s="151">
        <f>+K90*Parámetros!$B$104</f>
        <v>7.279249918962798E-3</v>
      </c>
      <c r="U90" s="151">
        <f>+L90*Parámetros!$B$105</f>
        <v>8.5934828222052461E-3</v>
      </c>
      <c r="V90" s="151">
        <f t="shared" si="8"/>
        <v>5.0860595310893902E-2</v>
      </c>
      <c r="W90" s="151">
        <f t="shared" si="12"/>
        <v>5.4568819762212145E-2</v>
      </c>
      <c r="X90" s="81">
        <f t="shared" si="10"/>
        <v>0.5338287800056073</v>
      </c>
      <c r="Y90" s="82">
        <f>+M90*Parámetros!$C$97</f>
        <v>1.6467166173251199E-6</v>
      </c>
      <c r="Z90" s="82">
        <f>+N90*Parámetros!$C$98</f>
        <v>8.1244236572959197E-6</v>
      </c>
      <c r="AA90" s="82">
        <f>+O90*Parámetros!$C$99</f>
        <v>9.8623624509905169E-5</v>
      </c>
      <c r="AB90" s="82">
        <f>+P90*Parámetros!$C$100</f>
        <v>3.0015661534555862E-4</v>
      </c>
      <c r="AC90" s="82">
        <f>+Q90*Parámetros!$C$101</f>
        <v>4.6372184478194281E-4</v>
      </c>
      <c r="AD90" s="82">
        <f>+R90*Parámetros!$C$102</f>
        <v>1.2723037022696142E-3</v>
      </c>
      <c r="AE90" s="82">
        <f>+S90*Parámetros!$C$103</f>
        <v>2.4735218187296125E-3</v>
      </c>
      <c r="AF90" s="82">
        <f>+T90*Parámetros!$C$104</f>
        <v>3.1446359649919286E-3</v>
      </c>
      <c r="AG90" s="82">
        <f>+U90*Parámetros!$C$105</f>
        <v>6.0927793209435196E-3</v>
      </c>
      <c r="AH90" s="82">
        <f t="shared" si="9"/>
        <v>1.3855514031846702E-2</v>
      </c>
      <c r="AI90" s="152">
        <f t="shared" si="13"/>
        <v>1.486571368846519E-2</v>
      </c>
      <c r="AJ90" s="81">
        <f t="shared" si="11"/>
        <v>0.14542637786205886</v>
      </c>
    </row>
    <row r="91" spans="1:36" x14ac:dyDescent="0.25">
      <c r="A91" s="18">
        <v>43993</v>
      </c>
      <c r="B91" s="150">
        <f t="shared" si="7"/>
        <v>83</v>
      </c>
      <c r="C91" s="78">
        <f>+'Modelo predictivo'!X90</f>
        <v>0.82334476499818265</v>
      </c>
      <c r="D91" s="81">
        <f>+$C91*'Estructura Poblacion'!C$19</f>
        <v>3.358707144661887E-2</v>
      </c>
      <c r="E91" s="81">
        <f>+$C91*'Estructura Poblacion'!D$19</f>
        <v>5.5236299710845226E-2</v>
      </c>
      <c r="F91" s="81">
        <f>+$C91*'Estructura Poblacion'!E$19</f>
        <v>0.16763047792032942</v>
      </c>
      <c r="G91" s="81">
        <f>+$C91*'Estructura Poblacion'!F$19</f>
        <v>0.19131596434687576</v>
      </c>
      <c r="H91" s="81">
        <f>+$C91*'Estructura Poblacion'!G$19</f>
        <v>0.15319486201959656</v>
      </c>
      <c r="I91" s="81">
        <f>+$C91*'Estructura Poblacion'!H$19</f>
        <v>0.10426872496561111</v>
      </c>
      <c r="J91" s="81">
        <f>+$C91*'Estructura Poblacion'!I$19</f>
        <v>5.5460064344067202E-2</v>
      </c>
      <c r="K91" s="81">
        <f>+$C91*'Estructura Poblacion'!J$19</f>
        <v>3.0549466550630521E-2</v>
      </c>
      <c r="L91" s="81">
        <f>+$C91*'Estructura Poblacion'!K$19</f>
        <v>3.2101833693607994E-2</v>
      </c>
      <c r="M91" s="151">
        <f>D91*Parámetros!$B$97</f>
        <v>3.3587071446618873E-5</v>
      </c>
      <c r="N91" s="151">
        <f>E91*Parámetros!$B$98</f>
        <v>1.6570889913253568E-4</v>
      </c>
      <c r="O91" s="151">
        <f>+F91*Parámetros!$B$99</f>
        <v>2.0115657350439531E-3</v>
      </c>
      <c r="P91" s="151">
        <f>+G91*Parámetros!$B$100</f>
        <v>6.1221108591000247E-3</v>
      </c>
      <c r="Q91" s="151">
        <f>+H91*Parámetros!$B$101</f>
        <v>7.5065482389602319E-3</v>
      </c>
      <c r="R91" s="151">
        <f>+I91*Parámetros!$B$102</f>
        <v>1.0635409946492333E-2</v>
      </c>
      <c r="S91" s="151">
        <f>+J91*Parámetros!$B$103</f>
        <v>9.2063706811151558E-3</v>
      </c>
      <c r="T91" s="151">
        <f>+K91*Parámetros!$B$104</f>
        <v>7.4235203718032161E-3</v>
      </c>
      <c r="U91" s="151">
        <f>+L91*Parámetros!$B$105</f>
        <v>8.7638005983549823E-3</v>
      </c>
      <c r="V91" s="151">
        <f t="shared" si="8"/>
        <v>5.1868622401449058E-2</v>
      </c>
      <c r="W91" s="151">
        <f t="shared" si="12"/>
        <v>5.6933945527439467E-2</v>
      </c>
      <c r="X91" s="81">
        <f t="shared" si="10"/>
        <v>0.5287634568796169</v>
      </c>
      <c r="Y91" s="82">
        <f>+M91*Parámetros!$C$97</f>
        <v>1.6793535723309437E-6</v>
      </c>
      <c r="Z91" s="82">
        <f>+N91*Parámetros!$C$98</f>
        <v>8.2854449566267853E-6</v>
      </c>
      <c r="AA91" s="82">
        <f>+O91*Parámetros!$C$99</f>
        <v>1.0057828675219766E-4</v>
      </c>
      <c r="AB91" s="82">
        <f>+P91*Parámetros!$C$100</f>
        <v>3.0610554295500126E-4</v>
      </c>
      <c r="AC91" s="82">
        <f>+Q91*Parámetros!$C$101</f>
        <v>4.7291253905449459E-4</v>
      </c>
      <c r="AD91" s="82">
        <f>+R91*Parámetros!$C$102</f>
        <v>1.2975200134720645E-3</v>
      </c>
      <c r="AE91" s="82">
        <f>+S91*Parámetros!$C$103</f>
        <v>2.5225455666255531E-3</v>
      </c>
      <c r="AF91" s="82">
        <f>+T91*Parámetros!$C$104</f>
        <v>3.2069608006189895E-3</v>
      </c>
      <c r="AG91" s="82">
        <f>+U91*Parámetros!$C$105</f>
        <v>6.2135346242336818E-3</v>
      </c>
      <c r="AH91" s="82">
        <f t="shared" si="9"/>
        <v>1.413012217224094E-2</v>
      </c>
      <c r="AI91" s="152">
        <f t="shared" si="13"/>
        <v>1.5510024535140835E-2</v>
      </c>
      <c r="AJ91" s="81">
        <f t="shared" si="11"/>
        <v>0.14404647549915897</v>
      </c>
    </row>
    <row r="92" spans="1:36" x14ac:dyDescent="0.25">
      <c r="A92" s="18">
        <v>43994</v>
      </c>
      <c r="B92" s="150">
        <f t="shared" si="7"/>
        <v>84</v>
      </c>
      <c r="C92" s="78">
        <f>+'Modelo predictivo'!X91</f>
        <v>0.83966293535195291</v>
      </c>
      <c r="D92" s="81">
        <f>+$C92*'Estructura Poblacion'!C$19</f>
        <v>3.4252745872266538E-2</v>
      </c>
      <c r="E92" s="81">
        <f>+$C92*'Estructura Poblacion'!D$19</f>
        <v>5.6331048091732151E-2</v>
      </c>
      <c r="F92" s="81">
        <f>+$C92*'Estructura Poblacion'!E$19</f>
        <v>0.17095280753421102</v>
      </c>
      <c r="G92" s="81">
        <f>+$C92*'Estructura Poblacion'!F$19</f>
        <v>0.19510772525959019</v>
      </c>
      <c r="H92" s="81">
        <f>+$C92*'Estructura Poblacion'!G$19</f>
        <v>0.15623108689407383</v>
      </c>
      <c r="I92" s="81">
        <f>+$C92*'Estructura Poblacion'!H$19</f>
        <v>0.10633526487561225</v>
      </c>
      <c r="J92" s="81">
        <f>+$C92*'Estructura Poblacion'!I$19</f>
        <v>5.6559247597876491E-2</v>
      </c>
      <c r="K92" s="81">
        <f>+$C92*'Estructura Poblacion'!J$19</f>
        <v>3.1154937576357022E-2</v>
      </c>
      <c r="L92" s="81">
        <f>+$C92*'Estructura Poblacion'!K$19</f>
        <v>3.2738071650233437E-2</v>
      </c>
      <c r="M92" s="151">
        <f>D92*Parámetros!$B$97</f>
        <v>3.4252745872266541E-5</v>
      </c>
      <c r="N92" s="151">
        <f>E92*Parámetros!$B$98</f>
        <v>1.6899314427519646E-4</v>
      </c>
      <c r="O92" s="151">
        <f>+F92*Parámetros!$B$99</f>
        <v>2.0514336904105322E-3</v>
      </c>
      <c r="P92" s="151">
        <f>+G92*Parámetros!$B$100</f>
        <v>6.2434472083068866E-3</v>
      </c>
      <c r="Q92" s="151">
        <f>+H92*Parámetros!$B$101</f>
        <v>7.6553232578096177E-3</v>
      </c>
      <c r="R92" s="151">
        <f>+I92*Parámetros!$B$102</f>
        <v>1.0846197017312448E-2</v>
      </c>
      <c r="S92" s="151">
        <f>+J92*Parámetros!$B$103</f>
        <v>9.3888351012474981E-3</v>
      </c>
      <c r="T92" s="151">
        <f>+K92*Parámetros!$B$104</f>
        <v>7.5706498310547559E-3</v>
      </c>
      <c r="U92" s="151">
        <f>+L92*Parámetros!$B$105</f>
        <v>8.9374935605137287E-3</v>
      </c>
      <c r="V92" s="151">
        <f t="shared" si="8"/>
        <v>5.2896625556802933E-2</v>
      </c>
      <c r="W92" s="151">
        <f t="shared" si="12"/>
        <v>5.9401576584267216E-2</v>
      </c>
      <c r="X92" s="81">
        <f t="shared" si="10"/>
        <v>0.52225850585215261</v>
      </c>
      <c r="Y92" s="82">
        <f>+M92*Parámetros!$C$97</f>
        <v>1.7126372936133272E-6</v>
      </c>
      <c r="Z92" s="82">
        <f>+N92*Parámetros!$C$98</f>
        <v>8.4496572137598236E-6</v>
      </c>
      <c r="AA92" s="82">
        <f>+O92*Parámetros!$C$99</f>
        <v>1.0257168452052661E-4</v>
      </c>
      <c r="AB92" s="82">
        <f>+P92*Parámetros!$C$100</f>
        <v>3.1217236041534437E-4</v>
      </c>
      <c r="AC92" s="82">
        <f>+Q92*Parámetros!$C$101</f>
        <v>4.8228536524200591E-4</v>
      </c>
      <c r="AD92" s="82">
        <f>+R92*Parámetros!$C$102</f>
        <v>1.3232360361121187E-3</v>
      </c>
      <c r="AE92" s="82">
        <f>+S92*Parámetros!$C$103</f>
        <v>2.5725408177418147E-3</v>
      </c>
      <c r="AF92" s="82">
        <f>+T92*Parámetros!$C$104</f>
        <v>3.2705207270156546E-3</v>
      </c>
      <c r="AG92" s="82">
        <f>+U92*Parámetros!$C$105</f>
        <v>6.3366829344042334E-3</v>
      </c>
      <c r="AH92" s="82">
        <f t="shared" si="9"/>
        <v>1.4410172219959071E-2</v>
      </c>
      <c r="AI92" s="152">
        <f t="shared" si="13"/>
        <v>1.6182260015758072E-2</v>
      </c>
      <c r="AJ92" s="81">
        <f t="shared" si="11"/>
        <v>0.14227438770335998</v>
      </c>
    </row>
    <row r="93" spans="1:36" x14ac:dyDescent="0.25">
      <c r="A93" s="18">
        <v>43995</v>
      </c>
      <c r="B93" s="150">
        <f t="shared" si="7"/>
        <v>85</v>
      </c>
      <c r="C93" s="78">
        <f>+'Modelo predictivo'!X92</f>
        <v>0.85630448069423437</v>
      </c>
      <c r="D93" s="81">
        <f>+$C93*'Estructura Poblacion'!C$19</f>
        <v>3.4931611878531346E-2</v>
      </c>
      <c r="E93" s="81">
        <f>+$C93*'Estructura Poblacion'!D$19</f>
        <v>5.7447490954133672E-2</v>
      </c>
      <c r="F93" s="81">
        <f>+$C93*'Estructura Poblacion'!E$19</f>
        <v>0.17434097530748355</v>
      </c>
      <c r="G93" s="81">
        <f>+$C93*'Estructura Poblacion'!F$19</f>
        <v>0.19897462698864637</v>
      </c>
      <c r="H93" s="81">
        <f>+$C93*'Estructura Poblacion'!G$19</f>
        <v>0.15932748022877766</v>
      </c>
      <c r="I93" s="81">
        <f>+$C93*'Estructura Poblacion'!H$19</f>
        <v>0.10844275712923813</v>
      </c>
      <c r="J93" s="81">
        <f>+$C93*'Estructura Poblacion'!I$19</f>
        <v>5.7680213218480977E-2</v>
      </c>
      <c r="K93" s="81">
        <f>+$C93*'Estructura Poblacion'!J$19</f>
        <v>3.1772407140016605E-2</v>
      </c>
      <c r="L93" s="81">
        <f>+$C93*'Estructura Poblacion'!K$19</f>
        <v>3.3386917848926077E-2</v>
      </c>
      <c r="M93" s="151">
        <f>D93*Parámetros!$B$97</f>
        <v>3.4931611878531344E-5</v>
      </c>
      <c r="N93" s="151">
        <f>E93*Parámetros!$B$98</f>
        <v>1.7234247286240101E-4</v>
      </c>
      <c r="O93" s="151">
        <f>+F93*Parámetros!$B$99</f>
        <v>2.0920917036898025E-3</v>
      </c>
      <c r="P93" s="151">
        <f>+G93*Parámetros!$B$100</f>
        <v>6.3671880636366838E-3</v>
      </c>
      <c r="Q93" s="151">
        <f>+H93*Parámetros!$B$101</f>
        <v>7.8070465312101052E-3</v>
      </c>
      <c r="R93" s="151">
        <f>+I93*Parámetros!$B$102</f>
        <v>1.1061161227182289E-2</v>
      </c>
      <c r="S93" s="151">
        <f>+J93*Parámetros!$B$103</f>
        <v>9.5749153942678421E-3</v>
      </c>
      <c r="T93" s="151">
        <f>+K93*Parámetros!$B$104</f>
        <v>7.7206949350240349E-3</v>
      </c>
      <c r="U93" s="151">
        <f>+L93*Parámetros!$B$105</f>
        <v>9.114628572756819E-3</v>
      </c>
      <c r="V93" s="151">
        <f t="shared" si="8"/>
        <v>5.3945000512508515E-2</v>
      </c>
      <c r="W93" s="151">
        <f t="shared" si="12"/>
        <v>3.9386410003344523E-2</v>
      </c>
      <c r="X93" s="81">
        <f t="shared" si="10"/>
        <v>0.53681709636131658</v>
      </c>
      <c r="Y93" s="82">
        <f>+M93*Parámetros!$C$97</f>
        <v>1.7465805939265674E-6</v>
      </c>
      <c r="Z93" s="82">
        <f>+N93*Parámetros!$C$98</f>
        <v>8.6171236431200503E-6</v>
      </c>
      <c r="AA93" s="82">
        <f>+O93*Parámetros!$C$99</f>
        <v>1.0460458518449013E-4</v>
      </c>
      <c r="AB93" s="82">
        <f>+P93*Parámetros!$C$100</f>
        <v>3.1835940318183421E-4</v>
      </c>
      <c r="AC93" s="82">
        <f>+Q93*Parámetros!$C$101</f>
        <v>4.9184393146623666E-4</v>
      </c>
      <c r="AD93" s="82">
        <f>+R93*Parámetros!$C$102</f>
        <v>1.3494616697162392E-3</v>
      </c>
      <c r="AE93" s="82">
        <f>+S93*Parámetros!$C$103</f>
        <v>2.6235268180293887E-3</v>
      </c>
      <c r="AF93" s="82">
        <f>+T93*Parámetros!$C$104</f>
        <v>3.335340211930383E-3</v>
      </c>
      <c r="AG93" s="82">
        <f>+U93*Parámetros!$C$105</f>
        <v>6.4622716580845846E-3</v>
      </c>
      <c r="AH93" s="82">
        <f t="shared" si="9"/>
        <v>1.4695771981830204E-2</v>
      </c>
      <c r="AI93" s="152">
        <f t="shared" si="13"/>
        <v>1.0729700530039195E-2</v>
      </c>
      <c r="AJ93" s="81">
        <f t="shared" si="11"/>
        <v>0.14624045915515099</v>
      </c>
    </row>
    <row r="94" spans="1:36" x14ac:dyDescent="0.25">
      <c r="A94" s="18">
        <v>43996</v>
      </c>
      <c r="B94" s="150">
        <f t="shared" si="7"/>
        <v>86</v>
      </c>
      <c r="C94" s="78">
        <f>+'Modelo predictivo'!X93</f>
        <v>0.87327580829150975</v>
      </c>
      <c r="D94" s="81">
        <f>+$C94*'Estructura Poblacion'!C$19</f>
        <v>3.5623930839902188E-2</v>
      </c>
      <c r="E94" s="81">
        <f>+$C94*'Estructura Poblacion'!D$19</f>
        <v>5.8586058146767865E-2</v>
      </c>
      <c r="F94" s="81">
        <f>+$C94*'Estructura Poblacion'!E$19</f>
        <v>0.17779628574002151</v>
      </c>
      <c r="G94" s="81">
        <f>+$C94*'Estructura Poblacion'!F$19</f>
        <v>0.20291815835430296</v>
      </c>
      <c r="H94" s="81">
        <f>+$C94*'Estructura Poblacion'!G$19</f>
        <v>0.16248523418566316</v>
      </c>
      <c r="I94" s="81">
        <f>+$C94*'Estructura Poblacion'!H$19</f>
        <v>0.11059201314539256</v>
      </c>
      <c r="J94" s="81">
        <f>+$C94*'Estructura Poblacion'!I$19</f>
        <v>5.8823392795934432E-2</v>
      </c>
      <c r="K94" s="81">
        <f>+$C94*'Estructura Poblacion'!J$19</f>
        <v>3.2402112977466001E-2</v>
      </c>
      <c r="L94" s="81">
        <f>+$C94*'Estructura Poblacion'!K$19</f>
        <v>3.4048622106059086E-2</v>
      </c>
      <c r="M94" s="151">
        <f>D94*Parámetros!$B$97</f>
        <v>3.5623930839902188E-5</v>
      </c>
      <c r="N94" s="151">
        <f>E94*Parámetros!$B$98</f>
        <v>1.757581744403036E-4</v>
      </c>
      <c r="O94" s="151">
        <f>+F94*Parámetros!$B$99</f>
        <v>2.1335554288802582E-3</v>
      </c>
      <c r="P94" s="151">
        <f>+G94*Parámetros!$B$100</f>
        <v>6.4933810673376948E-3</v>
      </c>
      <c r="Q94" s="151">
        <f>+H94*Parámetros!$B$101</f>
        <v>7.9617764750974946E-3</v>
      </c>
      <c r="R94" s="151">
        <f>+I94*Parámetros!$B$102</f>
        <v>1.128038534083004E-2</v>
      </c>
      <c r="S94" s="151">
        <f>+J94*Parámetros!$B$103</f>
        <v>9.7646832041251158E-3</v>
      </c>
      <c r="T94" s="151">
        <f>+K94*Parámetros!$B$104</f>
        <v>7.8737134535242382E-3</v>
      </c>
      <c r="U94" s="151">
        <f>+L94*Parámetros!$B$105</f>
        <v>9.2952738349541316E-3</v>
      </c>
      <c r="V94" s="151">
        <f t="shared" si="8"/>
        <v>5.5014150910029182E-2</v>
      </c>
      <c r="W94" s="151">
        <f t="shared" si="12"/>
        <v>3.9445847444585361E-2</v>
      </c>
      <c r="X94" s="81">
        <f t="shared" si="10"/>
        <v>0.55238539982676038</v>
      </c>
      <c r="Y94" s="82">
        <f>+M94*Parámetros!$C$97</f>
        <v>1.7811965419951096E-6</v>
      </c>
      <c r="Z94" s="82">
        <f>+N94*Parámetros!$C$98</f>
        <v>8.7879087220151799E-6</v>
      </c>
      <c r="AA94" s="82">
        <f>+O94*Parámetros!$C$99</f>
        <v>1.0667777144401291E-4</v>
      </c>
      <c r="AB94" s="82">
        <f>+P94*Parámetros!$C$100</f>
        <v>3.2466905336688478E-4</v>
      </c>
      <c r="AC94" s="82">
        <f>+Q94*Parámetros!$C$101</f>
        <v>5.0159191793114214E-4</v>
      </c>
      <c r="AD94" s="82">
        <f>+R94*Parámetros!$C$102</f>
        <v>1.3762070115812648E-3</v>
      </c>
      <c r="AE94" s="82">
        <f>+S94*Parámetros!$C$103</f>
        <v>2.6755231979302819E-3</v>
      </c>
      <c r="AF94" s="82">
        <f>+T94*Parámetros!$C$104</f>
        <v>3.4014442119224709E-3</v>
      </c>
      <c r="AG94" s="82">
        <f>+U94*Parámetros!$C$105</f>
        <v>6.5903491489824788E-3</v>
      </c>
      <c r="AH94" s="82">
        <f t="shared" si="9"/>
        <v>1.4987031418422548E-2</v>
      </c>
      <c r="AI94" s="152">
        <f t="shared" si="13"/>
        <v>1.0745892560354523E-2</v>
      </c>
      <c r="AJ94" s="81">
        <f t="shared" si="11"/>
        <v>0.15048159801321903</v>
      </c>
    </row>
    <row r="95" spans="1:36" x14ac:dyDescent="0.25">
      <c r="A95" s="18">
        <v>43997</v>
      </c>
      <c r="B95" s="150">
        <f t="shared" si="7"/>
        <v>87</v>
      </c>
      <c r="C95" s="78">
        <f>+'Modelo predictivo'!X94</f>
        <v>0.89058345113880932</v>
      </c>
      <c r="D95" s="81">
        <f>+$C95*'Estructura Poblacion'!C$19</f>
        <v>3.6329969259768863E-2</v>
      </c>
      <c r="E95" s="81">
        <f>+$C95*'Estructura Poblacion'!D$19</f>
        <v>5.9747187953190839E-2</v>
      </c>
      <c r="F95" s="81">
        <f>+$C95*'Estructura Poblacion'!E$19</f>
        <v>0.18132006892964755</v>
      </c>
      <c r="G95" s="81">
        <f>+$C95*'Estructura Poblacion'!F$19</f>
        <v>0.20693983739164978</v>
      </c>
      <c r="H95" s="81">
        <f>+$C95*'Estructura Poblacion'!G$19</f>
        <v>0.16570556432024824</v>
      </c>
      <c r="I95" s="81">
        <f>+$C95*'Estructura Poblacion'!H$19</f>
        <v>0.1127838602652951</v>
      </c>
      <c r="J95" s="81">
        <f>+$C95*'Estructura Poblacion'!I$19</f>
        <v>5.9989226389298551E-2</v>
      </c>
      <c r="K95" s="81">
        <f>+$C95*'Estructura Poblacion'!J$19</f>
        <v>3.3044297489606557E-2</v>
      </c>
      <c r="L95" s="81">
        <f>+$C95*'Estructura Poblacion'!K$19</f>
        <v>3.4723439140103868E-2</v>
      </c>
      <c r="M95" s="151">
        <f>D95*Parámetros!$B$97</f>
        <v>3.6329969259768865E-5</v>
      </c>
      <c r="N95" s="151">
        <f>E95*Parámetros!$B$98</f>
        <v>1.7924156385957252E-4</v>
      </c>
      <c r="O95" s="151">
        <f>+F95*Parámetros!$B$99</f>
        <v>2.1758408271557706E-3</v>
      </c>
      <c r="P95" s="151">
        <f>+G95*Parámetros!$B$100</f>
        <v>6.6220747965327932E-3</v>
      </c>
      <c r="Q95" s="151">
        <f>+H95*Parámetros!$B$101</f>
        <v>8.119572651692164E-3</v>
      </c>
      <c r="R95" s="151">
        <f>+I95*Parámetros!$B$102</f>
        <v>1.15039537470601E-2</v>
      </c>
      <c r="S95" s="151">
        <f>+J95*Parámetros!$B$103</f>
        <v>9.9582115806235594E-3</v>
      </c>
      <c r="T95" s="151">
        <f>+K95*Parámetros!$B$104</f>
        <v>8.0297642899743935E-3</v>
      </c>
      <c r="U95" s="151">
        <f>+L95*Parámetros!$B$105</f>
        <v>9.4794988852483567E-3</v>
      </c>
      <c r="V95" s="151">
        <f t="shared" si="8"/>
        <v>5.6104488311406478E-2</v>
      </c>
      <c r="W95" s="151">
        <f t="shared" si="12"/>
        <v>3.9505373610969258E-2</v>
      </c>
      <c r="X95" s="81">
        <f t="shared" si="10"/>
        <v>0.56898451452719756</v>
      </c>
      <c r="Y95" s="82">
        <f>+M95*Parámetros!$C$97</f>
        <v>1.8164984629884434E-6</v>
      </c>
      <c r="Z95" s="82">
        <f>+N95*Parámetros!$C$98</f>
        <v>8.9620781929786269E-6</v>
      </c>
      <c r="AA95" s="82">
        <f>+O95*Parámetros!$C$99</f>
        <v>1.0879204135778853E-4</v>
      </c>
      <c r="AB95" s="82">
        <f>+P95*Parámetros!$C$100</f>
        <v>3.3110373982663969E-4</v>
      </c>
      <c r="AC95" s="82">
        <f>+Q95*Parámetros!$C$101</f>
        <v>5.1153307705660632E-4</v>
      </c>
      <c r="AD95" s="82">
        <f>+R95*Parámetros!$C$102</f>
        <v>1.4034823571413323E-3</v>
      </c>
      <c r="AE95" s="82">
        <f>+S95*Parámetros!$C$103</f>
        <v>2.7285499730908555E-3</v>
      </c>
      <c r="AF95" s="82">
        <f>+T95*Parámetros!$C$104</f>
        <v>3.4688581732689378E-3</v>
      </c>
      <c r="AG95" s="82">
        <f>+U95*Parámetros!$C$105</f>
        <v>6.7209647096410849E-3</v>
      </c>
      <c r="AH95" s="82">
        <f t="shared" si="9"/>
        <v>1.5284062648039212E-2</v>
      </c>
      <c r="AI95" s="152">
        <f t="shared" si="13"/>
        <v>1.0762108761296581E-2</v>
      </c>
      <c r="AJ95" s="81">
        <f t="shared" si="11"/>
        <v>0.15500355189996168</v>
      </c>
    </row>
    <row r="96" spans="1:36" x14ac:dyDescent="0.25">
      <c r="A96" s="18">
        <v>43998</v>
      </c>
      <c r="B96" s="150">
        <f t="shared" si="7"/>
        <v>88</v>
      </c>
      <c r="C96" s="78">
        <f>+'Modelo predictivo'!X95</f>
        <v>2.2998617859557271</v>
      </c>
      <c r="D96" s="81">
        <f>+$C96*'Estructura Poblacion'!C$19</f>
        <v>9.3819291026176602E-2</v>
      </c>
      <c r="E96" s="81">
        <f>+$C96*'Estructura Poblacion'!D$19</f>
        <v>0.15429241831986473</v>
      </c>
      <c r="F96" s="81">
        <f>+$C96*'Estructura Poblacion'!E$19</f>
        <v>0.46824483098682462</v>
      </c>
      <c r="G96" s="81">
        <f>+$C96*'Estructura Poblacion'!F$19</f>
        <v>0.53440586999495787</v>
      </c>
      <c r="H96" s="81">
        <f>+$C96*'Estructura Poblacion'!G$19</f>
        <v>0.42792159972549076</v>
      </c>
      <c r="I96" s="81">
        <f>+$C96*'Estructura Poblacion'!H$19</f>
        <v>0.29125545726797231</v>
      </c>
      <c r="J96" s="81">
        <f>+$C96*'Estructura Poblacion'!I$19</f>
        <v>0.15491746356321034</v>
      </c>
      <c r="K96" s="81">
        <f>+$C96*'Estructura Poblacion'!J$19</f>
        <v>8.5334301847759891E-2</v>
      </c>
      <c r="L96" s="81">
        <f>+$C96*'Estructura Poblacion'!K$19</f>
        <v>8.9670553223470104E-2</v>
      </c>
      <c r="M96" s="151">
        <f>D96*Parámetros!$B$97</f>
        <v>9.3819291026176605E-5</v>
      </c>
      <c r="N96" s="151">
        <f>E96*Parámetros!$B$98</f>
        <v>4.6287725495959423E-4</v>
      </c>
      <c r="O96" s="151">
        <f>+F96*Parámetros!$B$99</f>
        <v>5.6189379718418952E-3</v>
      </c>
      <c r="P96" s="151">
        <f>+G96*Parámetros!$B$100</f>
        <v>1.7100987839838652E-2</v>
      </c>
      <c r="Q96" s="151">
        <f>+H96*Parámetros!$B$101</f>
        <v>2.0968158386549047E-2</v>
      </c>
      <c r="R96" s="151">
        <f>+I96*Parámetros!$B$102</f>
        <v>2.9708056641333174E-2</v>
      </c>
      <c r="S96" s="151">
        <f>+J96*Parámetros!$B$103</f>
        <v>2.5716298951492918E-2</v>
      </c>
      <c r="T96" s="151">
        <f>+K96*Parámetros!$B$104</f>
        <v>2.0736235349005653E-2</v>
      </c>
      <c r="U96" s="151">
        <f>+L96*Parámetros!$B$105</f>
        <v>2.4480061030007341E-2</v>
      </c>
      <c r="V96" s="151">
        <f t="shared" si="8"/>
        <v>0.14488543271605447</v>
      </c>
      <c r="W96" s="151">
        <f t="shared" si="12"/>
        <v>3.9564988649173599E-2</v>
      </c>
      <c r="X96" s="81">
        <f t="shared" si="10"/>
        <v>0.67430495859407846</v>
      </c>
      <c r="Y96" s="82">
        <f>+M96*Parámetros!$C$97</f>
        <v>4.6909645513088302E-6</v>
      </c>
      <c r="Z96" s="82">
        <f>+N96*Parámetros!$C$98</f>
        <v>2.3143862747979711E-5</v>
      </c>
      <c r="AA96" s="82">
        <f>+O96*Parámetros!$C$99</f>
        <v>2.8094689859209479E-4</v>
      </c>
      <c r="AB96" s="82">
        <f>+P96*Parámetros!$C$100</f>
        <v>8.550493919919326E-4</v>
      </c>
      <c r="AC96" s="82">
        <f>+Q96*Parámetros!$C$101</f>
        <v>1.32099397835259E-3</v>
      </c>
      <c r="AD96" s="82">
        <f>+R96*Parámetros!$C$102</f>
        <v>3.6243829102426471E-3</v>
      </c>
      <c r="AE96" s="82">
        <f>+S96*Parámetros!$C$103</f>
        <v>7.0462659127090597E-3</v>
      </c>
      <c r="AF96" s="82">
        <f>+T96*Parámetros!$C$104</f>
        <v>8.9580536707704415E-3</v>
      </c>
      <c r="AG96" s="82">
        <f>+U96*Parámetros!$C$105</f>
        <v>1.7356363270275205E-2</v>
      </c>
      <c r="AH96" s="82">
        <f t="shared" si="9"/>
        <v>3.946989086023326E-2</v>
      </c>
      <c r="AI96" s="152">
        <f t="shared" si="13"/>
        <v>1.0778349172823429E-2</v>
      </c>
      <c r="AJ96" s="81">
        <f t="shared" si="11"/>
        <v>0.18369509358737152</v>
      </c>
    </row>
    <row r="97" spans="1:36" x14ac:dyDescent="0.25">
      <c r="A97" s="18">
        <v>43999</v>
      </c>
      <c r="B97" s="150">
        <f t="shared" si="7"/>
        <v>89</v>
      </c>
      <c r="C97" s="78">
        <f>+'Modelo predictivo'!X96</f>
        <v>2.6669928845949471</v>
      </c>
      <c r="D97" s="81">
        <f>+$C97*'Estructura Poblacion'!C$19</f>
        <v>0.1087958342246973</v>
      </c>
      <c r="E97" s="81">
        <f>+$C97*'Estructura Poblacion'!D$19</f>
        <v>0.17892239625827136</v>
      </c>
      <c r="F97" s="81">
        <f>+$C97*'Estructura Poblacion'!E$19</f>
        <v>0.54299160067624375</v>
      </c>
      <c r="G97" s="81">
        <f>+$C97*'Estructura Poblacion'!F$19</f>
        <v>0.61971404606388003</v>
      </c>
      <c r="H97" s="81">
        <f>+$C97*'Estructura Poblacion'!G$19</f>
        <v>0.49623149904119518</v>
      </c>
      <c r="I97" s="81">
        <f>+$C97*'Estructura Poblacion'!H$19</f>
        <v>0.3377490929570508</v>
      </c>
      <c r="J97" s="81">
        <f>+$C97*'Estructura Poblacion'!I$19</f>
        <v>0.17964721860487162</v>
      </c>
      <c r="K97" s="81">
        <f>+$C97*'Estructura Poblacion'!J$19</f>
        <v>9.8956370869598936E-2</v>
      </c>
      <c r="L97" s="81">
        <f>+$C97*'Estructura Poblacion'!K$19</f>
        <v>0.10398482589913817</v>
      </c>
      <c r="M97" s="151">
        <f>D97*Parámetros!$B$97</f>
        <v>1.087958342246973E-4</v>
      </c>
      <c r="N97" s="151">
        <f>E97*Parámetros!$B$98</f>
        <v>5.3676718877481409E-4</v>
      </c>
      <c r="O97" s="151">
        <f>+F97*Parámetros!$B$99</f>
        <v>6.5158992081149249E-3</v>
      </c>
      <c r="P97" s="151">
        <f>+G97*Parámetros!$B$100</f>
        <v>1.9830849474044163E-2</v>
      </c>
      <c r="Q97" s="151">
        <f>+H97*Parámetros!$B$101</f>
        <v>2.4315343453018563E-2</v>
      </c>
      <c r="R97" s="151">
        <f>+I97*Parámetros!$B$102</f>
        <v>3.4450407481619177E-2</v>
      </c>
      <c r="S97" s="151">
        <f>+J97*Parámetros!$B$103</f>
        <v>2.9821438288408691E-2</v>
      </c>
      <c r="T97" s="151">
        <f>+K97*Parámetros!$B$104</f>
        <v>2.404639812131254E-2</v>
      </c>
      <c r="U97" s="151">
        <f>+L97*Parámetros!$B$105</f>
        <v>2.8387857470464722E-2</v>
      </c>
      <c r="V97" s="151">
        <f t="shared" si="8"/>
        <v>0.16801375651998227</v>
      </c>
      <c r="W97" s="151">
        <f t="shared" si="12"/>
        <v>3.9624692676540285E-2</v>
      </c>
      <c r="X97" s="81">
        <f t="shared" si="10"/>
        <v>0.80269402243752053</v>
      </c>
      <c r="Y97" s="82">
        <f>+M97*Parámetros!$C$97</f>
        <v>5.4397917112348654E-6</v>
      </c>
      <c r="Z97" s="82">
        <f>+N97*Parámetros!$C$98</f>
        <v>2.6838359438740707E-5</v>
      </c>
      <c r="AA97" s="82">
        <f>+O97*Parámetros!$C$99</f>
        <v>3.2579496040574627E-4</v>
      </c>
      <c r="AB97" s="82">
        <f>+P97*Parámetros!$C$100</f>
        <v>9.9154247370220809E-4</v>
      </c>
      <c r="AC97" s="82">
        <f>+Q97*Parámetros!$C$101</f>
        <v>1.5318666375401695E-3</v>
      </c>
      <c r="AD97" s="82">
        <f>+R97*Parámetros!$C$102</f>
        <v>4.2029497127575397E-3</v>
      </c>
      <c r="AE97" s="82">
        <f>+S97*Parámetros!$C$103</f>
        <v>8.1710740910239821E-3</v>
      </c>
      <c r="AF97" s="82">
        <f>+T97*Parámetros!$C$104</f>
        <v>1.0388043988407017E-2</v>
      </c>
      <c r="AG97" s="82">
        <f>+U97*Parámetros!$C$105</f>
        <v>2.0126990946559488E-2</v>
      </c>
      <c r="AH97" s="82">
        <f t="shared" si="9"/>
        <v>4.5770540961546126E-2</v>
      </c>
      <c r="AI97" s="152">
        <f t="shared" si="13"/>
        <v>1.0794613826901504E-2</v>
      </c>
      <c r="AJ97" s="81">
        <f t="shared" si="11"/>
        <v>0.21867102072201614</v>
      </c>
    </row>
    <row r="98" spans="1:36" x14ac:dyDescent="0.25">
      <c r="A98" s="18">
        <v>44000</v>
      </c>
      <c r="B98" s="150">
        <f t="shared" si="7"/>
        <v>90</v>
      </c>
      <c r="C98" s="78">
        <f>+'Modelo predictivo'!X97</f>
        <v>3.0927284432109445</v>
      </c>
      <c r="D98" s="81">
        <f>+$C98*'Estructura Poblacion'!C$19</f>
        <v>0.12616305538463662</v>
      </c>
      <c r="E98" s="81">
        <f>+$C98*'Estructura Poblacion'!D$19</f>
        <v>0.20748401213655931</v>
      </c>
      <c r="F98" s="81">
        <f>+$C98*'Estructura Poblacion'!E$19</f>
        <v>0.62967005931517805</v>
      </c>
      <c r="G98" s="81">
        <f>+$C98*'Estructura Poblacion'!F$19</f>
        <v>0.71863980889854773</v>
      </c>
      <c r="H98" s="81">
        <f>+$C98*'Estructura Poblacion'!G$19</f>
        <v>0.57544558156366987</v>
      </c>
      <c r="I98" s="81">
        <f>+$C98*'Estructura Poblacion'!H$19</f>
        <v>0.39166442193774847</v>
      </c>
      <c r="J98" s="81">
        <f>+$C98*'Estructura Poblacion'!I$19</f>
        <v>0.2083245388213337</v>
      </c>
      <c r="K98" s="81">
        <f>+$C98*'Estructura Poblacion'!J$19</f>
        <v>0.11475290563882422</v>
      </c>
      <c r="L98" s="81">
        <f>+$C98*'Estructura Poblacion'!K$19</f>
        <v>0.12058405951444659</v>
      </c>
      <c r="M98" s="151">
        <f>D98*Parámetros!$B$97</f>
        <v>1.2616305538463662E-4</v>
      </c>
      <c r="N98" s="151">
        <f>E98*Parámetros!$B$98</f>
        <v>6.2245203640967791E-4</v>
      </c>
      <c r="O98" s="151">
        <f>+F98*Parámetros!$B$99</f>
        <v>7.5560407117821367E-3</v>
      </c>
      <c r="P98" s="151">
        <f>+G98*Parámetros!$B$100</f>
        <v>2.2996473884753527E-2</v>
      </c>
      <c r="Q98" s="151">
        <f>+H98*Parámetros!$B$101</f>
        <v>2.8196833496619826E-2</v>
      </c>
      <c r="R98" s="151">
        <f>+I98*Parámetros!$B$102</f>
        <v>3.9949771037650343E-2</v>
      </c>
      <c r="S98" s="151">
        <f>+J98*Parámetros!$B$103</f>
        <v>3.4581873444341396E-2</v>
      </c>
      <c r="T98" s="151">
        <f>+K98*Parámetros!$B$104</f>
        <v>2.7884956070234283E-2</v>
      </c>
      <c r="U98" s="151">
        <f>+L98*Parámetros!$B$105</f>
        <v>3.2919448247443923E-2</v>
      </c>
      <c r="V98" s="151">
        <f t="shared" si="8"/>
        <v>0.19483401198461975</v>
      </c>
      <c r="W98" s="151">
        <f t="shared" si="12"/>
        <v>3.9684485810411202E-2</v>
      </c>
      <c r="X98" s="81">
        <f t="shared" si="10"/>
        <v>0.95784354861172905</v>
      </c>
      <c r="Y98" s="82">
        <f>+M98*Parámetros!$C$97</f>
        <v>6.3081527692318313E-6</v>
      </c>
      <c r="Z98" s="82">
        <f>+N98*Parámetros!$C$98</f>
        <v>3.1122601820483894E-5</v>
      </c>
      <c r="AA98" s="82">
        <f>+O98*Parámetros!$C$99</f>
        <v>3.7780203558910686E-4</v>
      </c>
      <c r="AB98" s="82">
        <f>+P98*Parámetros!$C$100</f>
        <v>1.1498236942376764E-3</v>
      </c>
      <c r="AC98" s="82">
        <f>+Q98*Parámetros!$C$101</f>
        <v>1.776400510287049E-3</v>
      </c>
      <c r="AD98" s="82">
        <f>+R98*Parámetros!$C$102</f>
        <v>4.8738720665933415E-3</v>
      </c>
      <c r="AE98" s="82">
        <f>+S98*Parámetros!$C$103</f>
        <v>9.4754333237495429E-3</v>
      </c>
      <c r="AF98" s="82">
        <f>+T98*Parámetros!$C$104</f>
        <v>1.2046301022341209E-2</v>
      </c>
      <c r="AG98" s="82">
        <f>+U98*Parámetros!$C$105</f>
        <v>2.3339888807437741E-2</v>
      </c>
      <c r="AH98" s="82">
        <f t="shared" si="9"/>
        <v>5.3076952214825376E-2</v>
      </c>
      <c r="AI98" s="152">
        <f t="shared" si="13"/>
        <v>1.0810902755497259E-2</v>
      </c>
      <c r="AJ98" s="81">
        <f t="shared" si="11"/>
        <v>0.26093707018134427</v>
      </c>
    </row>
    <row r="99" spans="1:36" x14ac:dyDescent="0.25">
      <c r="A99" s="18">
        <v>44001</v>
      </c>
      <c r="B99" s="150">
        <f t="shared" si="7"/>
        <v>91</v>
      </c>
      <c r="C99" s="78">
        <f>+'Modelo predictivo'!X98</f>
        <v>3.5864229211583734</v>
      </c>
      <c r="D99" s="81">
        <f>+$C99*'Estructura Poblacion'!C$19</f>
        <v>0.14630255515258389</v>
      </c>
      <c r="E99" s="81">
        <f>+$C99*'Estructura Poblacion'!D$19</f>
        <v>0.2406048350394093</v>
      </c>
      <c r="F99" s="81">
        <f>+$C99*'Estructura Poblacion'!E$19</f>
        <v>0.73018474623996554</v>
      </c>
      <c r="G99" s="81">
        <f>+$C99*'Estructura Poblacion'!F$19</f>
        <v>0.8333568012892727</v>
      </c>
      <c r="H99" s="81">
        <f>+$C99*'Estructura Poblacion'!G$19</f>
        <v>0.66730437589165725</v>
      </c>
      <c r="I99" s="81">
        <f>+$C99*'Estructura Poblacion'!H$19</f>
        <v>0.45418609685026834</v>
      </c>
      <c r="J99" s="81">
        <f>+$C99*'Estructura Poblacion'!I$19</f>
        <v>0.241579535606715</v>
      </c>
      <c r="K99" s="81">
        <f>+$C99*'Estructura Poblacion'!J$19</f>
        <v>0.13307099495140917</v>
      </c>
      <c r="L99" s="81">
        <f>+$C99*'Estructura Poblacion'!K$19</f>
        <v>0.13983298013709239</v>
      </c>
      <c r="M99" s="151">
        <f>D99*Parámetros!$B$97</f>
        <v>1.4630255515258391E-4</v>
      </c>
      <c r="N99" s="151">
        <f>E99*Parámetros!$B$98</f>
        <v>7.2181450511822794E-4</v>
      </c>
      <c r="O99" s="151">
        <f>+F99*Parámetros!$B$99</f>
        <v>8.7622169548795866E-3</v>
      </c>
      <c r="P99" s="151">
        <f>+G99*Parámetros!$B$100</f>
        <v>2.6667417641256727E-2</v>
      </c>
      <c r="Q99" s="151">
        <f>+H99*Parámetros!$B$101</f>
        <v>3.2697914418691208E-2</v>
      </c>
      <c r="R99" s="151">
        <f>+I99*Parámetros!$B$102</f>
        <v>4.6326981878727365E-2</v>
      </c>
      <c r="S99" s="151">
        <f>+J99*Parámetros!$B$103</f>
        <v>4.0102202910714695E-2</v>
      </c>
      <c r="T99" s="151">
        <f>+K99*Parámetros!$B$104</f>
        <v>3.233625177319243E-2</v>
      </c>
      <c r="U99" s="151">
        <f>+L99*Parámetros!$B$105</f>
        <v>3.8174403577426227E-2</v>
      </c>
      <c r="V99" s="151">
        <f t="shared" si="8"/>
        <v>0.22593550621515907</v>
      </c>
      <c r="W99" s="151">
        <f t="shared" si="12"/>
        <v>3.9744368212131467E-2</v>
      </c>
      <c r="X99" s="81">
        <f t="shared" si="10"/>
        <v>1.1440346866147566</v>
      </c>
      <c r="Y99" s="82">
        <f>+M99*Parámetros!$C$97</f>
        <v>7.3151277576291958E-6</v>
      </c>
      <c r="Z99" s="82">
        <f>+N99*Parámetros!$C$98</f>
        <v>3.60907252559114E-5</v>
      </c>
      <c r="AA99" s="82">
        <f>+O99*Parámetros!$C$99</f>
        <v>4.3811084774397936E-4</v>
      </c>
      <c r="AB99" s="82">
        <f>+P99*Parámetros!$C$100</f>
        <v>1.3333708820628364E-3</v>
      </c>
      <c r="AC99" s="82">
        <f>+Q99*Parámetros!$C$101</f>
        <v>2.059968608377546E-3</v>
      </c>
      <c r="AD99" s="82">
        <f>+R99*Parámetros!$C$102</f>
        <v>5.6518917892047381E-3</v>
      </c>
      <c r="AE99" s="82">
        <f>+S99*Parámetros!$C$103</f>
        <v>1.0988003597535828E-2</v>
      </c>
      <c r="AF99" s="82">
        <f>+T99*Parámetros!$C$104</f>
        <v>1.3969260766019129E-2</v>
      </c>
      <c r="AG99" s="82">
        <f>+U99*Parámetros!$C$105</f>
        <v>2.7065652136395193E-2</v>
      </c>
      <c r="AH99" s="82">
        <f t="shared" si="9"/>
        <v>6.1549664480352789E-2</v>
      </c>
      <c r="AI99" s="152">
        <f t="shared" si="13"/>
        <v>1.0827216002564543E-2</v>
      </c>
      <c r="AJ99" s="81">
        <f t="shared" si="11"/>
        <v>0.31165951865913255</v>
      </c>
    </row>
    <row r="100" spans="1:36" x14ac:dyDescent="0.25">
      <c r="A100" s="18">
        <v>44002</v>
      </c>
      <c r="B100" s="150">
        <f t="shared" si="7"/>
        <v>92</v>
      </c>
      <c r="C100" s="78">
        <f>+'Modelo predictivo'!X99</f>
        <v>4.1589237789157778</v>
      </c>
      <c r="D100" s="81">
        <f>+$C100*'Estructura Poblacion'!C$19</f>
        <v>0.1696568388380956</v>
      </c>
      <c r="E100" s="81">
        <f>+$C100*'Estructura Poblacion'!D$19</f>
        <v>0.27901259605052564</v>
      </c>
      <c r="F100" s="81">
        <f>+$C100*'Estructura Poblacion'!E$19</f>
        <v>0.8467441712529904</v>
      </c>
      <c r="G100" s="81">
        <f>+$C100*'Estructura Poblacion'!F$19</f>
        <v>0.96638558624974191</v>
      </c>
      <c r="H100" s="81">
        <f>+$C100*'Estructura Poblacion'!G$19</f>
        <v>0.77382620446056771</v>
      </c>
      <c r="I100" s="81">
        <f>+$C100*'Estructura Poblacion'!H$19</f>
        <v>0.52668784462079676</v>
      </c>
      <c r="J100" s="81">
        <f>+$C100*'Estructura Poblacion'!I$19</f>
        <v>0.28014288811473681</v>
      </c>
      <c r="K100" s="81">
        <f>+$C100*'Estructura Poblacion'!J$19</f>
        <v>0.15431312406642905</v>
      </c>
      <c r="L100" s="81">
        <f>+$C100*'Estructura Poblacion'!K$19</f>
        <v>0.16215452526189403</v>
      </c>
      <c r="M100" s="151">
        <f>D100*Parámetros!$B$97</f>
        <v>1.696568388380956E-4</v>
      </c>
      <c r="N100" s="151">
        <f>E100*Parámetros!$B$98</f>
        <v>8.3703778815157699E-4</v>
      </c>
      <c r="O100" s="151">
        <f>+F100*Parámetros!$B$99</f>
        <v>1.0160930055035884E-2</v>
      </c>
      <c r="P100" s="151">
        <f>+G100*Parámetros!$B$100</f>
        <v>3.0924338759991742E-2</v>
      </c>
      <c r="Q100" s="151">
        <f>+H100*Parámetros!$B$101</f>
        <v>3.7917484018567822E-2</v>
      </c>
      <c r="R100" s="151">
        <f>+I100*Parámetros!$B$102</f>
        <v>5.3722160151321266E-2</v>
      </c>
      <c r="S100" s="151">
        <f>+J100*Parámetros!$B$103</f>
        <v>4.6503719427046314E-2</v>
      </c>
      <c r="T100" s="151">
        <f>+K100*Parámetros!$B$104</f>
        <v>3.7498089148142261E-2</v>
      </c>
      <c r="U100" s="151">
        <f>+L100*Parámetros!$B$105</f>
        <v>4.4268185396497073E-2</v>
      </c>
      <c r="V100" s="151">
        <f t="shared" si="8"/>
        <v>0.26200160158359204</v>
      </c>
      <c r="W100" s="151">
        <f t="shared" si="12"/>
        <v>3.9804339984375242E-2</v>
      </c>
      <c r="X100" s="81">
        <f t="shared" si="10"/>
        <v>1.3662319482139733</v>
      </c>
      <c r="Y100" s="82">
        <f>+M100*Parámetros!$C$97</f>
        <v>8.482841941904781E-6</v>
      </c>
      <c r="Z100" s="82">
        <f>+N100*Parámetros!$C$98</f>
        <v>4.1851889407578852E-5</v>
      </c>
      <c r="AA100" s="82">
        <f>+O100*Parámetros!$C$99</f>
        <v>5.0804650275179425E-4</v>
      </c>
      <c r="AB100" s="82">
        <f>+P100*Parámetros!$C$100</f>
        <v>1.5462169379995873E-3</v>
      </c>
      <c r="AC100" s="82">
        <f>+Q100*Parámetros!$C$101</f>
        <v>2.3888014931697727E-3</v>
      </c>
      <c r="AD100" s="82">
        <f>+R100*Parámetros!$C$102</f>
        <v>6.5541035384611944E-3</v>
      </c>
      <c r="AE100" s="82">
        <f>+S100*Parámetros!$C$103</f>
        <v>1.274201912301069E-2</v>
      </c>
      <c r="AF100" s="82">
        <f>+T100*Parámetros!$C$104</f>
        <v>1.6199174511997455E-2</v>
      </c>
      <c r="AG100" s="82">
        <f>+U100*Parámetros!$C$105</f>
        <v>3.138614344611642E-2</v>
      </c>
      <c r="AH100" s="82">
        <f t="shared" si="9"/>
        <v>7.1374840284856397E-2</v>
      </c>
      <c r="AI100" s="152">
        <f t="shared" si="13"/>
        <v>1.0843553596073998E-2</v>
      </c>
      <c r="AJ100" s="81">
        <f t="shared" si="11"/>
        <v>0.37219080534791499</v>
      </c>
    </row>
    <row r="101" spans="1:36" x14ac:dyDescent="0.25">
      <c r="A101" s="18">
        <v>44003</v>
      </c>
      <c r="B101" s="150">
        <f t="shared" si="7"/>
        <v>93</v>
      </c>
      <c r="C101" s="78">
        <f>+'Modelo predictivo'!X100</f>
        <v>4.8228097124956548</v>
      </c>
      <c r="D101" s="81">
        <f>+$C101*'Estructura Poblacion'!C$19</f>
        <v>0.19673903481659533</v>
      </c>
      <c r="E101" s="81">
        <f>+$C101*'Estructura Poblacion'!D$19</f>
        <v>0.32355117084927759</v>
      </c>
      <c r="F101" s="81">
        <f>+$C101*'Estructura Poblacion'!E$19</f>
        <v>0.981909318420501</v>
      </c>
      <c r="G101" s="81">
        <f>+$C101*'Estructura Poblacion'!F$19</f>
        <v>1.1206490041988928</v>
      </c>
      <c r="H101" s="81">
        <f>+$C101*'Estructura Poblacion'!G$19</f>
        <v>0.89735151040180949</v>
      </c>
      <c r="I101" s="81">
        <f>+$C101*'Estructura Poblacion'!H$19</f>
        <v>0.61076263656670893</v>
      </c>
      <c r="J101" s="81">
        <f>+$C101*'Estructura Poblacion'!I$19</f>
        <v>0.32486189060155335</v>
      </c>
      <c r="K101" s="81">
        <f>+$C101*'Estructura Poblacion'!J$19</f>
        <v>0.17894601417945155</v>
      </c>
      <c r="L101" s="81">
        <f>+$C101*'Estructura Poblacion'!K$19</f>
        <v>0.18803913246086484</v>
      </c>
      <c r="M101" s="151">
        <f>D101*Parámetros!$B$97</f>
        <v>1.9673903481659533E-4</v>
      </c>
      <c r="N101" s="151">
        <f>E101*Parámetros!$B$98</f>
        <v>9.7065351254783277E-4</v>
      </c>
      <c r="O101" s="151">
        <f>+F101*Parámetros!$B$99</f>
        <v>1.1782911821046013E-2</v>
      </c>
      <c r="P101" s="151">
        <f>+G101*Parámetros!$B$100</f>
        <v>3.5860768134364569E-2</v>
      </c>
      <c r="Q101" s="151">
        <f>+H101*Parámetros!$B$101</f>
        <v>4.3970224009688669E-2</v>
      </c>
      <c r="R101" s="151">
        <f>+I101*Parámetros!$B$102</f>
        <v>6.229778892980431E-2</v>
      </c>
      <c r="S101" s="151">
        <f>+J101*Parámetros!$B$103</f>
        <v>5.3927073839857856E-2</v>
      </c>
      <c r="T101" s="151">
        <f>+K101*Parámetros!$B$104</f>
        <v>4.3483881445606727E-2</v>
      </c>
      <c r="U101" s="151">
        <f>+L101*Parámetros!$B$105</f>
        <v>5.1334683161816108E-2</v>
      </c>
      <c r="V101" s="151">
        <f t="shared" si="8"/>
        <v>0.30382472388954868</v>
      </c>
      <c r="W101" s="151">
        <f t="shared" si="12"/>
        <v>4.9872156191475656E-2</v>
      </c>
      <c r="X101" s="81">
        <f t="shared" si="10"/>
        <v>1.6201845159120463</v>
      </c>
      <c r="Y101" s="82">
        <f>+M101*Parámetros!$C$97</f>
        <v>9.8369517408297677E-6</v>
      </c>
      <c r="Z101" s="82">
        <f>+N101*Parámetros!$C$98</f>
        <v>4.8532675627391641E-5</v>
      </c>
      <c r="AA101" s="82">
        <f>+O101*Parámetros!$C$99</f>
        <v>5.8914559105230065E-4</v>
      </c>
      <c r="AB101" s="82">
        <f>+P101*Parámetros!$C$100</f>
        <v>1.7930384067182286E-3</v>
      </c>
      <c r="AC101" s="82">
        <f>+Q101*Parámetros!$C$101</f>
        <v>2.770124112610386E-3</v>
      </c>
      <c r="AD101" s="82">
        <f>+R101*Parámetros!$C$102</f>
        <v>7.600330249436126E-3</v>
      </c>
      <c r="AE101" s="82">
        <f>+S101*Parámetros!$C$103</f>
        <v>1.4776018232121053E-2</v>
      </c>
      <c r="AF101" s="82">
        <f>+T101*Parámetros!$C$104</f>
        <v>1.8785036784502107E-2</v>
      </c>
      <c r="AG101" s="82">
        <f>+U101*Parámetros!$C$105</f>
        <v>3.6396290361727618E-2</v>
      </c>
      <c r="AH101" s="82">
        <f t="shared" si="9"/>
        <v>8.2768353365536035E-2</v>
      </c>
      <c r="AI101" s="152">
        <f t="shared" si="13"/>
        <v>1.3586242073761849E-2</v>
      </c>
      <c r="AJ101" s="81">
        <f t="shared" si="11"/>
        <v>0.44137291663968919</v>
      </c>
    </row>
    <row r="102" spans="1:36" x14ac:dyDescent="0.25">
      <c r="A102" s="18">
        <v>44004</v>
      </c>
      <c r="B102" s="150">
        <f t="shared" si="7"/>
        <v>94</v>
      </c>
      <c r="C102" s="78">
        <f>+'Modelo predictivo'!X101</f>
        <v>5.5926668799947947</v>
      </c>
      <c r="D102" s="81">
        <f>+$C102*'Estructura Poblacion'!C$19</f>
        <v>0.22814416276265365</v>
      </c>
      <c r="E102" s="81">
        <f>+$C102*'Estructura Poblacion'!D$19</f>
        <v>0.37519911111233217</v>
      </c>
      <c r="F102" s="81">
        <f>+$C102*'Estructura Poblacion'!E$19</f>
        <v>1.1386498849540805</v>
      </c>
      <c r="G102" s="81">
        <f>+$C102*'Estructura Poblacion'!F$19</f>
        <v>1.2995363581614547</v>
      </c>
      <c r="H102" s="81">
        <f>+$C102*'Estructura Poblacion'!G$19</f>
        <v>1.0405942533736294</v>
      </c>
      <c r="I102" s="81">
        <f>+$C102*'Estructura Poblacion'!H$19</f>
        <v>0.70825766984228866</v>
      </c>
      <c r="J102" s="81">
        <f>+$C102*'Estructura Poblacion'!I$19</f>
        <v>0.37671905889889218</v>
      </c>
      <c r="K102" s="81">
        <f>+$C102*'Estructura Poblacion'!J$19</f>
        <v>0.20751087156010187</v>
      </c>
      <c r="L102" s="81">
        <f>+$C102*'Estructura Poblacion'!K$19</f>
        <v>0.21805550932936177</v>
      </c>
      <c r="M102" s="151">
        <f>D102*Parámetros!$B$97</f>
        <v>2.2814416276265365E-4</v>
      </c>
      <c r="N102" s="151">
        <f>E102*Parámetros!$B$98</f>
        <v>1.1255973333369966E-3</v>
      </c>
      <c r="O102" s="151">
        <f>+F102*Parámetros!$B$99</f>
        <v>1.3663798619448966E-2</v>
      </c>
      <c r="P102" s="151">
        <f>+G102*Parámetros!$B$100</f>
        <v>4.1585163461166551E-2</v>
      </c>
      <c r="Q102" s="151">
        <f>+H102*Parámetros!$B$101</f>
        <v>5.0989118415307844E-2</v>
      </c>
      <c r="R102" s="151">
        <f>+I102*Parámetros!$B$102</f>
        <v>7.2242282323913443E-2</v>
      </c>
      <c r="S102" s="151">
        <f>+J102*Parámetros!$B$103</f>
        <v>6.2535363777216108E-2</v>
      </c>
      <c r="T102" s="151">
        <f>+K102*Parámetros!$B$104</f>
        <v>5.0425141789104753E-2</v>
      </c>
      <c r="U102" s="151">
        <f>+L102*Parámetros!$B$105</f>
        <v>5.9529154046915771E-2</v>
      </c>
      <c r="V102" s="151">
        <f t="shared" si="8"/>
        <v>0.35232376392917308</v>
      </c>
      <c r="W102" s="151">
        <f t="shared" si="12"/>
        <v>5.0860595310893902E-2</v>
      </c>
      <c r="X102" s="81">
        <f t="shared" si="10"/>
        <v>1.9216476845303256</v>
      </c>
      <c r="Y102" s="82">
        <f>+M102*Parámetros!$C$97</f>
        <v>1.1407208138132683E-5</v>
      </c>
      <c r="Z102" s="82">
        <f>+N102*Parámetros!$C$98</f>
        <v>5.6279866666849832E-5</v>
      </c>
      <c r="AA102" s="82">
        <f>+O102*Parámetros!$C$99</f>
        <v>6.8318993097244828E-4</v>
      </c>
      <c r="AB102" s="82">
        <f>+P102*Parámetros!$C$100</f>
        <v>2.0792581730583277E-3</v>
      </c>
      <c r="AC102" s="82">
        <f>+Q102*Parámetros!$C$101</f>
        <v>3.212314460164394E-3</v>
      </c>
      <c r="AD102" s="82">
        <f>+R102*Parámetros!$C$102</f>
        <v>8.8135584435174406E-3</v>
      </c>
      <c r="AE102" s="82">
        <f>+S102*Parámetros!$C$103</f>
        <v>1.7134689674957213E-2</v>
      </c>
      <c r="AF102" s="82">
        <f>+T102*Parámetros!$C$104</f>
        <v>2.1783661252893254E-2</v>
      </c>
      <c r="AG102" s="82">
        <f>+U102*Parámetros!$C$105</f>
        <v>4.2206170219263282E-2</v>
      </c>
      <c r="AH102" s="82">
        <f t="shared" si="9"/>
        <v>9.5980529229631351E-2</v>
      </c>
      <c r="AI102" s="152">
        <f t="shared" si="13"/>
        <v>1.3855514031846702E-2</v>
      </c>
      <c r="AJ102" s="81">
        <f t="shared" si="11"/>
        <v>0.52349793183747384</v>
      </c>
    </row>
    <row r="103" spans="1:36" x14ac:dyDescent="0.25">
      <c r="A103" s="18">
        <v>44005</v>
      </c>
      <c r="B103" s="150">
        <f t="shared" si="7"/>
        <v>95</v>
      </c>
      <c r="C103" s="78">
        <f>+'Modelo predictivo'!X102</f>
        <v>3.7954958826303482</v>
      </c>
      <c r="D103" s="81">
        <f>+$C103*'Estructura Poblacion'!C$19</f>
        <v>0.15483136203038181</v>
      </c>
      <c r="E103" s="81">
        <f>+$C103*'Estructura Poblacion'!D$19</f>
        <v>0.25463105740972519</v>
      </c>
      <c r="F103" s="81">
        <f>+$C103*'Estructura Poblacion'!E$19</f>
        <v>0.77275136224540419</v>
      </c>
      <c r="G103" s="81">
        <f>+$C103*'Estructura Poblacion'!F$19</f>
        <v>0.88193790235810177</v>
      </c>
      <c r="H103" s="81">
        <f>+$C103*'Estructura Poblacion'!G$19</f>
        <v>0.70620533797501772</v>
      </c>
      <c r="I103" s="81">
        <f>+$C103*'Estructura Poblacion'!H$19</f>
        <v>0.48066318402469793</v>
      </c>
      <c r="J103" s="81">
        <f>+$C103*'Estructura Poblacion'!I$19</f>
        <v>0.2556625788089949</v>
      </c>
      <c r="K103" s="81">
        <f>+$C103*'Estructura Poblacion'!J$19</f>
        <v>0.14082845903529564</v>
      </c>
      <c r="L103" s="81">
        <f>+$C103*'Estructura Poblacion'!K$19</f>
        <v>0.14798463874272919</v>
      </c>
      <c r="M103" s="151">
        <f>D103*Parámetros!$B$97</f>
        <v>1.5483136203038182E-4</v>
      </c>
      <c r="N103" s="151">
        <f>E103*Parámetros!$B$98</f>
        <v>7.6389317222917555E-4</v>
      </c>
      <c r="O103" s="151">
        <f>+F103*Parámetros!$B$99</f>
        <v>9.2730163469448498E-3</v>
      </c>
      <c r="P103" s="151">
        <f>+G103*Parámetros!$B$100</f>
        <v>2.8222012875459258E-2</v>
      </c>
      <c r="Q103" s="151">
        <f>+H103*Parámetros!$B$101</f>
        <v>3.4604061560775869E-2</v>
      </c>
      <c r="R103" s="151">
        <f>+I103*Parámetros!$B$102</f>
        <v>4.9027644770519185E-2</v>
      </c>
      <c r="S103" s="151">
        <f>+J103*Parámetros!$B$103</f>
        <v>4.2439988082293156E-2</v>
      </c>
      <c r="T103" s="151">
        <f>+K103*Parámetros!$B$104</f>
        <v>3.4221315545576843E-2</v>
      </c>
      <c r="U103" s="151">
        <f>+L103*Parámetros!$B$105</f>
        <v>4.0399806376765074E-2</v>
      </c>
      <c r="V103" s="151">
        <f t="shared" si="8"/>
        <v>0.23910657009259378</v>
      </c>
      <c r="W103" s="151">
        <f t="shared" si="12"/>
        <v>5.1868622401449058E-2</v>
      </c>
      <c r="X103" s="81">
        <f t="shared" si="10"/>
        <v>2.1088856322214706</v>
      </c>
      <c r="Y103" s="82">
        <f>+M103*Parámetros!$C$97</f>
        <v>7.7415681015190922E-6</v>
      </c>
      <c r="Z103" s="82">
        <f>+N103*Parámetros!$C$98</f>
        <v>3.819465861145878E-5</v>
      </c>
      <c r="AA103" s="82">
        <f>+O103*Parámetros!$C$99</f>
        <v>4.6365081734724253E-4</v>
      </c>
      <c r="AB103" s="82">
        <f>+P103*Parámetros!$C$100</f>
        <v>1.4111006437729631E-3</v>
      </c>
      <c r="AC103" s="82">
        <f>+Q103*Parámetros!$C$101</f>
        <v>2.1800558783288799E-3</v>
      </c>
      <c r="AD103" s="82">
        <f>+R103*Parámetros!$C$102</f>
        <v>5.9813726620033406E-3</v>
      </c>
      <c r="AE103" s="82">
        <f>+S103*Parámetros!$C$103</f>
        <v>1.1628556734548325E-2</v>
      </c>
      <c r="AF103" s="82">
        <f>+T103*Parámetros!$C$104</f>
        <v>1.4783608315689195E-2</v>
      </c>
      <c r="AG103" s="82">
        <f>+U103*Parámetros!$C$105</f>
        <v>2.8643462721126434E-2</v>
      </c>
      <c r="AH103" s="82">
        <f t="shared" si="9"/>
        <v>6.513774399952936E-2</v>
      </c>
      <c r="AI103" s="152">
        <f t="shared" si="13"/>
        <v>1.413012217224094E-2</v>
      </c>
      <c r="AJ103" s="81">
        <f t="shared" si="11"/>
        <v>0.57450555366476219</v>
      </c>
    </row>
    <row r="104" spans="1:36" x14ac:dyDescent="0.25">
      <c r="A104" s="18">
        <v>44006</v>
      </c>
      <c r="B104" s="150">
        <f t="shared" si="7"/>
        <v>96</v>
      </c>
      <c r="C104" s="78">
        <f>+'Modelo predictivo'!X103</f>
        <v>4.0376225216314197</v>
      </c>
      <c r="D104" s="81">
        <f>+$C104*'Estructura Poblacion'!C$19</f>
        <v>0.16470854236719568</v>
      </c>
      <c r="E104" s="81">
        <f>+$C104*'Estructura Poblacion'!D$19</f>
        <v>0.27087477470581117</v>
      </c>
      <c r="F104" s="81">
        <f>+$C104*'Estructura Poblacion'!E$19</f>
        <v>0.822047605980047</v>
      </c>
      <c r="G104" s="81">
        <f>+$C104*'Estructura Poblacion'!F$19</f>
        <v>0.93819949944818604</v>
      </c>
      <c r="H104" s="81">
        <f>+$C104*'Estructura Poblacion'!G$19</f>
        <v>0.7512564011868178</v>
      </c>
      <c r="I104" s="81">
        <f>+$C104*'Estructura Poblacion'!H$19</f>
        <v>0.51132620272854101</v>
      </c>
      <c r="J104" s="81">
        <f>+$C104*'Estructura Poblacion'!I$19</f>
        <v>0.27197210010465989</v>
      </c>
      <c r="K104" s="81">
        <f>+$C104*'Estructura Poblacion'!J$19</f>
        <v>0.14981235007782404</v>
      </c>
      <c r="L104" s="81">
        <f>+$C104*'Estructura Poblacion'!K$19</f>
        <v>0.15742504503233717</v>
      </c>
      <c r="M104" s="151">
        <f>D104*Parámetros!$B$97</f>
        <v>1.6470854236719568E-4</v>
      </c>
      <c r="N104" s="151">
        <f>E104*Parámetros!$B$98</f>
        <v>8.1262432411743349E-4</v>
      </c>
      <c r="O104" s="151">
        <f>+F104*Parámetros!$B$99</f>
        <v>9.8645712717605645E-3</v>
      </c>
      <c r="P104" s="151">
        <f>+G104*Parámetros!$B$100</f>
        <v>3.0022383982341954E-2</v>
      </c>
      <c r="Q104" s="151">
        <f>+H104*Parámetros!$B$101</f>
        <v>3.6811563658154071E-2</v>
      </c>
      <c r="R104" s="151">
        <f>+I104*Parámetros!$B$102</f>
        <v>5.2155272678311181E-2</v>
      </c>
      <c r="S104" s="151">
        <f>+J104*Parámetros!$B$103</f>
        <v>4.5147368617373541E-2</v>
      </c>
      <c r="T104" s="151">
        <f>+K104*Parámetros!$B$104</f>
        <v>3.6404401068911241E-2</v>
      </c>
      <c r="U104" s="151">
        <f>+L104*Parámetros!$B$105</f>
        <v>4.2977037293828055E-2</v>
      </c>
      <c r="V104" s="151">
        <f t="shared" si="8"/>
        <v>0.25435993143716523</v>
      </c>
      <c r="W104" s="151">
        <f t="shared" si="12"/>
        <v>5.2896625556802933E-2</v>
      </c>
      <c r="X104" s="81">
        <f t="shared" si="10"/>
        <v>2.3103489381018329</v>
      </c>
      <c r="Y104" s="82">
        <f>+M104*Parámetros!$C$97</f>
        <v>8.2354271183597843E-6</v>
      </c>
      <c r="Z104" s="82">
        <f>+N104*Parámetros!$C$98</f>
        <v>4.0631216205871678E-5</v>
      </c>
      <c r="AA104" s="82">
        <f>+O104*Parámetros!$C$99</f>
        <v>4.932285635880282E-4</v>
      </c>
      <c r="AB104" s="82">
        <f>+P104*Parámetros!$C$100</f>
        <v>1.5011191991170978E-3</v>
      </c>
      <c r="AC104" s="82">
        <f>+Q104*Parámetros!$C$101</f>
        <v>2.3191285104637066E-3</v>
      </c>
      <c r="AD104" s="82">
        <f>+R104*Parámetros!$C$102</f>
        <v>6.3629432667539638E-3</v>
      </c>
      <c r="AE104" s="82">
        <f>+S104*Parámetros!$C$103</f>
        <v>1.2370379001160352E-2</v>
      </c>
      <c r="AF104" s="82">
        <f>+T104*Parámetros!$C$104</f>
        <v>1.5726701261769657E-2</v>
      </c>
      <c r="AG104" s="82">
        <f>+U104*Parámetros!$C$105</f>
        <v>3.0470719441324089E-2</v>
      </c>
      <c r="AH104" s="82">
        <f t="shared" si="9"/>
        <v>6.9293085887501132E-2</v>
      </c>
      <c r="AI104" s="152">
        <f t="shared" si="13"/>
        <v>1.4410172219959071E-2</v>
      </c>
      <c r="AJ104" s="81">
        <f t="shared" si="11"/>
        <v>0.62938846733230425</v>
      </c>
    </row>
    <row r="105" spans="1:36" x14ac:dyDescent="0.25">
      <c r="A105" s="18">
        <v>44007</v>
      </c>
      <c r="B105" s="150">
        <f t="shared" si="7"/>
        <v>97</v>
      </c>
      <c r="C105" s="78">
        <f>+'Modelo predictivo'!X104</f>
        <v>4.2951935457531363</v>
      </c>
      <c r="D105" s="81">
        <f>+$C105*'Estructura Poblacion'!C$19</f>
        <v>0.17521575241762208</v>
      </c>
      <c r="E105" s="81">
        <f>+$C105*'Estructura Poblacion'!D$19</f>
        <v>0.28815462014850113</v>
      </c>
      <c r="F105" s="81">
        <f>+$C105*'Estructura Poblacion'!E$19</f>
        <v>0.87448827932549222</v>
      </c>
      <c r="G105" s="81">
        <f>+$C105*'Estructura Poblacion'!F$19</f>
        <v>0.99804982092046424</v>
      </c>
      <c r="H105" s="81">
        <f>+$C105*'Estructura Poblacion'!G$19</f>
        <v>0.79918110925326147</v>
      </c>
      <c r="I105" s="81">
        <f>+$C105*'Estructura Poblacion'!H$19</f>
        <v>0.5439451048154661</v>
      </c>
      <c r="J105" s="81">
        <f>+$C105*'Estructura Poblacion'!I$19</f>
        <v>0.28932194694675312</v>
      </c>
      <c r="K105" s="81">
        <f>+$C105*'Estructura Poblacion'!J$19</f>
        <v>0.15936929113135148</v>
      </c>
      <c r="L105" s="81">
        <f>+$C105*'Estructura Poblacion'!K$19</f>
        <v>0.16746762079422461</v>
      </c>
      <c r="M105" s="151">
        <f>D105*Parámetros!$B$97</f>
        <v>1.7521575241762207E-4</v>
      </c>
      <c r="N105" s="151">
        <f>E105*Parámetros!$B$98</f>
        <v>8.6446386044550336E-4</v>
      </c>
      <c r="O105" s="151">
        <f>+F105*Parámetros!$B$99</f>
        <v>1.0493859351905907E-2</v>
      </c>
      <c r="P105" s="151">
        <f>+G105*Parámetros!$B$100</f>
        <v>3.1937594269454854E-2</v>
      </c>
      <c r="Q105" s="151">
        <f>+H105*Parámetros!$B$101</f>
        <v>3.9159874353409813E-2</v>
      </c>
      <c r="R105" s="151">
        <f>+I105*Parámetros!$B$102</f>
        <v>5.548240069117754E-2</v>
      </c>
      <c r="S105" s="151">
        <f>+J105*Parámetros!$B$103</f>
        <v>4.8027443193161018E-2</v>
      </c>
      <c r="T105" s="151">
        <f>+K105*Parámetros!$B$104</f>
        <v>3.8726737744918409E-2</v>
      </c>
      <c r="U105" s="151">
        <f>+L105*Parámetros!$B$105</f>
        <v>4.5718660476823325E-2</v>
      </c>
      <c r="V105" s="151">
        <f t="shared" si="8"/>
        <v>0.27058624969371403</v>
      </c>
      <c r="W105" s="151">
        <f t="shared" si="12"/>
        <v>5.3945000512508515E-2</v>
      </c>
      <c r="X105" s="81">
        <f t="shared" si="10"/>
        <v>2.5269901872830385</v>
      </c>
      <c r="Y105" s="82">
        <f>+M105*Parámetros!$C$97</f>
        <v>8.7607876208811036E-6</v>
      </c>
      <c r="Z105" s="82">
        <f>+N105*Parámetros!$C$98</f>
        <v>4.3223193022275168E-5</v>
      </c>
      <c r="AA105" s="82">
        <f>+O105*Parámetros!$C$99</f>
        <v>5.2469296759529533E-4</v>
      </c>
      <c r="AB105" s="82">
        <f>+P105*Parámetros!$C$100</f>
        <v>1.5968797134727427E-3</v>
      </c>
      <c r="AC105" s="82">
        <f>+Q105*Parámetros!$C$101</f>
        <v>2.4670720842648181E-3</v>
      </c>
      <c r="AD105" s="82">
        <f>+R105*Parámetros!$C$102</f>
        <v>6.76885288432366E-3</v>
      </c>
      <c r="AE105" s="82">
        <f>+S105*Parámetros!$C$103</f>
        <v>1.3159519434926119E-2</v>
      </c>
      <c r="AF105" s="82">
        <f>+T105*Parámetros!$C$104</f>
        <v>1.6729950705804752E-2</v>
      </c>
      <c r="AG105" s="82">
        <f>+U105*Parámetros!$C$105</f>
        <v>3.2414530278067732E-2</v>
      </c>
      <c r="AH105" s="82">
        <f t="shared" si="9"/>
        <v>7.3713482049098278E-2</v>
      </c>
      <c r="AI105" s="152">
        <f t="shared" si="13"/>
        <v>1.4695771981830204E-2</v>
      </c>
      <c r="AJ105" s="81">
        <f t="shared" si="11"/>
        <v>0.68840617739957233</v>
      </c>
    </row>
    <row r="106" spans="1:36" x14ac:dyDescent="0.25">
      <c r="A106" s="18">
        <v>44008</v>
      </c>
      <c r="B106" s="150">
        <f t="shared" si="7"/>
        <v>98</v>
      </c>
      <c r="C106" s="78">
        <f>+'Modelo predictivo'!X105</f>
        <v>4.5691938812378794</v>
      </c>
      <c r="D106" s="81">
        <f>+$C106*'Estructura Poblacion'!C$19</f>
        <v>0.18639317071862255</v>
      </c>
      <c r="E106" s="81">
        <f>+$C106*'Estructura Poblacion'!D$19</f>
        <v>0.30653667016583597</v>
      </c>
      <c r="F106" s="81">
        <f>+$C106*'Estructura Poblacion'!E$19</f>
        <v>0.93027391025464434</v>
      </c>
      <c r="G106" s="81">
        <f>+$C106*'Estructura Poblacion'!F$19</f>
        <v>1.0617177285129136</v>
      </c>
      <c r="H106" s="81">
        <f>+$C106*'Estructura Poblacion'!G$19</f>
        <v>0.85016272154055283</v>
      </c>
      <c r="I106" s="81">
        <f>+$C106*'Estructura Poblacion'!H$19</f>
        <v>0.5786446217562301</v>
      </c>
      <c r="J106" s="81">
        <f>+$C106*'Estructura Poblacion'!I$19</f>
        <v>0.30777846344177617</v>
      </c>
      <c r="K106" s="81">
        <f>+$C106*'Estructura Poblacion'!J$19</f>
        <v>0.16953582699773448</v>
      </c>
      <c r="L106" s="81">
        <f>+$C106*'Estructura Poblacion'!K$19</f>
        <v>0.17815076784956957</v>
      </c>
      <c r="M106" s="151">
        <f>D106*Parámetros!$B$97</f>
        <v>1.8639317071862256E-4</v>
      </c>
      <c r="N106" s="151">
        <f>E106*Parámetros!$B$98</f>
        <v>9.1961001049750788E-4</v>
      </c>
      <c r="O106" s="151">
        <f>+F106*Parámetros!$B$99</f>
        <v>1.1163286923055732E-2</v>
      </c>
      <c r="P106" s="151">
        <f>+G106*Parámetros!$B$100</f>
        <v>3.3974967312413236E-2</v>
      </c>
      <c r="Q106" s="151">
        <f>+H106*Parámetros!$B$101</f>
        <v>4.1657973355487092E-2</v>
      </c>
      <c r="R106" s="151">
        <f>+I106*Parámetros!$B$102</f>
        <v>5.9021751419135467E-2</v>
      </c>
      <c r="S106" s="151">
        <f>+J106*Parámetros!$B$103</f>
        <v>5.1091224931334847E-2</v>
      </c>
      <c r="T106" s="151">
        <f>+K106*Parámetros!$B$104</f>
        <v>4.1197205960449478E-2</v>
      </c>
      <c r="U106" s="151">
        <f>+L106*Parámetros!$B$105</f>
        <v>4.8635159622932495E-2</v>
      </c>
      <c r="V106" s="151">
        <f t="shared" si="8"/>
        <v>0.28784757270602446</v>
      </c>
      <c r="W106" s="151">
        <f t="shared" si="12"/>
        <v>5.5014150910029182E-2</v>
      </c>
      <c r="X106" s="81">
        <f t="shared" si="10"/>
        <v>2.7598236090790338</v>
      </c>
      <c r="Y106" s="82">
        <f>+M106*Parámetros!$C$97</f>
        <v>9.3196585359311289E-6</v>
      </c>
      <c r="Z106" s="82">
        <f>+N106*Parámetros!$C$98</f>
        <v>4.5980500524875395E-5</v>
      </c>
      <c r="AA106" s="82">
        <f>+O106*Parámetros!$C$99</f>
        <v>5.5816434615278666E-4</v>
      </c>
      <c r="AB106" s="82">
        <f>+P106*Parámetros!$C$100</f>
        <v>1.6987483656206619E-3</v>
      </c>
      <c r="AC106" s="82">
        <f>+Q106*Parámetros!$C$101</f>
        <v>2.6244523213956867E-3</v>
      </c>
      <c r="AD106" s="82">
        <f>+R106*Parámetros!$C$102</f>
        <v>7.2006536731345269E-3</v>
      </c>
      <c r="AE106" s="82">
        <f>+S106*Parámetros!$C$103</f>
        <v>1.399899563118575E-2</v>
      </c>
      <c r="AF106" s="82">
        <f>+T106*Parámetros!$C$104</f>
        <v>1.7797192974914174E-2</v>
      </c>
      <c r="AG106" s="82">
        <f>+U106*Parámetros!$C$105</f>
        <v>3.4482328172659137E-2</v>
      </c>
      <c r="AH106" s="82">
        <f t="shared" si="9"/>
        <v>7.8415835644123522E-2</v>
      </c>
      <c r="AI106" s="152">
        <f t="shared" si="13"/>
        <v>1.4987031418422548E-2</v>
      </c>
      <c r="AJ106" s="81">
        <f t="shared" si="11"/>
        <v>0.75183498162527329</v>
      </c>
    </row>
    <row r="107" spans="1:36" x14ac:dyDescent="0.25">
      <c r="A107" s="18">
        <v>44009</v>
      </c>
      <c r="B107" s="150">
        <f t="shared" si="7"/>
        <v>99</v>
      </c>
      <c r="C107" s="78">
        <f>+'Modelo predictivo'!X106</f>
        <v>4.8606712371110916</v>
      </c>
      <c r="D107" s="81">
        <f>+$C107*'Estructura Poblacion'!C$19</f>
        <v>0.19828353693332332</v>
      </c>
      <c r="E107" s="81">
        <f>+$C107*'Estructura Poblacion'!D$19</f>
        <v>0.32609121313784722</v>
      </c>
      <c r="F107" s="81">
        <f>+$C107*'Estructura Poblacion'!E$19</f>
        <v>0.98961780912316799</v>
      </c>
      <c r="G107" s="81">
        <f>+$C107*'Estructura Poblacion'!F$19</f>
        <v>1.1294466724435694</v>
      </c>
      <c r="H107" s="81">
        <f>+$C107*'Estructura Poblacion'!G$19</f>
        <v>0.90439617903382075</v>
      </c>
      <c r="I107" s="81">
        <f>+$C107*'Estructura Poblacion'!H$19</f>
        <v>0.61555743585946254</v>
      </c>
      <c r="J107" s="81">
        <f>+$C107*'Estructura Poblacion'!I$19</f>
        <v>0.32741222271102055</v>
      </c>
      <c r="K107" s="81">
        <f>+$C107*'Estructura Poblacion'!J$19</f>
        <v>0.18035083197749477</v>
      </c>
      <c r="L107" s="81">
        <f>+$C107*'Estructura Poblacion'!K$19</f>
        <v>0.18951533589138508</v>
      </c>
      <c r="M107" s="151">
        <f>D107*Parámetros!$B$97</f>
        <v>1.9828353693332332E-4</v>
      </c>
      <c r="N107" s="151">
        <f>E107*Parámetros!$B$98</f>
        <v>9.7827363941354164E-4</v>
      </c>
      <c r="O107" s="151">
        <f>+F107*Parámetros!$B$99</f>
        <v>1.1875413709478016E-2</v>
      </c>
      <c r="P107" s="151">
        <f>+G107*Parámetros!$B$100</f>
        <v>3.6142293518194223E-2</v>
      </c>
      <c r="Q107" s="151">
        <f>+H107*Parámetros!$B$101</f>
        <v>4.4315412772657221E-2</v>
      </c>
      <c r="R107" s="151">
        <f>+I107*Parámetros!$B$102</f>
        <v>6.2786858457665171E-2</v>
      </c>
      <c r="S107" s="151">
        <f>+J107*Parámetros!$B$103</f>
        <v>5.4350428970029417E-2</v>
      </c>
      <c r="T107" s="151">
        <f>+K107*Parámetros!$B$104</f>
        <v>4.382525217053123E-2</v>
      </c>
      <c r="U107" s="151">
        <f>+L107*Parámetros!$B$105</f>
        <v>5.1737686698348134E-2</v>
      </c>
      <c r="V107" s="151">
        <f t="shared" si="8"/>
        <v>0.30620990347325028</v>
      </c>
      <c r="W107" s="151">
        <f t="shared" si="12"/>
        <v>5.6104488311406478E-2</v>
      </c>
      <c r="X107" s="81">
        <f t="shared" si="10"/>
        <v>3.0099290242408778</v>
      </c>
      <c r="Y107" s="82">
        <f>+M107*Parámetros!$C$97</f>
        <v>9.9141768466661668E-6</v>
      </c>
      <c r="Z107" s="82">
        <f>+N107*Parámetros!$C$98</f>
        <v>4.8913681970677084E-5</v>
      </c>
      <c r="AA107" s="82">
        <f>+O107*Parámetros!$C$99</f>
        <v>5.9377068547390081E-4</v>
      </c>
      <c r="AB107" s="82">
        <f>+P107*Parámetros!$C$100</f>
        <v>1.8071146759097113E-3</v>
      </c>
      <c r="AC107" s="82">
        <f>+Q107*Parámetros!$C$101</f>
        <v>2.7918710046774048E-3</v>
      </c>
      <c r="AD107" s="82">
        <f>+R107*Parámetros!$C$102</f>
        <v>7.6599967318351503E-3</v>
      </c>
      <c r="AE107" s="82">
        <f>+S107*Parámetros!$C$103</f>
        <v>1.4892017537788061E-2</v>
      </c>
      <c r="AF107" s="82">
        <f>+T107*Parámetros!$C$104</f>
        <v>1.8932508937669491E-2</v>
      </c>
      <c r="AG107" s="82">
        <f>+U107*Parámetros!$C$105</f>
        <v>3.6682019869128828E-2</v>
      </c>
      <c r="AH107" s="82">
        <f t="shared" si="9"/>
        <v>8.3418127301299883E-2</v>
      </c>
      <c r="AI107" s="152">
        <f t="shared" si="13"/>
        <v>1.5284062648039212E-2</v>
      </c>
      <c r="AJ107" s="81">
        <f t="shared" si="11"/>
        <v>0.81996904627853395</v>
      </c>
    </row>
    <row r="108" spans="1:36" x14ac:dyDescent="0.25">
      <c r="A108" s="18">
        <v>44010</v>
      </c>
      <c r="B108" s="150">
        <f t="shared" si="7"/>
        <v>100</v>
      </c>
      <c r="C108" s="78">
        <f>+'Modelo predictivo'!X107</f>
        <v>5.1707401033490896</v>
      </c>
      <c r="D108" s="81">
        <f>+$C108*'Estructura Poblacion'!C$19</f>
        <v>0.21093231495006426</v>
      </c>
      <c r="E108" s="81">
        <f>+$C108*'Estructura Poblacion'!D$19</f>
        <v>0.34689301762440616</v>
      </c>
      <c r="F108" s="81">
        <f>+$C108*'Estructura Poblacion'!E$19</f>
        <v>1.0527468826842357</v>
      </c>
      <c r="G108" s="81">
        <f>+$C108*'Estructura Poblacion'!F$19</f>
        <v>1.2014956204421592</v>
      </c>
      <c r="H108" s="81">
        <f>+$C108*'Estructura Poblacion'!G$19</f>
        <v>0.96208884825241681</v>
      </c>
      <c r="I108" s="81">
        <f>+$C108*'Estructura Poblacion'!H$19</f>
        <v>0.6548246866013071</v>
      </c>
      <c r="J108" s="81">
        <f>+$C108*'Estructura Poblacion'!I$19</f>
        <v>0.34829829620501951</v>
      </c>
      <c r="K108" s="81">
        <f>+$C108*'Estructura Poblacion'!J$19</f>
        <v>0.191855658218238</v>
      </c>
      <c r="L108" s="81">
        <f>+$C108*'Estructura Poblacion'!K$19</f>
        <v>0.20160477837124316</v>
      </c>
      <c r="M108" s="151">
        <f>D108*Parámetros!$B$97</f>
        <v>2.1093231495006426E-4</v>
      </c>
      <c r="N108" s="151">
        <f>E108*Parámetros!$B$98</f>
        <v>1.0406790528732185E-3</v>
      </c>
      <c r="O108" s="151">
        <f>+F108*Parámetros!$B$99</f>
        <v>1.2632962592210828E-2</v>
      </c>
      <c r="P108" s="151">
        <f>+G108*Parámetros!$B$100</f>
        <v>3.8447859854149093E-2</v>
      </c>
      <c r="Q108" s="151">
        <f>+H108*Parámetros!$B$101</f>
        <v>4.7142353564368425E-2</v>
      </c>
      <c r="R108" s="151">
        <f>+I108*Parámetros!$B$102</f>
        <v>6.679211803333332E-2</v>
      </c>
      <c r="S108" s="151">
        <f>+J108*Parámetros!$B$103</f>
        <v>5.7817517170033243E-2</v>
      </c>
      <c r="T108" s="151">
        <f>+K108*Parámetros!$B$104</f>
        <v>4.6620924947031829E-2</v>
      </c>
      <c r="U108" s="151">
        <f>+L108*Parámetros!$B$105</f>
        <v>5.5038104495349384E-2</v>
      </c>
      <c r="V108" s="151">
        <f t="shared" si="8"/>
        <v>0.32574345202429944</v>
      </c>
      <c r="W108" s="151">
        <f t="shared" si="12"/>
        <v>0.14488543271605447</v>
      </c>
      <c r="X108" s="81">
        <f t="shared" si="10"/>
        <v>3.1907870435491228</v>
      </c>
      <c r="Y108" s="82">
        <f>+M108*Parámetros!$C$97</f>
        <v>1.0546615747503214E-5</v>
      </c>
      <c r="Z108" s="82">
        <f>+N108*Parámetros!$C$98</f>
        <v>5.2033952643660925E-5</v>
      </c>
      <c r="AA108" s="82">
        <f>+O108*Parámetros!$C$99</f>
        <v>6.3164812961054144E-4</v>
      </c>
      <c r="AB108" s="82">
        <f>+P108*Parámetros!$C$100</f>
        <v>1.9223929927074546E-3</v>
      </c>
      <c r="AC108" s="82">
        <f>+Q108*Parámetros!$C$101</f>
        <v>2.9699682745552109E-3</v>
      </c>
      <c r="AD108" s="82">
        <f>+R108*Parámetros!$C$102</f>
        <v>8.1486384000666653E-3</v>
      </c>
      <c r="AE108" s="82">
        <f>+S108*Parámetros!$C$103</f>
        <v>1.5841999704589108E-2</v>
      </c>
      <c r="AF108" s="82">
        <f>+T108*Parámetros!$C$104</f>
        <v>2.014023957711775E-2</v>
      </c>
      <c r="AG108" s="82">
        <f>+U108*Parámetros!$C$105</f>
        <v>3.902201608720271E-2</v>
      </c>
      <c r="AH108" s="82">
        <f t="shared" si="9"/>
        <v>8.8739483734240607E-2</v>
      </c>
      <c r="AI108" s="152">
        <f t="shared" si="13"/>
        <v>3.946989086023326E-2</v>
      </c>
      <c r="AJ108" s="81">
        <f t="shared" si="11"/>
        <v>0.86923863915254129</v>
      </c>
    </row>
    <row r="109" spans="1:36" x14ac:dyDescent="0.25">
      <c r="A109" s="18">
        <v>44011</v>
      </c>
      <c r="B109" s="150">
        <f t="shared" si="7"/>
        <v>101</v>
      </c>
      <c r="C109" s="78">
        <f>+'Modelo predictivo'!X108</f>
        <v>6.2152948072180152</v>
      </c>
      <c r="D109" s="81">
        <f>+$C109*'Estructura Poblacion'!C$19</f>
        <v>0.25354330242482503</v>
      </c>
      <c r="E109" s="81">
        <f>+$C109*'Estructura Poblacion'!D$19</f>
        <v>0.41696978150278524</v>
      </c>
      <c r="F109" s="81">
        <f>+$C109*'Estructura Poblacion'!E$19</f>
        <v>1.2654150281164382</v>
      </c>
      <c r="G109" s="81">
        <f>+$C109*'Estructura Poblacion'!F$19</f>
        <v>1.4442128866218862</v>
      </c>
      <c r="H109" s="81">
        <f>+$C109*'Estructura Poblacion'!G$19</f>
        <v>1.1564429275322843</v>
      </c>
      <c r="I109" s="81">
        <f>+$C109*'Estructura Poblacion'!H$19</f>
        <v>0.78710753062896632</v>
      </c>
      <c r="J109" s="81">
        <f>+$C109*'Estructura Poblacion'!I$19</f>
        <v>0.41865894407723447</v>
      </c>
      <c r="K109" s="81">
        <f>+$C109*'Estructura Poblacion'!J$19</f>
        <v>0.23061292047667714</v>
      </c>
      <c r="L109" s="81">
        <f>+$C109*'Estructura Poblacion'!K$19</f>
        <v>0.24233148583691849</v>
      </c>
      <c r="M109" s="151">
        <f>D109*Parámetros!$B$97</f>
        <v>2.5354330242482505E-4</v>
      </c>
      <c r="N109" s="151">
        <f>E109*Parámetros!$B$98</f>
        <v>1.2509093445083558E-3</v>
      </c>
      <c r="O109" s="151">
        <f>+F109*Parámetros!$B$99</f>
        <v>1.5184980337397258E-2</v>
      </c>
      <c r="P109" s="151">
        <f>+G109*Parámetros!$B$100</f>
        <v>4.6214812371900359E-2</v>
      </c>
      <c r="Q109" s="151">
        <f>+H109*Parámetros!$B$101</f>
        <v>5.6665703449081929E-2</v>
      </c>
      <c r="R109" s="151">
        <f>+I109*Parámetros!$B$102</f>
        <v>8.028496812415456E-2</v>
      </c>
      <c r="S109" s="151">
        <f>+J109*Parámetros!$B$103</f>
        <v>6.9497384716820931E-2</v>
      </c>
      <c r="T109" s="151">
        <f>+K109*Parámetros!$B$104</f>
        <v>5.6038939675832546E-2</v>
      </c>
      <c r="U109" s="151">
        <f>+L109*Parámetros!$B$105</f>
        <v>6.6156495633478751E-2</v>
      </c>
      <c r="V109" s="151">
        <f t="shared" si="8"/>
        <v>0.39154773695559952</v>
      </c>
      <c r="W109" s="151">
        <f t="shared" si="12"/>
        <v>0.16801375651998227</v>
      </c>
      <c r="X109" s="81">
        <f t="shared" si="10"/>
        <v>3.4143210239847401</v>
      </c>
      <c r="Y109" s="82">
        <f>+M109*Parámetros!$C$97</f>
        <v>1.2677165121241252E-5</v>
      </c>
      <c r="Z109" s="82">
        <f>+N109*Parámetros!$C$98</f>
        <v>6.2545467225417798E-5</v>
      </c>
      <c r="AA109" s="82">
        <f>+O109*Parámetros!$C$99</f>
        <v>7.5924901686986296E-4</v>
      </c>
      <c r="AB109" s="82">
        <f>+P109*Parámetros!$C$100</f>
        <v>2.310740618595018E-3</v>
      </c>
      <c r="AC109" s="82">
        <f>+Q109*Parámetros!$C$101</f>
        <v>3.5699393172921616E-3</v>
      </c>
      <c r="AD109" s="82">
        <f>+R109*Parámetros!$C$102</f>
        <v>9.7947661111468555E-3</v>
      </c>
      <c r="AE109" s="82">
        <f>+S109*Parámetros!$C$103</f>
        <v>1.9042283412408937E-2</v>
      </c>
      <c r="AF109" s="82">
        <f>+T109*Parámetros!$C$104</f>
        <v>2.4208821939959661E-2</v>
      </c>
      <c r="AG109" s="82">
        <f>+U109*Parámetros!$C$105</f>
        <v>4.6904955404136431E-2</v>
      </c>
      <c r="AH109" s="82">
        <f t="shared" si="9"/>
        <v>0.10666597845275558</v>
      </c>
      <c r="AI109" s="152">
        <f t="shared" si="13"/>
        <v>4.5770540961546126E-2</v>
      </c>
      <c r="AJ109" s="81">
        <f t="shared" si="11"/>
        <v>0.93013407664375081</v>
      </c>
    </row>
    <row r="110" spans="1:36" x14ac:dyDescent="0.25">
      <c r="A110" s="18">
        <v>44012</v>
      </c>
      <c r="B110" s="150">
        <f t="shared" si="7"/>
        <v>102</v>
      </c>
      <c r="C110" s="78">
        <f>+'Modelo predictivo'!X109</f>
        <v>6.7209690872114152</v>
      </c>
      <c r="D110" s="81">
        <f>+$C110*'Estructura Poblacion'!C$19</f>
        <v>0.27417149961861342</v>
      </c>
      <c r="E110" s="81">
        <f>+$C110*'Estructura Poblacion'!D$19</f>
        <v>0.45089430167125072</v>
      </c>
      <c r="F110" s="81">
        <f>+$C110*'Estructura Poblacion'!E$19</f>
        <v>1.3683687661261761</v>
      </c>
      <c r="G110" s="81">
        <f>+$C110*'Estructura Poblacion'!F$19</f>
        <v>1.5617135578292423</v>
      </c>
      <c r="H110" s="81">
        <f>+$C110*'Estructura Poblacion'!G$19</f>
        <v>1.2505307323543853</v>
      </c>
      <c r="I110" s="81">
        <f>+$C110*'Estructura Poblacion'!H$19</f>
        <v>0.85114633267677142</v>
      </c>
      <c r="J110" s="81">
        <f>+$C110*'Estructura Poblacion'!I$19</f>
        <v>0.45272089394052861</v>
      </c>
      <c r="K110" s="81">
        <f>+$C110*'Estructura Poblacion'!J$19</f>
        <v>0.24937550956316587</v>
      </c>
      <c r="L110" s="81">
        <f>+$C110*'Estructura Poblacion'!K$19</f>
        <v>0.26204749343128136</v>
      </c>
      <c r="M110" s="151">
        <f>D110*Parámetros!$B$97</f>
        <v>2.7417149961861344E-4</v>
      </c>
      <c r="N110" s="151">
        <f>E110*Parámetros!$B$98</f>
        <v>1.3526829050137521E-3</v>
      </c>
      <c r="O110" s="151">
        <f>+F110*Parámetros!$B$99</f>
        <v>1.6420425193514113E-2</v>
      </c>
      <c r="P110" s="151">
        <f>+G110*Parámetros!$B$100</f>
        <v>4.9974833850535756E-2</v>
      </c>
      <c r="Q110" s="151">
        <f>+H110*Parámetros!$B$101</f>
        <v>6.127600588536488E-2</v>
      </c>
      <c r="R110" s="151">
        <f>+I110*Parámetros!$B$102</f>
        <v>8.6816925933030684E-2</v>
      </c>
      <c r="S110" s="151">
        <f>+J110*Parámetros!$B$103</f>
        <v>7.5151668394127749E-2</v>
      </c>
      <c r="T110" s="151">
        <f>+K110*Parámetros!$B$104</f>
        <v>6.0598248823849302E-2</v>
      </c>
      <c r="U110" s="151">
        <f>+L110*Parámetros!$B$105</f>
        <v>7.1538965706739815E-2</v>
      </c>
      <c r="V110" s="151">
        <f t="shared" si="8"/>
        <v>0.42340392819179462</v>
      </c>
      <c r="W110" s="151">
        <f t="shared" si="12"/>
        <v>0.19483401198461975</v>
      </c>
      <c r="X110" s="81">
        <f t="shared" si="10"/>
        <v>3.642890940191915</v>
      </c>
      <c r="Y110" s="82">
        <f>+M110*Parámetros!$C$97</f>
        <v>1.3708574980930672E-5</v>
      </c>
      <c r="Z110" s="82">
        <f>+N110*Parámetros!$C$98</f>
        <v>6.7634145250687613E-5</v>
      </c>
      <c r="AA110" s="82">
        <f>+O110*Parámetros!$C$99</f>
        <v>8.2102125967570576E-4</v>
      </c>
      <c r="AB110" s="82">
        <f>+P110*Parámetros!$C$100</f>
        <v>2.4987416925267882E-3</v>
      </c>
      <c r="AC110" s="82">
        <f>+Q110*Parámetros!$C$101</f>
        <v>3.8603883707779875E-3</v>
      </c>
      <c r="AD110" s="82">
        <f>+R110*Parámetros!$C$102</f>
        <v>1.0591664963829742E-2</v>
      </c>
      <c r="AE110" s="82">
        <f>+S110*Parámetros!$C$103</f>
        <v>2.0591557139991005E-2</v>
      </c>
      <c r="AF110" s="82">
        <f>+T110*Parámetros!$C$104</f>
        <v>2.61784434919029E-2</v>
      </c>
      <c r="AG110" s="82">
        <f>+U110*Parámetros!$C$105</f>
        <v>5.0721126686078526E-2</v>
      </c>
      <c r="AH110" s="82">
        <f t="shared" si="9"/>
        <v>0.11534428632501428</v>
      </c>
      <c r="AI110" s="152">
        <f t="shared" si="13"/>
        <v>5.3076952214825376E-2</v>
      </c>
      <c r="AJ110" s="81">
        <f t="shared" si="11"/>
        <v>0.99240141075393984</v>
      </c>
    </row>
    <row r="111" spans="1:36" x14ac:dyDescent="0.25">
      <c r="A111" s="18">
        <v>44013</v>
      </c>
      <c r="B111" s="150">
        <f t="shared" si="7"/>
        <v>103</v>
      </c>
      <c r="C111" s="78">
        <f>+'Modelo predictivo'!X110</f>
        <v>7.2677795686759055</v>
      </c>
      <c r="D111" s="81">
        <f>+$C111*'Estructura Poblacion'!C$19</f>
        <v>0.29647778428752541</v>
      </c>
      <c r="E111" s="81">
        <f>+$C111*'Estructura Poblacion'!D$19</f>
        <v>0.48757855463941147</v>
      </c>
      <c r="F111" s="81">
        <f>+$C111*'Estructura Poblacion'!E$19</f>
        <v>1.479697709038615</v>
      </c>
      <c r="G111" s="81">
        <f>+$C111*'Estructura Poblacion'!F$19</f>
        <v>1.6887728154132622</v>
      </c>
      <c r="H111" s="81">
        <f>+$C111*'Estructura Poblacion'!G$19</f>
        <v>1.3522725054486817</v>
      </c>
      <c r="I111" s="81">
        <f>+$C111*'Estructura Poblacion'!H$19</f>
        <v>0.92039464046222286</v>
      </c>
      <c r="J111" s="81">
        <f>+$C111*'Estructura Poblacion'!I$19</f>
        <v>0.48955375640015442</v>
      </c>
      <c r="K111" s="81">
        <f>+$C111*'Estructura Poblacion'!J$19</f>
        <v>0.26966442038543909</v>
      </c>
      <c r="L111" s="81">
        <f>+$C111*'Estructura Poblacion'!K$19</f>
        <v>0.28336738260059374</v>
      </c>
      <c r="M111" s="151">
        <f>D111*Parámetros!$B$97</f>
        <v>2.964777842875254E-4</v>
      </c>
      <c r="N111" s="151">
        <f>E111*Parámetros!$B$98</f>
        <v>1.4627356639182344E-3</v>
      </c>
      <c r="O111" s="151">
        <f>+F111*Parámetros!$B$99</f>
        <v>1.7756372508463378E-2</v>
      </c>
      <c r="P111" s="151">
        <f>+G111*Parámetros!$B$100</f>
        <v>5.4040730093224389E-2</v>
      </c>
      <c r="Q111" s="151">
        <f>+H111*Parámetros!$B$101</f>
        <v>6.6261352766985401E-2</v>
      </c>
      <c r="R111" s="151">
        <f>+I111*Parámetros!$B$102</f>
        <v>9.3880253327146723E-2</v>
      </c>
      <c r="S111" s="151">
        <f>+J111*Parámetros!$B$103</f>
        <v>8.1265923562425638E-2</v>
      </c>
      <c r="T111" s="151">
        <f>+K111*Parámetros!$B$104</f>
        <v>6.5528454153661694E-2</v>
      </c>
      <c r="U111" s="151">
        <f>+L111*Parámetros!$B$105</f>
        <v>7.7359295449962104E-2</v>
      </c>
      <c r="V111" s="151">
        <f t="shared" si="8"/>
        <v>0.45785159531007513</v>
      </c>
      <c r="W111" s="151">
        <f t="shared" si="12"/>
        <v>0.22593550621515907</v>
      </c>
      <c r="X111" s="81">
        <f t="shared" si="10"/>
        <v>3.8748070292868309</v>
      </c>
      <c r="Y111" s="82">
        <f>+M111*Parámetros!$C$97</f>
        <v>1.482388921437627E-5</v>
      </c>
      <c r="Z111" s="82">
        <f>+N111*Parámetros!$C$98</f>
        <v>7.3136783195911715E-5</v>
      </c>
      <c r="AA111" s="82">
        <f>+O111*Parámetros!$C$99</f>
        <v>8.8781862542316895E-4</v>
      </c>
      <c r="AB111" s="82">
        <f>+P111*Parámetros!$C$100</f>
        <v>2.7020365046612196E-3</v>
      </c>
      <c r="AC111" s="82">
        <f>+Q111*Parámetros!$C$101</f>
        <v>4.1744652243200803E-3</v>
      </c>
      <c r="AD111" s="82">
        <f>+R111*Parámetros!$C$102</f>
        <v>1.14533909059119E-2</v>
      </c>
      <c r="AE111" s="82">
        <f>+S111*Parámetros!$C$103</f>
        <v>2.2266863056104626E-2</v>
      </c>
      <c r="AF111" s="82">
        <f>+T111*Parámetros!$C$104</f>
        <v>2.8308292194381853E-2</v>
      </c>
      <c r="AG111" s="82">
        <f>+U111*Parámetros!$C$105</f>
        <v>5.4847740474023132E-2</v>
      </c>
      <c r="AH111" s="82">
        <f t="shared" si="9"/>
        <v>0.12472856765723626</v>
      </c>
      <c r="AI111" s="152">
        <f t="shared" si="13"/>
        <v>6.1549664480352789E-2</v>
      </c>
      <c r="AJ111" s="81">
        <f t="shared" si="11"/>
        <v>1.0555803139308233</v>
      </c>
    </row>
    <row r="112" spans="1:36" x14ac:dyDescent="0.25">
      <c r="A112" s="18">
        <v>44014</v>
      </c>
      <c r="B112" s="150">
        <f t="shared" si="7"/>
        <v>104</v>
      </c>
      <c r="C112" s="78">
        <f>+'Modelo predictivo'!X111</f>
        <v>7.8590717534534633</v>
      </c>
      <c r="D112" s="81">
        <f>+$C112*'Estructura Poblacion'!C$19</f>
        <v>0.32059863098531793</v>
      </c>
      <c r="E112" s="81">
        <f>+$C112*'Estructura Poblacion'!D$19</f>
        <v>0.5272469824032362</v>
      </c>
      <c r="F112" s="81">
        <f>+$C112*'Estructura Poblacion'!E$19</f>
        <v>1.6000829908045548</v>
      </c>
      <c r="G112" s="81">
        <f>+$C112*'Estructura Poblacion'!F$19</f>
        <v>1.8261680347072589</v>
      </c>
      <c r="H112" s="81">
        <f>+$C112*'Estructura Poblacion'!G$19</f>
        <v>1.4622907244391961</v>
      </c>
      <c r="I112" s="81">
        <f>+$C112*'Estructura Poblacion'!H$19</f>
        <v>0.99527612973606627</v>
      </c>
      <c r="J112" s="81">
        <f>+$C112*'Estructura Poblacion'!I$19</f>
        <v>0.52938288267628952</v>
      </c>
      <c r="K112" s="81">
        <f>+$C112*'Estructura Poblacion'!J$19</f>
        <v>0.29160378477861781</v>
      </c>
      <c r="L112" s="81">
        <f>+$C112*'Estructura Poblacion'!K$19</f>
        <v>0.30642159292292592</v>
      </c>
      <c r="M112" s="151">
        <f>D112*Parámetros!$B$97</f>
        <v>3.2059863098531793E-4</v>
      </c>
      <c r="N112" s="151">
        <f>E112*Parámetros!$B$98</f>
        <v>1.5817409472097086E-3</v>
      </c>
      <c r="O112" s="151">
        <f>+F112*Parámetros!$B$99</f>
        <v>1.9200995889654657E-2</v>
      </c>
      <c r="P112" s="151">
        <f>+G112*Parámetros!$B$100</f>
        <v>5.8437377110632287E-2</v>
      </c>
      <c r="Q112" s="151">
        <f>+H112*Parámetros!$B$101</f>
        <v>7.1652245497520611E-2</v>
      </c>
      <c r="R112" s="151">
        <f>+I112*Parámetros!$B$102</f>
        <v>0.10151816523307876</v>
      </c>
      <c r="S112" s="151">
        <f>+J112*Parámetros!$B$103</f>
        <v>8.7877558524264071E-2</v>
      </c>
      <c r="T112" s="151">
        <f>+K112*Parámetros!$B$104</f>
        <v>7.0859719701204124E-2</v>
      </c>
      <c r="U112" s="151">
        <f>+L112*Parámetros!$B$105</f>
        <v>8.3653094867958785E-2</v>
      </c>
      <c r="V112" s="151">
        <f t="shared" si="8"/>
        <v>0.49510149640250839</v>
      </c>
      <c r="W112" s="151">
        <f t="shared" si="12"/>
        <v>0.26200160158359204</v>
      </c>
      <c r="X112" s="81">
        <f t="shared" si="10"/>
        <v>4.1079069241057464</v>
      </c>
      <c r="Y112" s="82">
        <f>+M112*Parámetros!$C$97</f>
        <v>1.6029931549265896E-5</v>
      </c>
      <c r="Z112" s="82">
        <f>+N112*Parámetros!$C$98</f>
        <v>7.908704736048543E-5</v>
      </c>
      <c r="AA112" s="82">
        <f>+O112*Parámetros!$C$99</f>
        <v>9.6004979448273289E-4</v>
      </c>
      <c r="AB112" s="82">
        <f>+P112*Parámetros!$C$100</f>
        <v>2.9218688555316145E-3</v>
      </c>
      <c r="AC112" s="82">
        <f>+Q112*Parámetros!$C$101</f>
        <v>4.5140914663437982E-3</v>
      </c>
      <c r="AD112" s="82">
        <f>+R112*Parámetros!$C$102</f>
        <v>1.2385216158435608E-2</v>
      </c>
      <c r="AE112" s="82">
        <f>+S112*Parámetros!$C$103</f>
        <v>2.4078451035648357E-2</v>
      </c>
      <c r="AF112" s="82">
        <f>+T112*Parámetros!$C$104</f>
        <v>3.0611398910920181E-2</v>
      </c>
      <c r="AG112" s="82">
        <f>+U112*Parámetros!$C$105</f>
        <v>5.9310044261382776E-2</v>
      </c>
      <c r="AH112" s="82">
        <f t="shared" si="9"/>
        <v>0.13487623746165481</v>
      </c>
      <c r="AI112" s="152">
        <f t="shared" si="13"/>
        <v>7.1374840284856397E-2</v>
      </c>
      <c r="AJ112" s="81">
        <f t="shared" si="11"/>
        <v>1.1190817111076217</v>
      </c>
    </row>
    <row r="113" spans="1:36" x14ac:dyDescent="0.25">
      <c r="A113" s="18">
        <v>44015</v>
      </c>
      <c r="B113" s="150">
        <f t="shared" si="7"/>
        <v>105</v>
      </c>
      <c r="C113" s="78">
        <f>+'Modelo predictivo'!X112</f>
        <v>8.4984630732797086</v>
      </c>
      <c r="D113" s="81">
        <f>+$C113*'Estructura Poblacion'!C$19</f>
        <v>0.34668160722358848</v>
      </c>
      <c r="E113" s="81">
        <f>+$C113*'Estructura Poblacion'!D$19</f>
        <v>0.57014227010754714</v>
      </c>
      <c r="F113" s="81">
        <f>+$C113*'Estructura Poblacion'!E$19</f>
        <v>1.7302611094700937</v>
      </c>
      <c r="G113" s="81">
        <f>+$C113*'Estructura Poblacion'!F$19</f>
        <v>1.9747397778552824</v>
      </c>
      <c r="H113" s="81">
        <f>+$C113*'Estructura Poblacion'!G$19</f>
        <v>1.5812584633274438</v>
      </c>
      <c r="I113" s="81">
        <f>+$C113*'Estructura Poblacion'!H$19</f>
        <v>1.076248913564368</v>
      </c>
      <c r="J113" s="81">
        <f>+$C113*'Estructura Poblacion'!I$19</f>
        <v>0.57245194104174824</v>
      </c>
      <c r="K113" s="81">
        <f>+$C113*'Estructura Poblacion'!J$19</f>
        <v>0.31532782429180828</v>
      </c>
      <c r="L113" s="81">
        <f>+$C113*'Estructura Poblacion'!K$19</f>
        <v>0.33135116639782858</v>
      </c>
      <c r="M113" s="151">
        <f>D113*Parámetros!$B$97</f>
        <v>3.4668160722358847E-4</v>
      </c>
      <c r="N113" s="151">
        <f>E113*Parámetros!$B$98</f>
        <v>1.7104268103226414E-3</v>
      </c>
      <c r="O113" s="151">
        <f>+F113*Parámetros!$B$99</f>
        <v>2.0763133313641127E-2</v>
      </c>
      <c r="P113" s="151">
        <f>+G113*Parámetros!$B$100</f>
        <v>6.3191672891369038E-2</v>
      </c>
      <c r="Q113" s="151">
        <f>+H113*Parámetros!$B$101</f>
        <v>7.7481664703044753E-2</v>
      </c>
      <c r="R113" s="151">
        <f>+I113*Parámetros!$B$102</f>
        <v>0.10977738918356553</v>
      </c>
      <c r="S113" s="151">
        <f>+J113*Parámetros!$B$103</f>
        <v>9.5027022212930218E-2</v>
      </c>
      <c r="T113" s="151">
        <f>+K113*Parámetros!$B$104</f>
        <v>7.6624661302909416E-2</v>
      </c>
      <c r="U113" s="151">
        <f>+L113*Parámetros!$B$105</f>
        <v>9.0458868426607206E-2</v>
      </c>
      <c r="V113" s="151">
        <f t="shared" si="8"/>
        <v>0.53538152045161347</v>
      </c>
      <c r="W113" s="151">
        <f t="shared" si="12"/>
        <v>0.30382472388954868</v>
      </c>
      <c r="X113" s="81">
        <f t="shared" si="10"/>
        <v>4.3394637206678111</v>
      </c>
      <c r="Y113" s="82">
        <f>+M113*Parámetros!$C$97</f>
        <v>1.7334080361179425E-5</v>
      </c>
      <c r="Z113" s="82">
        <f>+N113*Parámetros!$C$98</f>
        <v>8.5521340516132079E-5</v>
      </c>
      <c r="AA113" s="82">
        <f>+O113*Parámetros!$C$99</f>
        <v>1.0381566656820563E-3</v>
      </c>
      <c r="AB113" s="82">
        <f>+P113*Parámetros!$C$100</f>
        <v>3.1595836445684521E-3</v>
      </c>
      <c r="AC113" s="82">
        <f>+Q113*Parámetros!$C$101</f>
        <v>4.8813448762918196E-3</v>
      </c>
      <c r="AD113" s="82">
        <f>+R113*Parámetros!$C$102</f>
        <v>1.3392841480394994E-2</v>
      </c>
      <c r="AE113" s="82">
        <f>+S113*Parámetros!$C$103</f>
        <v>2.6037404086342881E-2</v>
      </c>
      <c r="AF113" s="82">
        <f>+T113*Parámetros!$C$104</f>
        <v>3.3101853682856869E-2</v>
      </c>
      <c r="AG113" s="82">
        <f>+U113*Parámetros!$C$105</f>
        <v>6.4135337714464502E-2</v>
      </c>
      <c r="AH113" s="82">
        <f t="shared" si="9"/>
        <v>0.14584937757147887</v>
      </c>
      <c r="AI113" s="152">
        <f t="shared" si="13"/>
        <v>8.2768353365536035E-2</v>
      </c>
      <c r="AJ113" s="81">
        <f t="shared" si="11"/>
        <v>1.1821627353135644</v>
      </c>
    </row>
    <row r="114" spans="1:36" x14ac:dyDescent="0.25">
      <c r="A114" s="18">
        <v>44016</v>
      </c>
      <c r="B114" s="150">
        <f t="shared" si="7"/>
        <v>106</v>
      </c>
      <c r="C114" s="78">
        <f>+'Modelo predictivo'!X113</f>
        <v>9.1898649660870433</v>
      </c>
      <c r="D114" s="81">
        <f>+$C114*'Estructura Poblacion'!C$19</f>
        <v>0.37488627404028796</v>
      </c>
      <c r="E114" s="81">
        <f>+$C114*'Estructura Poblacion'!D$19</f>
        <v>0.61652682709423778</v>
      </c>
      <c r="F114" s="81">
        <f>+$C114*'Estructura Poblacion'!E$19</f>
        <v>1.8710284218444788</v>
      </c>
      <c r="G114" s="81">
        <f>+$C114*'Estructura Poblacion'!F$19</f>
        <v>2.1353969235577663</v>
      </c>
      <c r="H114" s="81">
        <f>+$C114*'Estructura Poblacion'!G$19</f>
        <v>1.7099035000988154</v>
      </c>
      <c r="I114" s="81">
        <f>+$C114*'Estructura Poblacion'!H$19</f>
        <v>1.1638083380807673</v>
      </c>
      <c r="J114" s="81">
        <f>+$C114*'Estructura Poblacion'!I$19</f>
        <v>0.61902440386998925</v>
      </c>
      <c r="K114" s="81">
        <f>+$C114*'Estructura Poblacion'!J$19</f>
        <v>0.34098166930946244</v>
      </c>
      <c r="L114" s="81">
        <f>+$C114*'Estructura Poblacion'!K$19</f>
        <v>0.358308608191238</v>
      </c>
      <c r="M114" s="151">
        <f>D114*Parámetros!$B$97</f>
        <v>3.7488627404028797E-4</v>
      </c>
      <c r="N114" s="151">
        <f>E114*Parámetros!$B$98</f>
        <v>1.8495804812827133E-3</v>
      </c>
      <c r="O114" s="151">
        <f>+F114*Parámetros!$B$99</f>
        <v>2.2452341062133747E-2</v>
      </c>
      <c r="P114" s="151">
        <f>+G114*Parámetros!$B$100</f>
        <v>6.8332701553848518E-2</v>
      </c>
      <c r="Q114" s="151">
        <f>+H114*Parámetros!$B$101</f>
        <v>8.3785271504841954E-2</v>
      </c>
      <c r="R114" s="151">
        <f>+I114*Parámetros!$B$102</f>
        <v>0.11870845048423825</v>
      </c>
      <c r="S114" s="151">
        <f>+J114*Parámetros!$B$103</f>
        <v>0.10275805104241822</v>
      </c>
      <c r="T114" s="151">
        <f>+K114*Parámetros!$B$104</f>
        <v>8.2858545642199369E-2</v>
      </c>
      <c r="U114" s="151">
        <f>+L114*Parámetros!$B$105</f>
        <v>9.7818250036207977E-2</v>
      </c>
      <c r="V114" s="151">
        <f t="shared" si="8"/>
        <v>0.578938078081211</v>
      </c>
      <c r="W114" s="151">
        <f t="shared" si="12"/>
        <v>0.35232376392917308</v>
      </c>
      <c r="X114" s="81">
        <f t="shared" si="10"/>
        <v>4.5660780348198484</v>
      </c>
      <c r="Y114" s="82">
        <f>+M114*Parámetros!$C$97</f>
        <v>1.87443137020144E-5</v>
      </c>
      <c r="Z114" s="82">
        <f>+N114*Parámetros!$C$98</f>
        <v>9.2479024064135674E-5</v>
      </c>
      <c r="AA114" s="82">
        <f>+O114*Parámetros!$C$99</f>
        <v>1.1226170531066875E-3</v>
      </c>
      <c r="AB114" s="82">
        <f>+P114*Parámetros!$C$100</f>
        <v>3.4166350776924262E-3</v>
      </c>
      <c r="AC114" s="82">
        <f>+Q114*Parámetros!$C$101</f>
        <v>5.2784721048050433E-3</v>
      </c>
      <c r="AD114" s="82">
        <f>+R114*Parámetros!$C$102</f>
        <v>1.4482430959077067E-2</v>
      </c>
      <c r="AE114" s="82">
        <f>+S114*Parámetros!$C$103</f>
        <v>2.8155705985622597E-2</v>
      </c>
      <c r="AF114" s="82">
        <f>+T114*Parámetros!$C$104</f>
        <v>3.5794891717430125E-2</v>
      </c>
      <c r="AG114" s="82">
        <f>+U114*Parámetros!$C$105</f>
        <v>6.9353139275671452E-2</v>
      </c>
      <c r="AH114" s="82">
        <f t="shared" si="9"/>
        <v>0.15771511551117157</v>
      </c>
      <c r="AI114" s="152">
        <f t="shared" si="13"/>
        <v>9.5980529229631351E-2</v>
      </c>
      <c r="AJ114" s="81">
        <f t="shared" si="11"/>
        <v>1.2438973215951046</v>
      </c>
    </row>
    <row r="115" spans="1:36" x14ac:dyDescent="0.25">
      <c r="A115" s="18">
        <v>44017</v>
      </c>
      <c r="B115" s="150">
        <f t="shared" si="7"/>
        <v>107</v>
      </c>
      <c r="C115" s="78">
        <f>+'Modelo predictivo'!X114</f>
        <v>9.9375067427754402</v>
      </c>
      <c r="D115" s="81">
        <f>+$C115*'Estructura Poblacion'!C$19</f>
        <v>0.40538515960758209</v>
      </c>
      <c r="E115" s="81">
        <f>+$C115*'Estructura Poblacion'!D$19</f>
        <v>0.66668438806883179</v>
      </c>
      <c r="F115" s="81">
        <f>+$C115*'Estructura Poblacion'!E$19</f>
        <v>2.0232460027016996</v>
      </c>
      <c r="G115" s="81">
        <f>+$C115*'Estructura Poblacion'!F$19</f>
        <v>2.3091222128580124</v>
      </c>
      <c r="H115" s="81">
        <f>+$C115*'Estructura Poblacion'!G$19</f>
        <v>1.8490127574706259</v>
      </c>
      <c r="I115" s="81">
        <f>+$C115*'Estructura Poblacion'!H$19</f>
        <v>1.2584900049842977</v>
      </c>
      <c r="J115" s="81">
        <f>+$C115*'Estructura Poblacion'!I$19</f>
        <v>0.66938515528806952</v>
      </c>
      <c r="K115" s="81">
        <f>+$C115*'Estructura Poblacion'!J$19</f>
        <v>0.36872224460643005</v>
      </c>
      <c r="L115" s="81">
        <f>+$C115*'Estructura Poblacion'!K$19</f>
        <v>0.38745881718989178</v>
      </c>
      <c r="M115" s="151">
        <f>D115*Parámetros!$B$97</f>
        <v>4.0538515960758211E-4</v>
      </c>
      <c r="N115" s="151">
        <f>E115*Parámetros!$B$98</f>
        <v>2.0000531642064955E-3</v>
      </c>
      <c r="O115" s="151">
        <f>+F115*Parámetros!$B$99</f>
        <v>2.4278952032420396E-2</v>
      </c>
      <c r="P115" s="151">
        <f>+G115*Parámetros!$B$100</f>
        <v>7.3891910811456393E-2</v>
      </c>
      <c r="Q115" s="151">
        <f>+H115*Parámetros!$B$101</f>
        <v>9.0601625116060666E-2</v>
      </c>
      <c r="R115" s="151">
        <f>+I115*Parámetros!$B$102</f>
        <v>0.12836598050839837</v>
      </c>
      <c r="S115" s="151">
        <f>+J115*Parámetros!$B$103</f>
        <v>0.11111793577781955</v>
      </c>
      <c r="T115" s="151">
        <f>+K115*Parámetros!$B$104</f>
        <v>8.9599505439362501E-2</v>
      </c>
      <c r="U115" s="151">
        <f>+L115*Parámetros!$B$105</f>
        <v>0.10577625709284047</v>
      </c>
      <c r="V115" s="151">
        <f t="shared" si="8"/>
        <v>0.62603760510217232</v>
      </c>
      <c r="W115" s="151">
        <f t="shared" si="12"/>
        <v>0.23910657009259378</v>
      </c>
      <c r="X115" s="81">
        <f t="shared" si="10"/>
        <v>4.9530090698294265</v>
      </c>
      <c r="Y115" s="82">
        <f>+M115*Parámetros!$C$97</f>
        <v>2.0269257980379106E-5</v>
      </c>
      <c r="Z115" s="82">
        <f>+N115*Parámetros!$C$98</f>
        <v>1.0000265821032478E-4</v>
      </c>
      <c r="AA115" s="82">
        <f>+O115*Parámetros!$C$99</f>
        <v>1.2139476016210199E-3</v>
      </c>
      <c r="AB115" s="82">
        <f>+P115*Parámetros!$C$100</f>
        <v>3.6945955405728198E-3</v>
      </c>
      <c r="AC115" s="82">
        <f>+Q115*Parámetros!$C$101</f>
        <v>5.7079023823118219E-3</v>
      </c>
      <c r="AD115" s="82">
        <f>+R115*Parámetros!$C$102</f>
        <v>1.5660649622024601E-2</v>
      </c>
      <c r="AE115" s="82">
        <f>+S115*Parámetros!$C$103</f>
        <v>3.0446314403122558E-2</v>
      </c>
      <c r="AF115" s="82">
        <f>+T115*Parámetros!$C$104</f>
        <v>3.8706986349804601E-2</v>
      </c>
      <c r="AG115" s="82">
        <f>+U115*Parámetros!$C$105</f>
        <v>7.4995366278823888E-2</v>
      </c>
      <c r="AH115" s="82">
        <f t="shared" si="9"/>
        <v>0.170546034094472</v>
      </c>
      <c r="AI115" s="152">
        <f t="shared" si="13"/>
        <v>6.513774399952936E-2</v>
      </c>
      <c r="AJ115" s="81">
        <f t="shared" si="11"/>
        <v>1.3493056116900473</v>
      </c>
    </row>
    <row r="116" spans="1:36" x14ac:dyDescent="0.25">
      <c r="A116" s="18">
        <v>44018</v>
      </c>
      <c r="B116" s="150">
        <f t="shared" si="7"/>
        <v>108</v>
      </c>
      <c r="C116" s="78">
        <f>+'Modelo predictivo'!X115</f>
        <v>11.98166032275185</v>
      </c>
      <c r="D116" s="81">
        <f>+$C116*'Estructura Poblacion'!C$19</f>
        <v>0.48877323135742917</v>
      </c>
      <c r="E116" s="81">
        <f>+$C116*'Estructura Poblacion'!D$19</f>
        <v>0.80382193311513261</v>
      </c>
      <c r="F116" s="81">
        <f>+$C116*'Estructura Poblacion'!E$19</f>
        <v>2.4394294244238917</v>
      </c>
      <c r="G116" s="81">
        <f>+$C116*'Estructura Poblacion'!F$19</f>
        <v>2.7841106138921385</v>
      </c>
      <c r="H116" s="81">
        <f>+$C116*'Estructura Poblacion'!G$19</f>
        <v>2.2293562526187873</v>
      </c>
      <c r="I116" s="81">
        <f>+$C116*'Estructura Poblacion'!H$19</f>
        <v>1.5173624682330316</v>
      </c>
      <c r="J116" s="81">
        <f>+$C116*'Estructura Poblacion'!I$19</f>
        <v>0.8070782504459616</v>
      </c>
      <c r="K116" s="81">
        <f>+$C116*'Estructura Poblacion'!J$19</f>
        <v>0.4445687235914258</v>
      </c>
      <c r="L116" s="81">
        <f>+$C116*'Estructura Poblacion'!K$19</f>
        <v>0.46715942507405189</v>
      </c>
      <c r="M116" s="151">
        <f>D116*Parámetros!$B$97</f>
        <v>4.8877323135742916E-4</v>
      </c>
      <c r="N116" s="151">
        <f>E116*Parámetros!$B$98</f>
        <v>2.4114657993453978E-3</v>
      </c>
      <c r="O116" s="151">
        <f>+F116*Parámetros!$B$99</f>
        <v>2.9273153093086701E-2</v>
      </c>
      <c r="P116" s="151">
        <f>+G116*Parámetros!$B$100</f>
        <v>8.909153964454844E-2</v>
      </c>
      <c r="Q116" s="151">
        <f>+H116*Parámetros!$B$101</f>
        <v>0.10923845637832058</v>
      </c>
      <c r="R116" s="151">
        <f>+I116*Parámetros!$B$102</f>
        <v>0.1547709717597692</v>
      </c>
      <c r="S116" s="151">
        <f>+J116*Parámetros!$B$103</f>
        <v>0.13397498957402965</v>
      </c>
      <c r="T116" s="151">
        <f>+K116*Parámetros!$B$104</f>
        <v>0.10803019983271647</v>
      </c>
      <c r="U116" s="151">
        <f>+L116*Parámetros!$B$105</f>
        <v>0.12753452304521617</v>
      </c>
      <c r="V116" s="151">
        <f t="shared" si="8"/>
        <v>0.75481407235839004</v>
      </c>
      <c r="W116" s="151">
        <f t="shared" si="12"/>
        <v>0.25435993143716523</v>
      </c>
      <c r="X116" s="81">
        <f t="shared" si="10"/>
        <v>5.4534632107506509</v>
      </c>
      <c r="Y116" s="82">
        <f>+M116*Parámetros!$C$97</f>
        <v>2.4438661567871461E-5</v>
      </c>
      <c r="Z116" s="82">
        <f>+N116*Parámetros!$C$98</f>
        <v>1.2057328996726989E-4</v>
      </c>
      <c r="AA116" s="82">
        <f>+O116*Parámetros!$C$99</f>
        <v>1.4636576546543352E-3</v>
      </c>
      <c r="AB116" s="82">
        <f>+P116*Parámetros!$C$100</f>
        <v>4.4545769822274218E-3</v>
      </c>
      <c r="AC116" s="82">
        <f>+Q116*Parámetros!$C$101</f>
        <v>6.8820227518341963E-3</v>
      </c>
      <c r="AD116" s="82">
        <f>+R116*Parámetros!$C$102</f>
        <v>1.8882058554691841E-2</v>
      </c>
      <c r="AE116" s="82">
        <f>+S116*Parámetros!$C$103</f>
        <v>3.6709147143284125E-2</v>
      </c>
      <c r="AF116" s="82">
        <f>+T116*Parámetros!$C$104</f>
        <v>4.6669046327733513E-2</v>
      </c>
      <c r="AG116" s="82">
        <f>+U116*Parámetros!$C$105</f>
        <v>9.0421976839058268E-2</v>
      </c>
      <c r="AH116" s="82">
        <f t="shared" si="9"/>
        <v>0.20562749820501885</v>
      </c>
      <c r="AI116" s="152">
        <f t="shared" si="13"/>
        <v>6.9293085887501132E-2</v>
      </c>
      <c r="AJ116" s="81">
        <f t="shared" si="11"/>
        <v>1.4856400240075649</v>
      </c>
    </row>
    <row r="117" spans="1:36" x14ac:dyDescent="0.25">
      <c r="A117" s="18">
        <v>44019</v>
      </c>
      <c r="B117" s="150">
        <f t="shared" si="7"/>
        <v>109</v>
      </c>
      <c r="C117" s="78">
        <f>+'Modelo predictivo'!X116</f>
        <v>13.166899428702891</v>
      </c>
      <c r="D117" s="81">
        <f>+$C117*'Estructura Poblacion'!C$19</f>
        <v>0.53712322060281181</v>
      </c>
      <c r="E117" s="81">
        <f>+$C117*'Estructura Poblacion'!D$19</f>
        <v>0.88333688877950789</v>
      </c>
      <c r="F117" s="81">
        <f>+$C117*'Estructura Poblacion'!E$19</f>
        <v>2.6807404841728117</v>
      </c>
      <c r="G117" s="81">
        <f>+$C117*'Estructura Poblacion'!F$19</f>
        <v>3.0595179185552741</v>
      </c>
      <c r="H117" s="81">
        <f>+$C117*'Estructura Poblacion'!G$19</f>
        <v>2.4498866416069296</v>
      </c>
      <c r="I117" s="81">
        <f>+$C117*'Estructura Poblacion'!H$19</f>
        <v>1.6674616437068306</v>
      </c>
      <c r="J117" s="81">
        <f>+$C117*'Estructura Poblacion'!I$19</f>
        <v>0.88691532462629541</v>
      </c>
      <c r="K117" s="81">
        <f>+$C117*'Estructura Poblacion'!J$19</f>
        <v>0.48854595398267081</v>
      </c>
      <c r="L117" s="81">
        <f>+$C117*'Estructura Poblacion'!K$19</f>
        <v>0.51337135266975953</v>
      </c>
      <c r="M117" s="151">
        <f>D117*Parámetros!$B$97</f>
        <v>5.3712322060281187E-4</v>
      </c>
      <c r="N117" s="151">
        <f>E117*Parámetros!$B$98</f>
        <v>2.6500106663385238E-3</v>
      </c>
      <c r="O117" s="151">
        <f>+F117*Parámetros!$B$99</f>
        <v>3.2168885810073738E-2</v>
      </c>
      <c r="P117" s="151">
        <f>+G117*Parámetros!$B$100</f>
        <v>9.7904573393768776E-2</v>
      </c>
      <c r="Q117" s="151">
        <f>+H117*Parámetros!$B$101</f>
        <v>0.12004444543873956</v>
      </c>
      <c r="R117" s="151">
        <f>+I117*Parámetros!$B$102</f>
        <v>0.17008108765809671</v>
      </c>
      <c r="S117" s="151">
        <f>+J117*Parámetros!$B$103</f>
        <v>0.14722794388796503</v>
      </c>
      <c r="T117" s="151">
        <f>+K117*Parámetros!$B$104</f>
        <v>0.118716666817789</v>
      </c>
      <c r="U117" s="151">
        <f>+L117*Parámetros!$B$105</f>
        <v>0.14015037927884436</v>
      </c>
      <c r="V117" s="151">
        <f t="shared" si="8"/>
        <v>0.82948111617221854</v>
      </c>
      <c r="W117" s="151">
        <f t="shared" si="12"/>
        <v>0.27058624969371403</v>
      </c>
      <c r="X117" s="81">
        <f t="shared" si="10"/>
        <v>6.0123580772291554</v>
      </c>
      <c r="Y117" s="82">
        <f>+M117*Parámetros!$C$97</f>
        <v>2.6856161030140596E-5</v>
      </c>
      <c r="Z117" s="82">
        <f>+N117*Parámetros!$C$98</f>
        <v>1.3250053331692621E-4</v>
      </c>
      <c r="AA117" s="82">
        <f>+O117*Parámetros!$C$99</f>
        <v>1.608444290503687E-3</v>
      </c>
      <c r="AB117" s="82">
        <f>+P117*Parámetros!$C$100</f>
        <v>4.895228669688439E-3</v>
      </c>
      <c r="AC117" s="82">
        <f>+Q117*Parámetros!$C$101</f>
        <v>7.5628000626405921E-3</v>
      </c>
      <c r="AD117" s="82">
        <f>+R117*Parámetros!$C$102</f>
        <v>2.0749892694287796E-2</v>
      </c>
      <c r="AE117" s="82">
        <f>+S117*Parámetros!$C$103</f>
        <v>4.0340456625302425E-2</v>
      </c>
      <c r="AF117" s="82">
        <f>+T117*Parámetros!$C$104</f>
        <v>5.1285600065284848E-2</v>
      </c>
      <c r="AG117" s="82">
        <f>+U117*Parámetros!$C$105</f>
        <v>9.9366618908700646E-2</v>
      </c>
      <c r="AH117" s="82">
        <f t="shared" si="9"/>
        <v>0.22596839801075552</v>
      </c>
      <c r="AI117" s="152">
        <f t="shared" si="13"/>
        <v>7.3713482049098278E-2</v>
      </c>
      <c r="AJ117" s="81">
        <f t="shared" si="11"/>
        <v>1.637894939969222</v>
      </c>
    </row>
    <row r="118" spans="1:36" x14ac:dyDescent="0.25">
      <c r="A118" s="18">
        <v>44020</v>
      </c>
      <c r="B118" s="150">
        <f t="shared" si="7"/>
        <v>110</v>
      </c>
      <c r="C118" s="78">
        <f>+'Modelo predictivo'!X117</f>
        <v>14.469360556686297</v>
      </c>
      <c r="D118" s="81">
        <f>+$C118*'Estructura Poblacion'!C$19</f>
        <v>0.59025510024999595</v>
      </c>
      <c r="E118" s="81">
        <f>+$C118*'Estructura Poblacion'!D$19</f>
        <v>0.9707159993118688</v>
      </c>
      <c r="F118" s="81">
        <f>+$C118*'Estructura Poblacion'!E$19</f>
        <v>2.9459175893639666</v>
      </c>
      <c r="G118" s="81">
        <f>+$C118*'Estructura Poblacion'!F$19</f>
        <v>3.3621634412058188</v>
      </c>
      <c r="H118" s="81">
        <f>+$C118*'Estructura Poblacion'!G$19</f>
        <v>2.6922278348344668</v>
      </c>
      <c r="I118" s="81">
        <f>+$C118*'Estructura Poblacion'!H$19</f>
        <v>1.8324058650166013</v>
      </c>
      <c r="J118" s="81">
        <f>+$C118*'Estructura Poblacion'!I$19</f>
        <v>0.97464841170527317</v>
      </c>
      <c r="K118" s="81">
        <f>+$C118*'Estructura Poblacion'!J$19</f>
        <v>0.53687260200953157</v>
      </c>
      <c r="L118" s="81">
        <f>+$C118*'Estructura Poblacion'!K$19</f>
        <v>0.56415371298877448</v>
      </c>
      <c r="M118" s="151">
        <f>D118*Parámetros!$B$97</f>
        <v>5.9025510024999595E-4</v>
      </c>
      <c r="N118" s="151">
        <f>E118*Parámetros!$B$98</f>
        <v>2.9121479979356065E-3</v>
      </c>
      <c r="O118" s="151">
        <f>+F118*Parámetros!$B$99</f>
        <v>3.53510110723676E-2</v>
      </c>
      <c r="P118" s="151">
        <f>+G118*Parámetros!$B$100</f>
        <v>0.1075892301185862</v>
      </c>
      <c r="Q118" s="151">
        <f>+H118*Parámetros!$B$101</f>
        <v>0.13191916390688888</v>
      </c>
      <c r="R118" s="151">
        <f>+I118*Parámetros!$B$102</f>
        <v>0.18690539823169333</v>
      </c>
      <c r="S118" s="151">
        <f>+J118*Parámetros!$B$103</f>
        <v>0.16179163634307536</v>
      </c>
      <c r="T118" s="151">
        <f>+K118*Parámetros!$B$104</f>
        <v>0.13046004228831617</v>
      </c>
      <c r="U118" s="151">
        <f>+L118*Parámetros!$B$105</f>
        <v>0.15401396364593545</v>
      </c>
      <c r="V118" s="151">
        <f t="shared" si="8"/>
        <v>0.91153284870504869</v>
      </c>
      <c r="W118" s="151">
        <f t="shared" si="12"/>
        <v>0.28784757270602446</v>
      </c>
      <c r="X118" s="81">
        <f t="shared" si="10"/>
        <v>6.63604335322818</v>
      </c>
      <c r="Y118" s="82">
        <f>+M118*Parámetros!$C$97</f>
        <v>2.9512755012499797E-5</v>
      </c>
      <c r="Z118" s="82">
        <f>+N118*Parámetros!$C$98</f>
        <v>1.4560739989678034E-4</v>
      </c>
      <c r="AA118" s="82">
        <f>+O118*Parámetros!$C$99</f>
        <v>1.76755055361838E-3</v>
      </c>
      <c r="AB118" s="82">
        <f>+P118*Parámetros!$C$100</f>
        <v>5.3794615059293109E-3</v>
      </c>
      <c r="AC118" s="82">
        <f>+Q118*Parámetros!$C$101</f>
        <v>8.3109073261339993E-3</v>
      </c>
      <c r="AD118" s="82">
        <f>+R118*Parámetros!$C$102</f>
        <v>2.2802458584266588E-2</v>
      </c>
      <c r="AE118" s="82">
        <f>+S118*Parámetros!$C$103</f>
        <v>4.4330908358002651E-2</v>
      </c>
      <c r="AF118" s="82">
        <f>+T118*Parámetros!$C$104</f>
        <v>5.6358738268552588E-2</v>
      </c>
      <c r="AG118" s="82">
        <f>+U118*Parámetros!$C$105</f>
        <v>0.10919590022496822</v>
      </c>
      <c r="AH118" s="82">
        <f t="shared" si="9"/>
        <v>0.24832104497638102</v>
      </c>
      <c r="AI118" s="152">
        <f t="shared" si="13"/>
        <v>7.8415835644123522E-2</v>
      </c>
      <c r="AJ118" s="81">
        <f t="shared" si="11"/>
        <v>1.8078001493014795</v>
      </c>
    </row>
    <row r="119" spans="1:36" x14ac:dyDescent="0.25">
      <c r="A119" s="18">
        <v>44021</v>
      </c>
      <c r="B119" s="150">
        <f t="shared" si="7"/>
        <v>111</v>
      </c>
      <c r="C119" s="78">
        <f>+'Modelo predictivo'!X118</f>
        <v>15.900632344419137</v>
      </c>
      <c r="D119" s="81">
        <f>+$C119*'Estructura Poblacion'!C$19</f>
        <v>0.64864161078330684</v>
      </c>
      <c r="E119" s="81">
        <f>+$C119*'Estructura Poblacion'!D$19</f>
        <v>1.0667367196659514</v>
      </c>
      <c r="F119" s="81">
        <f>+$C119*'Estructura Poblacion'!E$19</f>
        <v>3.2373201512203837</v>
      </c>
      <c r="G119" s="81">
        <f>+$C119*'Estructura Poblacion'!F$19</f>
        <v>3.694739968018605</v>
      </c>
      <c r="H119" s="81">
        <f>+$C119*'Estructura Poblacion'!G$19</f>
        <v>2.9585360611760261</v>
      </c>
      <c r="I119" s="81">
        <f>+$C119*'Estructura Poblacion'!H$19</f>
        <v>2.0136627220836201</v>
      </c>
      <c r="J119" s="81">
        <f>+$C119*'Estructura Poblacion'!I$19</f>
        <v>1.0710581161401906</v>
      </c>
      <c r="K119" s="81">
        <f>+$C119*'Estructura Poblacion'!J$19</f>
        <v>0.58997865364550939</v>
      </c>
      <c r="L119" s="81">
        <f>+$C119*'Estructura Poblacion'!K$19</f>
        <v>0.61995834168554409</v>
      </c>
      <c r="M119" s="151">
        <f>D119*Parámetros!$B$97</f>
        <v>6.4864161078330689E-4</v>
      </c>
      <c r="N119" s="151">
        <f>E119*Parámetros!$B$98</f>
        <v>3.2002101589978542E-3</v>
      </c>
      <c r="O119" s="151">
        <f>+F119*Parámetros!$B$99</f>
        <v>3.8847841814644603E-2</v>
      </c>
      <c r="P119" s="151">
        <f>+G119*Parámetros!$B$100</f>
        <v>0.11823167897659537</v>
      </c>
      <c r="Q119" s="151">
        <f>+H119*Parámetros!$B$101</f>
        <v>0.14496826699762527</v>
      </c>
      <c r="R119" s="151">
        <f>+I119*Parámetros!$B$102</f>
        <v>0.20539359765252924</v>
      </c>
      <c r="S119" s="151">
        <f>+J119*Parámetros!$B$103</f>
        <v>0.17779564727927166</v>
      </c>
      <c r="T119" s="151">
        <f>+K119*Parámetros!$B$104</f>
        <v>0.14336481283585878</v>
      </c>
      <c r="U119" s="151">
        <f>+L119*Parámetros!$B$105</f>
        <v>0.16924862728015355</v>
      </c>
      <c r="V119" s="151">
        <f t="shared" si="8"/>
        <v>1.0016993246064596</v>
      </c>
      <c r="W119" s="151">
        <f t="shared" si="12"/>
        <v>0.30620990347325028</v>
      </c>
      <c r="X119" s="81">
        <f t="shared" si="10"/>
        <v>7.3315327743613894</v>
      </c>
      <c r="Y119" s="82">
        <f>+M119*Parámetros!$C$97</f>
        <v>3.2432080539165347E-5</v>
      </c>
      <c r="Z119" s="82">
        <f>+N119*Parámetros!$C$98</f>
        <v>1.6001050794989271E-4</v>
      </c>
      <c r="AA119" s="82">
        <f>+O119*Parámetros!$C$99</f>
        <v>1.9423920907322301E-3</v>
      </c>
      <c r="AB119" s="82">
        <f>+P119*Parámetros!$C$100</f>
        <v>5.9115839488297689E-3</v>
      </c>
      <c r="AC119" s="82">
        <f>+Q119*Parámetros!$C$101</f>
        <v>9.1330008208503916E-3</v>
      </c>
      <c r="AD119" s="82">
        <f>+R119*Parámetros!$C$102</f>
        <v>2.5058018913608565E-2</v>
      </c>
      <c r="AE119" s="82">
        <f>+S119*Parámetros!$C$103</f>
        <v>4.8716007354520439E-2</v>
      </c>
      <c r="AF119" s="82">
        <f>+T119*Parámetros!$C$104</f>
        <v>6.1933599145090994E-2</v>
      </c>
      <c r="AG119" s="82">
        <f>+U119*Parámetros!$C$105</f>
        <v>0.11999727674162886</v>
      </c>
      <c r="AH119" s="82">
        <f t="shared" si="9"/>
        <v>0.27288432160375031</v>
      </c>
      <c r="AI119" s="152">
        <f t="shared" si="13"/>
        <v>8.3418127301299883E-2</v>
      </c>
      <c r="AJ119" s="81">
        <f t="shared" si="11"/>
        <v>1.9972663436039297</v>
      </c>
    </row>
    <row r="120" spans="1:36" x14ac:dyDescent="0.25">
      <c r="A120" s="18">
        <v>44022</v>
      </c>
      <c r="B120" s="150">
        <f t="shared" si="7"/>
        <v>112</v>
      </c>
      <c r="C120" s="78">
        <f>+'Modelo predictivo'!X119</f>
        <v>17.473448091419414</v>
      </c>
      <c r="D120" s="81">
        <f>+$C120*'Estructura Poblacion'!C$19</f>
        <v>0.71280218738815371</v>
      </c>
      <c r="E120" s="81">
        <f>+$C120*'Estructura Poblacion'!D$19</f>
        <v>1.1722532975134294</v>
      </c>
      <c r="F120" s="81">
        <f>+$C120*'Estructura Poblacion'!E$19</f>
        <v>3.5575406306095472</v>
      </c>
      <c r="G120" s="81">
        <f>+$C120*'Estructura Poblacion'!F$19</f>
        <v>4.0602062637543579</v>
      </c>
      <c r="H120" s="81">
        <f>+$C120*'Estructura Poblacion'!G$19</f>
        <v>3.251180529917487</v>
      </c>
      <c r="I120" s="81">
        <f>+$C120*'Estructura Poblacion'!H$19</f>
        <v>2.2128447652777807</v>
      </c>
      <c r="J120" s="81">
        <f>+$C120*'Estructura Poblacion'!I$19</f>
        <v>1.1770021461968947</v>
      </c>
      <c r="K120" s="81">
        <f>+$C120*'Estructura Poblacion'!J$19</f>
        <v>0.64833656651011118</v>
      </c>
      <c r="L120" s="81">
        <f>+$C120*'Estructura Poblacion'!K$19</f>
        <v>0.68128170425165235</v>
      </c>
      <c r="M120" s="151">
        <f>D120*Parámetros!$B$97</f>
        <v>7.1280218738815372E-4</v>
      </c>
      <c r="N120" s="151">
        <f>E120*Parámetros!$B$98</f>
        <v>3.5167598925402886E-3</v>
      </c>
      <c r="O120" s="151">
        <f>+F120*Parámetros!$B$99</f>
        <v>4.269048756731457E-2</v>
      </c>
      <c r="P120" s="151">
        <f>+G120*Parámetros!$B$100</f>
        <v>0.12992660044013946</v>
      </c>
      <c r="Q120" s="151">
        <f>+H120*Parámetros!$B$101</f>
        <v>0.15930784596595687</v>
      </c>
      <c r="R120" s="151">
        <f>+I120*Parámetros!$B$102</f>
        <v>0.22571016605833363</v>
      </c>
      <c r="S120" s="151">
        <f>+J120*Parámetros!$B$103</f>
        <v>0.19538235626868453</v>
      </c>
      <c r="T120" s="151">
        <f>+K120*Parámetros!$B$104</f>
        <v>0.15754578566195701</v>
      </c>
      <c r="U120" s="151">
        <f>+L120*Parámetros!$B$105</f>
        <v>0.18598990526070111</v>
      </c>
      <c r="V120" s="151">
        <f t="shared" si="8"/>
        <v>1.1007827093030156</v>
      </c>
      <c r="W120" s="151">
        <f t="shared" si="12"/>
        <v>0.32574345202429944</v>
      </c>
      <c r="X120" s="81">
        <f t="shared" si="10"/>
        <v>8.1065720316401055</v>
      </c>
      <c r="Y120" s="82">
        <f>+M120*Parámetros!$C$97</f>
        <v>3.5640109369407686E-5</v>
      </c>
      <c r="Z120" s="82">
        <f>+N120*Parámetros!$C$98</f>
        <v>1.7583799462701443E-4</v>
      </c>
      <c r="AA120" s="82">
        <f>+O120*Parámetros!$C$99</f>
        <v>2.1345243783657286E-3</v>
      </c>
      <c r="AB120" s="82">
        <f>+P120*Parámetros!$C$100</f>
        <v>6.4963300220069733E-3</v>
      </c>
      <c r="AC120" s="82">
        <f>+Q120*Parámetros!$C$101</f>
        <v>1.0036394295855284E-2</v>
      </c>
      <c r="AD120" s="82">
        <f>+R120*Parámetros!$C$102</f>
        <v>2.7536640259116701E-2</v>
      </c>
      <c r="AE120" s="82">
        <f>+S120*Parámetros!$C$103</f>
        <v>5.3534765617619565E-2</v>
      </c>
      <c r="AF120" s="82">
        <f>+T120*Parámetros!$C$104</f>
        <v>6.8059779405965429E-2</v>
      </c>
      <c r="AG120" s="82">
        <f>+U120*Parámetros!$C$105</f>
        <v>0.13186684282983707</v>
      </c>
      <c r="AH120" s="82">
        <f t="shared" si="9"/>
        <v>0.29987675491276317</v>
      </c>
      <c r="AI120" s="152">
        <f t="shared" si="13"/>
        <v>8.8739483734240607E-2</v>
      </c>
      <c r="AJ120" s="81">
        <f t="shared" si="11"/>
        <v>2.2084036147824522</v>
      </c>
    </row>
    <row r="121" spans="1:36" x14ac:dyDescent="0.25">
      <c r="A121" s="18">
        <v>44023</v>
      </c>
      <c r="B121" s="150">
        <f t="shared" ref="B121:B184" si="14">+B120+1</f>
        <v>113</v>
      </c>
      <c r="C121" s="78">
        <f>+'Modelo predictivo'!X120</f>
        <v>19.201798615278676</v>
      </c>
      <c r="D121" s="81">
        <f>+$C121*'Estructura Poblacion'!C$19</f>
        <v>0.78330756374746091</v>
      </c>
      <c r="E121" s="81">
        <f>+$C121*'Estructura Poblacion'!D$19</f>
        <v>1.2882043445107312</v>
      </c>
      <c r="F121" s="81">
        <f>+$C121*'Estructura Poblacion'!E$19</f>
        <v>3.9094275152355999</v>
      </c>
      <c r="G121" s="81">
        <f>+$C121*'Estructura Poblacion'!F$19</f>
        <v>4.4618132955331928</v>
      </c>
      <c r="H121" s="81">
        <f>+$C121*'Estructura Poblacion'!G$19</f>
        <v>3.5727644292512024</v>
      </c>
      <c r="I121" s="81">
        <f>+$C121*'Estructura Poblacion'!H$19</f>
        <v>2.4317237975830985</v>
      </c>
      <c r="J121" s="81">
        <f>+$C121*'Estructura Poblacion'!I$19</f>
        <v>1.2934229158881292</v>
      </c>
      <c r="K121" s="81">
        <f>+$C121*'Estructura Poblacion'!J$19</f>
        <v>0.71246545729928112</v>
      </c>
      <c r="L121" s="81">
        <f>+$C121*'Estructura Poblacion'!K$19</f>
        <v>0.7486692962299808</v>
      </c>
      <c r="M121" s="151">
        <f>D121*Parámetros!$B$97</f>
        <v>7.8330756374746094E-4</v>
      </c>
      <c r="N121" s="151">
        <f>E121*Parámetros!$B$98</f>
        <v>3.8646130335321938E-3</v>
      </c>
      <c r="O121" s="151">
        <f>+F121*Parámetros!$B$99</f>
        <v>4.6913130182827202E-2</v>
      </c>
      <c r="P121" s="151">
        <f>+G121*Parámetros!$B$100</f>
        <v>0.14277802545706217</v>
      </c>
      <c r="Q121" s="151">
        <f>+H121*Parámetros!$B$101</f>
        <v>0.17506545703330892</v>
      </c>
      <c r="R121" s="151">
        <f>+I121*Parámetros!$B$102</f>
        <v>0.24803582735347604</v>
      </c>
      <c r="S121" s="151">
        <f>+J121*Parámetros!$B$103</f>
        <v>0.21470820403742946</v>
      </c>
      <c r="T121" s="151">
        <f>+K121*Parámetros!$B$104</f>
        <v>0.17312910612372531</v>
      </c>
      <c r="U121" s="151">
        <f>+L121*Parámetros!$B$105</f>
        <v>0.20438671787078477</v>
      </c>
      <c r="V121" s="151">
        <f t="shared" si="8"/>
        <v>1.2096643886558935</v>
      </c>
      <c r="W121" s="151">
        <f t="shared" si="12"/>
        <v>0.39154773695559952</v>
      </c>
      <c r="X121" s="81">
        <f t="shared" si="10"/>
        <v>8.9246886833403991</v>
      </c>
      <c r="Y121" s="82">
        <f>+M121*Parámetros!$C$97</f>
        <v>3.9165378187373049E-5</v>
      </c>
      <c r="Z121" s="82">
        <f>+N121*Parámetros!$C$98</f>
        <v>1.9323065167660969E-4</v>
      </c>
      <c r="AA121" s="82">
        <f>+O121*Parámetros!$C$99</f>
        <v>2.3456565091413604E-3</v>
      </c>
      <c r="AB121" s="82">
        <f>+P121*Parámetros!$C$100</f>
        <v>7.1389012728531086E-3</v>
      </c>
      <c r="AC121" s="82">
        <f>+Q121*Parámetros!$C$101</f>
        <v>1.1029123793098462E-2</v>
      </c>
      <c r="AD121" s="82">
        <f>+R121*Parámetros!$C$102</f>
        <v>3.0260370937124078E-2</v>
      </c>
      <c r="AE121" s="82">
        <f>+S121*Parámetros!$C$103</f>
        <v>5.8830047906255678E-2</v>
      </c>
      <c r="AF121" s="82">
        <f>+T121*Parámetros!$C$104</f>
        <v>7.4791773845449327E-2</v>
      </c>
      <c r="AG121" s="82">
        <f>+U121*Parámetros!$C$105</f>
        <v>0.14491018297038641</v>
      </c>
      <c r="AH121" s="82">
        <f t="shared" si="9"/>
        <v>0.32953845326417242</v>
      </c>
      <c r="AI121" s="152">
        <f t="shared" si="13"/>
        <v>0.10666597845275558</v>
      </c>
      <c r="AJ121" s="81">
        <f t="shared" si="11"/>
        <v>2.4312760895938688</v>
      </c>
    </row>
    <row r="122" spans="1:36" x14ac:dyDescent="0.25">
      <c r="A122" s="18">
        <v>44024</v>
      </c>
      <c r="B122" s="150">
        <f t="shared" si="14"/>
        <v>114</v>
      </c>
      <c r="C122" s="78">
        <f>+'Modelo predictivo'!X121</f>
        <v>21.101056191604584</v>
      </c>
      <c r="D122" s="81">
        <f>+$C122*'Estructura Poblacion'!C$19</f>
        <v>0.86078482797920863</v>
      </c>
      <c r="E122" s="81">
        <f>+$C122*'Estructura Poblacion'!D$19</f>
        <v>1.4156211511436887</v>
      </c>
      <c r="F122" s="81">
        <f>+$C122*'Estructura Poblacion'!E$19</f>
        <v>4.2961105534328743</v>
      </c>
      <c r="G122" s="81">
        <f>+$C122*'Estructura Poblacion'!F$19</f>
        <v>4.9031330320577862</v>
      </c>
      <c r="H122" s="81">
        <f>+$C122*'Estructura Poblacion'!G$19</f>
        <v>3.9261479870437426</v>
      </c>
      <c r="I122" s="81">
        <f>+$C122*'Estructura Poblacion'!H$19</f>
        <v>2.672246570403809</v>
      </c>
      <c r="J122" s="81">
        <f>+$C122*'Estructura Poblacion'!I$19</f>
        <v>1.4213558935019779</v>
      </c>
      <c r="K122" s="81">
        <f>+$C122*'Estructura Poblacion'!J$19</f>
        <v>0.78293570046543282</v>
      </c>
      <c r="L122" s="81">
        <f>+$C122*'Estructura Poblacion'!K$19</f>
        <v>0.8227204755760642</v>
      </c>
      <c r="M122" s="151">
        <f>D122*Parámetros!$B$97</f>
        <v>8.607848279792087E-4</v>
      </c>
      <c r="N122" s="151">
        <f>E122*Parámetros!$B$98</f>
        <v>4.2468634534310662E-3</v>
      </c>
      <c r="O122" s="151">
        <f>+F122*Parámetros!$B$99</f>
        <v>5.155332664119449E-2</v>
      </c>
      <c r="P122" s="151">
        <f>+G122*Parámetros!$B$100</f>
        <v>0.15690025702584917</v>
      </c>
      <c r="Q122" s="151">
        <f>+H122*Parámetros!$B$101</f>
        <v>0.19238125136514339</v>
      </c>
      <c r="R122" s="151">
        <f>+I122*Parámetros!$B$102</f>
        <v>0.27256915018118849</v>
      </c>
      <c r="S122" s="151">
        <f>+J122*Parámetros!$B$103</f>
        <v>0.23594507832132833</v>
      </c>
      <c r="T122" s="151">
        <f>+K122*Parámetros!$B$104</f>
        <v>0.19025337521310018</v>
      </c>
      <c r="U122" s="151">
        <f>+L122*Parámetros!$B$105</f>
        <v>0.22460268983226556</v>
      </c>
      <c r="V122" s="151">
        <f t="shared" si="8"/>
        <v>1.3293127768614799</v>
      </c>
      <c r="W122" s="151">
        <f t="shared" si="12"/>
        <v>0.42340392819179462</v>
      </c>
      <c r="X122" s="81">
        <f t="shared" si="10"/>
        <v>9.8305975320100849</v>
      </c>
      <c r="Y122" s="82">
        <f>+M122*Parámetros!$C$97</f>
        <v>4.3039241398960438E-5</v>
      </c>
      <c r="Z122" s="82">
        <f>+N122*Parámetros!$C$98</f>
        <v>2.1234317267155331E-4</v>
      </c>
      <c r="AA122" s="82">
        <f>+O122*Parámetros!$C$99</f>
        <v>2.5776663320597245E-3</v>
      </c>
      <c r="AB122" s="82">
        <f>+P122*Parámetros!$C$100</f>
        <v>7.8450128512924586E-3</v>
      </c>
      <c r="AC122" s="82">
        <f>+Q122*Parámetros!$C$101</f>
        <v>1.2120018836004033E-2</v>
      </c>
      <c r="AD122" s="82">
        <f>+R122*Parámetros!$C$102</f>
        <v>3.3253436322104993E-2</v>
      </c>
      <c r="AE122" s="82">
        <f>+S122*Parámetros!$C$103</f>
        <v>6.4648951460043971E-2</v>
      </c>
      <c r="AF122" s="82">
        <f>+T122*Parámetros!$C$104</f>
        <v>8.218945809205927E-2</v>
      </c>
      <c r="AG122" s="82">
        <f>+U122*Parámetros!$C$105</f>
        <v>0.15924330709107626</v>
      </c>
      <c r="AH122" s="82">
        <f t="shared" si="9"/>
        <v>0.36213323339871123</v>
      </c>
      <c r="AI122" s="152">
        <f t="shared" si="13"/>
        <v>0.11534428632501428</v>
      </c>
      <c r="AJ122" s="81">
        <f t="shared" si="11"/>
        <v>2.6780650366675656</v>
      </c>
    </row>
    <row r="123" spans="1:36" x14ac:dyDescent="0.25">
      <c r="A123" s="18">
        <v>44025</v>
      </c>
      <c r="B123" s="150">
        <f t="shared" si="14"/>
        <v>115</v>
      </c>
      <c r="C123" s="78">
        <f>+'Modelo predictivo'!X122</f>
        <v>22.731265138834715</v>
      </c>
      <c r="D123" s="81">
        <f>+$C123*'Estructura Poblacion'!C$19</f>
        <v>0.92728667108457719</v>
      </c>
      <c r="E123" s="81">
        <f>+$C123*'Estructura Poblacion'!D$19</f>
        <v>1.5249881063106456</v>
      </c>
      <c r="F123" s="81">
        <f>+$C123*'Estructura Poblacion'!E$19</f>
        <v>4.6280161129888242</v>
      </c>
      <c r="G123" s="81">
        <f>+$C123*'Estructura Poblacion'!F$19</f>
        <v>5.28193546098551</v>
      </c>
      <c r="H123" s="81">
        <f>+$C123*'Estructura Poblacion'!G$19</f>
        <v>4.2294712670971268</v>
      </c>
      <c r="I123" s="81">
        <f>+$C123*'Estructura Poblacion'!H$19</f>
        <v>2.8786969124492732</v>
      </c>
      <c r="J123" s="81">
        <f>+$C123*'Estructura Poblacion'!I$19</f>
        <v>1.5311658989228014</v>
      </c>
      <c r="K123" s="81">
        <f>+$C123*'Estructura Poblacion'!J$19</f>
        <v>0.84342313637456301</v>
      </c>
      <c r="L123" s="81">
        <f>+$C123*'Estructura Poblacion'!K$19</f>
        <v>0.88628157262139362</v>
      </c>
      <c r="M123" s="151">
        <f>D123*Parámetros!$B$97</f>
        <v>9.2728667108457716E-4</v>
      </c>
      <c r="N123" s="151">
        <f>E123*Parámetros!$B$98</f>
        <v>4.5749643189319372E-3</v>
      </c>
      <c r="O123" s="151">
        <f>+F123*Parámetros!$B$99</f>
        <v>5.553619335586589E-2</v>
      </c>
      <c r="P123" s="151">
        <f>+G123*Parámetros!$B$100</f>
        <v>0.16902193475153632</v>
      </c>
      <c r="Q123" s="151">
        <f>+H123*Parámetros!$B$101</f>
        <v>0.20724409208775924</v>
      </c>
      <c r="R123" s="151">
        <f>+I123*Parámetros!$B$102</f>
        <v>0.29362708506982582</v>
      </c>
      <c r="S123" s="151">
        <f>+J123*Parámetros!$B$103</f>
        <v>0.25417353922118507</v>
      </c>
      <c r="T123" s="151">
        <f>+K123*Parámetros!$B$104</f>
        <v>0.2049518221390188</v>
      </c>
      <c r="U123" s="151">
        <f>+L123*Parámetros!$B$105</f>
        <v>0.24195486932564048</v>
      </c>
      <c r="V123" s="151">
        <f t="shared" si="8"/>
        <v>1.4320117869408482</v>
      </c>
      <c r="W123" s="151">
        <f t="shared" si="12"/>
        <v>0.45785159531007513</v>
      </c>
      <c r="X123" s="81">
        <f t="shared" si="10"/>
        <v>10.804757723640858</v>
      </c>
      <c r="Y123" s="82">
        <f>+M123*Parámetros!$C$97</f>
        <v>4.6364333554228859E-5</v>
      </c>
      <c r="Z123" s="82">
        <f>+N123*Parámetros!$C$98</f>
        <v>2.2874821594659687E-4</v>
      </c>
      <c r="AA123" s="82">
        <f>+O123*Parámetros!$C$99</f>
        <v>2.7768096677932945E-3</v>
      </c>
      <c r="AB123" s="82">
        <f>+P123*Parámetros!$C$100</f>
        <v>8.4510967375768156E-3</v>
      </c>
      <c r="AC123" s="82">
        <f>+Q123*Parámetros!$C$101</f>
        <v>1.3056377801528832E-2</v>
      </c>
      <c r="AD123" s="82">
        <f>+R123*Parámetros!$C$102</f>
        <v>3.5822504378518749E-2</v>
      </c>
      <c r="AE123" s="82">
        <f>+S123*Parámetros!$C$103</f>
        <v>6.9643549746604722E-2</v>
      </c>
      <c r="AF123" s="82">
        <f>+T123*Parámetros!$C$104</f>
        <v>8.8539187164056121E-2</v>
      </c>
      <c r="AG123" s="82">
        <f>+U123*Parámetros!$C$105</f>
        <v>0.17154600235187908</v>
      </c>
      <c r="AH123" s="82">
        <f t="shared" si="9"/>
        <v>0.39011064039745846</v>
      </c>
      <c r="AI123" s="152">
        <f t="shared" si="13"/>
        <v>0.12472856765723626</v>
      </c>
      <c r="AJ123" s="81">
        <f t="shared" si="11"/>
        <v>2.9434471094077881</v>
      </c>
    </row>
    <row r="124" spans="1:36" x14ac:dyDescent="0.25">
      <c r="A124" s="18">
        <v>44026</v>
      </c>
      <c r="B124" s="150">
        <f t="shared" si="14"/>
        <v>116</v>
      </c>
      <c r="C124" s="78">
        <f>+'Modelo predictivo'!X123</f>
        <v>24.903207392198965</v>
      </c>
      <c r="D124" s="81">
        <f>+$C124*'Estructura Poblacion'!C$19</f>
        <v>1.0158876833735622</v>
      </c>
      <c r="E124" s="81">
        <f>+$C124*'Estructura Poblacion'!D$19</f>
        <v>1.6706986984727772</v>
      </c>
      <c r="F124" s="81">
        <f>+$C124*'Estructura Poblacion'!E$19</f>
        <v>5.0702169180763628</v>
      </c>
      <c r="G124" s="81">
        <f>+$C124*'Estructura Poblacion'!F$19</f>
        <v>5.786617392993695</v>
      </c>
      <c r="H124" s="81">
        <f>+$C124*'Estructura Poblacion'!G$19</f>
        <v>4.6335916404372091</v>
      </c>
      <c r="I124" s="81">
        <f>+$C124*'Estructura Poblacion'!H$19</f>
        <v>3.1537525866755209</v>
      </c>
      <c r="J124" s="81">
        <f>+$C124*'Estructura Poblacion'!I$19</f>
        <v>1.6774667709802626</v>
      </c>
      <c r="K124" s="81">
        <f>+$C124*'Estructura Poblacion'!J$19</f>
        <v>0.92401109908444756</v>
      </c>
      <c r="L124" s="81">
        <f>+$C124*'Estructura Poblacion'!K$19</f>
        <v>0.97096460210512781</v>
      </c>
      <c r="M124" s="151">
        <f>D124*Parámetros!$B$97</f>
        <v>1.0158876833735622E-3</v>
      </c>
      <c r="N124" s="151">
        <f>E124*Parámetros!$B$98</f>
        <v>5.0120960954183318E-3</v>
      </c>
      <c r="O124" s="151">
        <f>+F124*Parámetros!$B$99</f>
        <v>6.0842603016916352E-2</v>
      </c>
      <c r="P124" s="151">
        <f>+G124*Parámetros!$B$100</f>
        <v>0.18517175657579824</v>
      </c>
      <c r="Q124" s="151">
        <f>+H124*Parámetros!$B$101</f>
        <v>0.22704599038142326</v>
      </c>
      <c r="R124" s="151">
        <f>+I124*Parámetros!$B$102</f>
        <v>0.32168276384090311</v>
      </c>
      <c r="S124" s="151">
        <f>+J124*Parámetros!$B$103</f>
        <v>0.27845948398272363</v>
      </c>
      <c r="T124" s="151">
        <f>+K124*Parámetros!$B$104</f>
        <v>0.22453469707752075</v>
      </c>
      <c r="U124" s="151">
        <f>+L124*Parámetros!$B$105</f>
        <v>0.26507333637469993</v>
      </c>
      <c r="V124" s="151">
        <f t="shared" si="8"/>
        <v>1.5688386150287774</v>
      </c>
      <c r="W124" s="151">
        <f t="shared" si="12"/>
        <v>0.49510149640250839</v>
      </c>
      <c r="X124" s="81">
        <f t="shared" si="10"/>
        <v>11.878494842267127</v>
      </c>
      <c r="Y124" s="82">
        <f>+M124*Parámetros!$C$97</f>
        <v>5.0794384168678113E-5</v>
      </c>
      <c r="Z124" s="82">
        <f>+N124*Parámetros!$C$98</f>
        <v>2.506048047709166E-4</v>
      </c>
      <c r="AA124" s="82">
        <f>+O124*Parámetros!$C$99</f>
        <v>3.0421301508458177E-3</v>
      </c>
      <c r="AB124" s="82">
        <f>+P124*Parámetros!$C$100</f>
        <v>9.2585878287899121E-3</v>
      </c>
      <c r="AC124" s="82">
        <f>+Q124*Parámetros!$C$101</f>
        <v>1.4303897394029666E-2</v>
      </c>
      <c r="AD124" s="82">
        <f>+R124*Parámetros!$C$102</f>
        <v>3.9245297188590177E-2</v>
      </c>
      <c r="AE124" s="82">
        <f>+S124*Parámetros!$C$103</f>
        <v>7.6297898611266277E-2</v>
      </c>
      <c r="AF124" s="82">
        <f>+T124*Parámetros!$C$104</f>
        <v>9.6998989137488958E-2</v>
      </c>
      <c r="AG124" s="82">
        <f>+U124*Parámetros!$C$105</f>
        <v>0.18793699548966225</v>
      </c>
      <c r="AH124" s="82">
        <f t="shared" si="9"/>
        <v>0.42738519498961264</v>
      </c>
      <c r="AI124" s="152">
        <f t="shared" si="13"/>
        <v>0.13487623746165481</v>
      </c>
      <c r="AJ124" s="81">
        <f t="shared" si="11"/>
        <v>3.2359560669357457</v>
      </c>
    </row>
    <row r="125" spans="1:36" x14ac:dyDescent="0.25">
      <c r="A125" s="18">
        <v>44027</v>
      </c>
      <c r="B125" s="150">
        <f t="shared" si="14"/>
        <v>117</v>
      </c>
      <c r="C125" s="78">
        <f>+'Modelo predictivo'!X124</f>
        <v>27.282595001161098</v>
      </c>
      <c r="D125" s="81">
        <f>+$C125*'Estructura Poblacion'!C$19</f>
        <v>1.1129511068855671</v>
      </c>
      <c r="E125" s="81">
        <f>+$C125*'Estructura Poblacion'!D$19</f>
        <v>1.830326320684226</v>
      </c>
      <c r="F125" s="81">
        <f>+$C125*'Estructura Poblacion'!E$19</f>
        <v>5.5546529635875199</v>
      </c>
      <c r="G125" s="81">
        <f>+$C125*'Estructura Poblacion'!F$19</f>
        <v>6.3395022285031581</v>
      </c>
      <c r="H125" s="81">
        <f>+$C125*'Estructura Poblacion'!G$19</f>
        <v>5.0763101369189307</v>
      </c>
      <c r="I125" s="81">
        <f>+$C125*'Estructura Poblacion'!H$19</f>
        <v>3.4550792273884223</v>
      </c>
      <c r="J125" s="81">
        <f>+$C125*'Estructura Poblacion'!I$19</f>
        <v>1.8377410515762016</v>
      </c>
      <c r="K125" s="81">
        <f>+$C125*'Estructura Poblacion'!J$19</f>
        <v>1.0122961350269957</v>
      </c>
      <c r="L125" s="81">
        <f>+$C125*'Estructura Poblacion'!K$19</f>
        <v>1.0637358305900779</v>
      </c>
      <c r="M125" s="151">
        <f>D125*Parámetros!$B$97</f>
        <v>1.1129511068855671E-3</v>
      </c>
      <c r="N125" s="151">
        <f>E125*Parámetros!$B$98</f>
        <v>5.4909789620526776E-3</v>
      </c>
      <c r="O125" s="151">
        <f>+F125*Parámetros!$B$99</f>
        <v>6.6655835563050242E-2</v>
      </c>
      <c r="P125" s="151">
        <f>+G125*Parámetros!$B$100</f>
        <v>0.20286407131210107</v>
      </c>
      <c r="Q125" s="151">
        <f>+H125*Parámetros!$B$101</f>
        <v>0.24873919670902761</v>
      </c>
      <c r="R125" s="151">
        <f>+I125*Parámetros!$B$102</f>
        <v>0.35241808119361906</v>
      </c>
      <c r="S125" s="151">
        <f>+J125*Parámetros!$B$103</f>
        <v>0.30506501456164947</v>
      </c>
      <c r="T125" s="151">
        <f>+K125*Parámetros!$B$104</f>
        <v>0.24598796081155994</v>
      </c>
      <c r="U125" s="151">
        <f>+L125*Parámetros!$B$105</f>
        <v>0.29039988175109127</v>
      </c>
      <c r="V125" s="151">
        <f t="shared" si="8"/>
        <v>1.7187339719710371</v>
      </c>
      <c r="W125" s="151">
        <f t="shared" si="12"/>
        <v>0.53538152045161347</v>
      </c>
      <c r="X125" s="81">
        <f t="shared" si="10"/>
        <v>13.061847293786551</v>
      </c>
      <c r="Y125" s="82">
        <f>+M125*Parámetros!$C$97</f>
        <v>5.5647555344278353E-5</v>
      </c>
      <c r="Z125" s="82">
        <f>+N125*Parámetros!$C$98</f>
        <v>2.7454894810263389E-4</v>
      </c>
      <c r="AA125" s="82">
        <f>+O125*Parámetros!$C$99</f>
        <v>3.3327917781525124E-3</v>
      </c>
      <c r="AB125" s="82">
        <f>+P125*Parámetros!$C$100</f>
        <v>1.0143203565605054E-2</v>
      </c>
      <c r="AC125" s="82">
        <f>+Q125*Parámetros!$C$101</f>
        <v>1.567056939266874E-2</v>
      </c>
      <c r="AD125" s="82">
        <f>+R125*Parámetros!$C$102</f>
        <v>4.2995005905621525E-2</v>
      </c>
      <c r="AE125" s="82">
        <f>+S125*Parámetros!$C$103</f>
        <v>8.3587813989891957E-2</v>
      </c>
      <c r="AF125" s="82">
        <f>+T125*Parámetros!$C$104</f>
        <v>0.10626679907059389</v>
      </c>
      <c r="AG125" s="82">
        <f>+U125*Parámetros!$C$105</f>
        <v>0.20589351616152371</v>
      </c>
      <c r="AH125" s="82">
        <f t="shared" si="9"/>
        <v>0.46821989636750427</v>
      </c>
      <c r="AI125" s="152">
        <f t="shared" si="13"/>
        <v>0.14584937757147887</v>
      </c>
      <c r="AJ125" s="81">
        <f t="shared" si="11"/>
        <v>3.5583265857317707</v>
      </c>
    </row>
    <row r="126" spans="1:36" x14ac:dyDescent="0.25">
      <c r="A126" s="18">
        <v>44028</v>
      </c>
      <c r="B126" s="150">
        <f t="shared" si="14"/>
        <v>118</v>
      </c>
      <c r="C126" s="78">
        <f>+'Modelo predictivo'!X125</f>
        <v>29.889225181890652</v>
      </c>
      <c r="D126" s="81">
        <f>+$C126*'Estructura Poblacion'!C$19</f>
        <v>1.2192845383190807</v>
      </c>
      <c r="E126" s="81">
        <f>+$C126*'Estructura Poblacion'!D$19</f>
        <v>2.0051991224787815</v>
      </c>
      <c r="F126" s="81">
        <f>+$C126*'Estructura Poblacion'!E$19</f>
        <v>6.0853549022319147</v>
      </c>
      <c r="G126" s="81">
        <f>+$C126*'Estructura Poblacion'!F$19</f>
        <v>6.9451901346174889</v>
      </c>
      <c r="H126" s="81">
        <f>+$C126*'Estructura Poblacion'!G$19</f>
        <v>5.561310306773489</v>
      </c>
      <c r="I126" s="81">
        <f>+$C126*'Estructura Poblacion'!H$19</f>
        <v>3.7851839623133485</v>
      </c>
      <c r="J126" s="81">
        <f>+$C126*'Estructura Poblacion'!I$19</f>
        <v>2.013322270635471</v>
      </c>
      <c r="K126" s="81">
        <f>+$C126*'Estructura Poblacion'!J$19</f>
        <v>1.109012802092022</v>
      </c>
      <c r="L126" s="81">
        <f>+$C126*'Estructura Poblacion'!K$19</f>
        <v>1.1653671424290548</v>
      </c>
      <c r="M126" s="151">
        <f>D126*Parámetros!$B$97</f>
        <v>1.2192845383190807E-3</v>
      </c>
      <c r="N126" s="151">
        <f>E126*Parámetros!$B$98</f>
        <v>6.0155973674363445E-3</v>
      </c>
      <c r="O126" s="151">
        <f>+F126*Parámetros!$B$99</f>
        <v>7.3024258826782984E-2</v>
      </c>
      <c r="P126" s="151">
        <f>+G126*Parámetros!$B$100</f>
        <v>0.22224608430775966</v>
      </c>
      <c r="Q126" s="151">
        <f>+H126*Parámetros!$B$101</f>
        <v>0.27250420503190098</v>
      </c>
      <c r="R126" s="151">
        <f>+I126*Parámetros!$B$102</f>
        <v>0.38608876415596155</v>
      </c>
      <c r="S126" s="151">
        <f>+J126*Parámetros!$B$103</f>
        <v>0.33421149692548818</v>
      </c>
      <c r="T126" s="151">
        <f>+K126*Parámetros!$B$104</f>
        <v>0.26949011090836134</v>
      </c>
      <c r="U126" s="151">
        <f>+L126*Parámetros!$B$105</f>
        <v>0.31814522988313199</v>
      </c>
      <c r="V126" s="151">
        <f t="shared" si="8"/>
        <v>1.8829450319451422</v>
      </c>
      <c r="W126" s="151">
        <f t="shared" si="12"/>
        <v>0.578938078081211</v>
      </c>
      <c r="X126" s="81">
        <f t="shared" si="10"/>
        <v>14.365854247650482</v>
      </c>
      <c r="Y126" s="82">
        <f>+M126*Parámetros!$C$97</f>
        <v>6.0964226915954039E-5</v>
      </c>
      <c r="Z126" s="82">
        <f>+N126*Parámetros!$C$98</f>
        <v>3.0077986837181726E-4</v>
      </c>
      <c r="AA126" s="82">
        <f>+O126*Parámetros!$C$99</f>
        <v>3.6512129413391495E-3</v>
      </c>
      <c r="AB126" s="82">
        <f>+P126*Parámetros!$C$100</f>
        <v>1.1112304215387983E-2</v>
      </c>
      <c r="AC126" s="82">
        <f>+Q126*Parámetros!$C$101</f>
        <v>1.7167764917009762E-2</v>
      </c>
      <c r="AD126" s="82">
        <f>+R126*Parámetros!$C$102</f>
        <v>4.7102829227027306E-2</v>
      </c>
      <c r="AE126" s="82">
        <f>+S126*Parámetros!$C$103</f>
        <v>9.1573950157583767E-2</v>
      </c>
      <c r="AF126" s="82">
        <f>+T126*Parámetros!$C$104</f>
        <v>0.11641972791241209</v>
      </c>
      <c r="AG126" s="82">
        <f>+U126*Parámetros!$C$105</f>
        <v>0.22556496798714057</v>
      </c>
      <c r="AH126" s="82">
        <f t="shared" si="9"/>
        <v>0.51295450145318833</v>
      </c>
      <c r="AI126" s="152">
        <f t="shared" si="13"/>
        <v>0.15771511551117157</v>
      </c>
      <c r="AJ126" s="81">
        <f t="shared" si="11"/>
        <v>3.9135659716737869</v>
      </c>
    </row>
    <row r="127" spans="1:36" x14ac:dyDescent="0.25">
      <c r="A127" s="18">
        <v>44029</v>
      </c>
      <c r="B127" s="150">
        <f t="shared" si="14"/>
        <v>119</v>
      </c>
      <c r="C127" s="78">
        <f>+'Modelo predictivo'!X126</f>
        <v>32.744781225454062</v>
      </c>
      <c r="D127" s="81">
        <f>+$C127*'Estructura Poblacion'!C$19</f>
        <v>1.3357725138698819</v>
      </c>
      <c r="E127" s="81">
        <f>+$C127*'Estructura Poblacion'!D$19</f>
        <v>2.1967717858013351</v>
      </c>
      <c r="F127" s="81">
        <f>+$C127*'Estructura Poblacion'!E$19</f>
        <v>6.6667373858041232</v>
      </c>
      <c r="G127" s="81">
        <f>+$C127*'Estructura Poblacion'!F$19</f>
        <v>7.6087195349921775</v>
      </c>
      <c r="H127" s="81">
        <f>+$C127*'Estructura Poblacion'!G$19</f>
        <v>6.0926266309671426</v>
      </c>
      <c r="I127" s="81">
        <f>+$C127*'Estructura Poblacion'!H$19</f>
        <v>4.1468127724884631</v>
      </c>
      <c r="J127" s="81">
        <f>+$C127*'Estructura Poblacion'!I$19</f>
        <v>2.2056710030822804</v>
      </c>
      <c r="K127" s="81">
        <f>+$C127*'Estructura Poblacion'!J$19</f>
        <v>1.2149656392810504</v>
      </c>
      <c r="L127" s="81">
        <f>+$C127*'Estructura Poblacion'!K$19</f>
        <v>1.2767039591676081</v>
      </c>
      <c r="M127" s="151">
        <f>D127*Parámetros!$B$97</f>
        <v>1.335772513869882E-3</v>
      </c>
      <c r="N127" s="151">
        <f>E127*Parámetros!$B$98</f>
        <v>6.5903153574040059E-3</v>
      </c>
      <c r="O127" s="151">
        <f>+F127*Parámetros!$B$99</f>
        <v>8.0000848629649485E-2</v>
      </c>
      <c r="P127" s="151">
        <f>+G127*Parámetros!$B$100</f>
        <v>0.24347902511974967</v>
      </c>
      <c r="Q127" s="151">
        <f>+H127*Parámetros!$B$101</f>
        <v>0.29853870491738999</v>
      </c>
      <c r="R127" s="151">
        <f>+I127*Parámetros!$B$102</f>
        <v>0.42297490279382322</v>
      </c>
      <c r="S127" s="151">
        <f>+J127*Parámetros!$B$103</f>
        <v>0.36614138651165856</v>
      </c>
      <c r="T127" s="151">
        <f>+K127*Parámetros!$B$104</f>
        <v>0.29523665034529523</v>
      </c>
      <c r="U127" s="151">
        <f>+L127*Parámetros!$B$105</f>
        <v>0.34854018085275706</v>
      </c>
      <c r="V127" s="151">
        <f t="shared" si="8"/>
        <v>2.0628377870415973</v>
      </c>
      <c r="W127" s="151">
        <f t="shared" si="12"/>
        <v>0.62603760510217232</v>
      </c>
      <c r="X127" s="81">
        <f t="shared" si="10"/>
        <v>15.802654429589907</v>
      </c>
      <c r="Y127" s="82">
        <f>+M127*Parámetros!$C$97</f>
        <v>6.6788625693494098E-5</v>
      </c>
      <c r="Z127" s="82">
        <f>+N127*Parámetros!$C$98</f>
        <v>3.2951576787020032E-4</v>
      </c>
      <c r="AA127" s="82">
        <f>+O127*Parámetros!$C$99</f>
        <v>4.0000424314824744E-3</v>
      </c>
      <c r="AB127" s="82">
        <f>+P127*Parámetros!$C$100</f>
        <v>1.2173951255987484E-2</v>
      </c>
      <c r="AC127" s="82">
        <f>+Q127*Parámetros!$C$101</f>
        <v>1.8807938409795569E-2</v>
      </c>
      <c r="AD127" s="82">
        <f>+R127*Parámetros!$C$102</f>
        <v>5.1602938140846433E-2</v>
      </c>
      <c r="AE127" s="82">
        <f>+S127*Parámetros!$C$103</f>
        <v>0.10032273990419445</v>
      </c>
      <c r="AF127" s="82">
        <f>+T127*Parámetros!$C$104</f>
        <v>0.12754223294916753</v>
      </c>
      <c r="AG127" s="82">
        <f>+U127*Parámetros!$C$105</f>
        <v>0.24711498822460476</v>
      </c>
      <c r="AH127" s="82">
        <f t="shared" si="9"/>
        <v>0.56196113570964235</v>
      </c>
      <c r="AI127" s="152">
        <f t="shared" si="13"/>
        <v>0.170546034094472</v>
      </c>
      <c r="AJ127" s="81">
        <f t="shared" si="11"/>
        <v>4.3049810732889577</v>
      </c>
    </row>
    <row r="128" spans="1:36" x14ac:dyDescent="0.25">
      <c r="A128" s="18">
        <v>44030</v>
      </c>
      <c r="B128" s="150">
        <f t="shared" si="14"/>
        <v>120</v>
      </c>
      <c r="C128" s="78">
        <f>+'Modelo predictivo'!X127</f>
        <v>35.873011531773955</v>
      </c>
      <c r="D128" s="81">
        <f>+$C128*'Estructura Poblacion'!C$19</f>
        <v>1.4633838126434602</v>
      </c>
      <c r="E128" s="81">
        <f>+$C128*'Estructura Poblacion'!D$19</f>
        <v>2.4066375359829331</v>
      </c>
      <c r="F128" s="81">
        <f>+$C128*'Estructura Poblacion'!E$19</f>
        <v>7.3036355159506359</v>
      </c>
      <c r="G128" s="81">
        <f>+$C128*'Estructura Poblacion'!F$19</f>
        <v>8.3356087109427097</v>
      </c>
      <c r="H128" s="81">
        <f>+$C128*'Estructura Poblacion'!G$19</f>
        <v>6.6746778329848713</v>
      </c>
      <c r="I128" s="81">
        <f>+$C128*'Estructura Poblacion'!H$19</f>
        <v>4.5429731652001095</v>
      </c>
      <c r="J128" s="81">
        <f>+$C128*'Estructura Poblacion'!I$19</f>
        <v>2.4163869284722295</v>
      </c>
      <c r="K128" s="81">
        <f>+$C128*'Estructura Poblacion'!J$19</f>
        <v>1.3310358096012553</v>
      </c>
      <c r="L128" s="81">
        <f>+$C128*'Estructura Poblacion'!K$19</f>
        <v>1.3986722199957524</v>
      </c>
      <c r="M128" s="151">
        <f>D128*Parámetros!$B$97</f>
        <v>1.4633838126434603E-3</v>
      </c>
      <c r="N128" s="151">
        <f>E128*Parámetros!$B$98</f>
        <v>7.2199126079487991E-3</v>
      </c>
      <c r="O128" s="151">
        <f>+F128*Parámetros!$B$99</f>
        <v>8.7643626191407628E-2</v>
      </c>
      <c r="P128" s="151">
        <f>+G128*Parámetros!$B$100</f>
        <v>0.26673947875016674</v>
      </c>
      <c r="Q128" s="151">
        <f>+H128*Parámetros!$B$101</f>
        <v>0.32705921381625869</v>
      </c>
      <c r="R128" s="151">
        <f>+I128*Parámetros!$B$102</f>
        <v>0.46338326285041115</v>
      </c>
      <c r="S128" s="151">
        <f>+J128*Parámetros!$B$103</f>
        <v>0.40112023012639009</v>
      </c>
      <c r="T128" s="151">
        <f>+K128*Parámetros!$B$104</f>
        <v>0.32344170173310505</v>
      </c>
      <c r="U128" s="151">
        <f>+L128*Parámetros!$B$105</f>
        <v>0.38183751605884042</v>
      </c>
      <c r="V128" s="151">
        <f t="shared" si="8"/>
        <v>2.2599083259471722</v>
      </c>
      <c r="W128" s="151">
        <f t="shared" si="12"/>
        <v>0.75481407235839004</v>
      </c>
      <c r="X128" s="81">
        <f t="shared" si="10"/>
        <v>17.307748683178691</v>
      </c>
      <c r="Y128" s="82">
        <f>+M128*Parámetros!$C$97</f>
        <v>7.3169190632173015E-5</v>
      </c>
      <c r="Z128" s="82">
        <f>+N128*Parámetros!$C$98</f>
        <v>3.6099563039744E-4</v>
      </c>
      <c r="AA128" s="82">
        <f>+O128*Parámetros!$C$99</f>
        <v>4.3821813095703812E-3</v>
      </c>
      <c r="AB128" s="82">
        <f>+P128*Parámetros!$C$100</f>
        <v>1.3336973937508337E-2</v>
      </c>
      <c r="AC128" s="82">
        <f>+Q128*Parámetros!$C$101</f>
        <v>2.0604730470424298E-2</v>
      </c>
      <c r="AD128" s="82">
        <f>+R128*Parámetros!$C$102</f>
        <v>5.6532758067750162E-2</v>
      </c>
      <c r="AE128" s="82">
        <f>+S128*Parámetros!$C$103</f>
        <v>0.10990694305463089</v>
      </c>
      <c r="AF128" s="82">
        <f>+T128*Parámetros!$C$104</f>
        <v>0.13972681514870139</v>
      </c>
      <c r="AG128" s="82">
        <f>+U128*Parámetros!$C$105</f>
        <v>0.27072279888571782</v>
      </c>
      <c r="AH128" s="82">
        <f t="shared" si="9"/>
        <v>0.61564736569533296</v>
      </c>
      <c r="AI128" s="152">
        <f t="shared" si="13"/>
        <v>0.20562749820501885</v>
      </c>
      <c r="AJ128" s="81">
        <f t="shared" si="11"/>
        <v>4.7150009407792712</v>
      </c>
    </row>
    <row r="129" spans="1:36" x14ac:dyDescent="0.25">
      <c r="A129" s="18">
        <v>44031</v>
      </c>
      <c r="B129" s="150">
        <f t="shared" si="14"/>
        <v>121</v>
      </c>
      <c r="C129" s="78">
        <f>+'Modelo predictivo'!X128</f>
        <v>39.299925511470065</v>
      </c>
      <c r="D129" s="81">
        <f>+$C129*'Estructura Poblacion'!C$19</f>
        <v>1.6031794481664776</v>
      </c>
      <c r="E129" s="81">
        <f>+$C129*'Estructura Poblacion'!D$19</f>
        <v>2.6365412843430716</v>
      </c>
      <c r="F129" s="81">
        <f>+$C129*'Estructura Poblacion'!E$19</f>
        <v>8.0013447291859752</v>
      </c>
      <c r="G129" s="81">
        <f>+$C129*'Estructura Poblacion'!F$19</f>
        <v>9.1319013220468772</v>
      </c>
      <c r="H129" s="81">
        <f>+$C129*'Estructura Poblacion'!G$19</f>
        <v>7.3123033291204189</v>
      </c>
      <c r="I129" s="81">
        <f>+$C129*'Estructura Poblacion'!H$19</f>
        <v>4.9769589830737804</v>
      </c>
      <c r="J129" s="81">
        <f>+$C129*'Estructura Poblacion'!I$19</f>
        <v>2.6472220268358528</v>
      </c>
      <c r="K129" s="81">
        <f>+$C129*'Estructura Poblacion'!J$19</f>
        <v>1.458188368826971</v>
      </c>
      <c r="L129" s="81">
        <f>+$C129*'Estructura Poblacion'!K$19</f>
        <v>1.5322860198706416</v>
      </c>
      <c r="M129" s="151">
        <f>D129*Parámetros!$B$97</f>
        <v>1.6031794481664776E-3</v>
      </c>
      <c r="N129" s="151">
        <f>E129*Parámetros!$B$98</f>
        <v>7.9096238530292143E-3</v>
      </c>
      <c r="O129" s="151">
        <f>+F129*Parámetros!$B$99</f>
        <v>9.6016136750231698E-2</v>
      </c>
      <c r="P129" s="151">
        <f>+G129*Parámetros!$B$100</f>
        <v>0.29222084230550005</v>
      </c>
      <c r="Q129" s="151">
        <f>+H129*Parámetros!$B$101</f>
        <v>0.35830286312690052</v>
      </c>
      <c r="R129" s="151">
        <f>+I129*Parámetros!$B$102</f>
        <v>0.50764981627352557</v>
      </c>
      <c r="S129" s="151">
        <f>+J129*Parámetros!$B$103</f>
        <v>0.43943885645475161</v>
      </c>
      <c r="T129" s="151">
        <f>+K129*Parámetros!$B$104</f>
        <v>0.35433977362495395</v>
      </c>
      <c r="U129" s="151">
        <f>+L129*Parámetros!$B$105</f>
        <v>0.41831408342468518</v>
      </c>
      <c r="V129" s="151">
        <f t="shared" si="8"/>
        <v>2.475795175261744</v>
      </c>
      <c r="W129" s="151">
        <f t="shared" si="12"/>
        <v>0.82948111617221854</v>
      </c>
      <c r="X129" s="81">
        <f t="shared" si="10"/>
        <v>18.954062742268217</v>
      </c>
      <c r="Y129" s="82">
        <f>+M129*Parámetros!$C$97</f>
        <v>8.015897240832388E-5</v>
      </c>
      <c r="Z129" s="82">
        <f>+N129*Parámetros!$C$98</f>
        <v>3.9548119265146075E-4</v>
      </c>
      <c r="AA129" s="82">
        <f>+O129*Parámetros!$C$99</f>
        <v>4.8008068375115856E-3</v>
      </c>
      <c r="AB129" s="82">
        <f>+P129*Parámetros!$C$100</f>
        <v>1.4611042115275003E-2</v>
      </c>
      <c r="AC129" s="82">
        <f>+Q129*Parámetros!$C$101</f>
        <v>2.2573080376994733E-2</v>
      </c>
      <c r="AD129" s="82">
        <f>+R129*Parámetros!$C$102</f>
        <v>6.1933277585370115E-2</v>
      </c>
      <c r="AE129" s="82">
        <f>+S129*Parámetros!$C$103</f>
        <v>0.12040624666860195</v>
      </c>
      <c r="AF129" s="82">
        <f>+T129*Parámetros!$C$104</f>
        <v>0.15307478220598011</v>
      </c>
      <c r="AG129" s="82">
        <f>+U129*Parámetros!$C$105</f>
        <v>0.29658468514810177</v>
      </c>
      <c r="AH129" s="82">
        <f t="shared" si="9"/>
        <v>0.67445956110289507</v>
      </c>
      <c r="AI129" s="152">
        <f t="shared" si="13"/>
        <v>0.22596839801075552</v>
      </c>
      <c r="AJ129" s="81">
        <f t="shared" si="11"/>
        <v>5.1634921038714108</v>
      </c>
    </row>
    <row r="130" spans="1:36" x14ac:dyDescent="0.25">
      <c r="A130" s="18">
        <v>44032</v>
      </c>
      <c r="B130" s="150">
        <f t="shared" si="14"/>
        <v>122</v>
      </c>
      <c r="C130" s="78">
        <f>+'Modelo predictivo'!X129</f>
        <v>39.586991102434695</v>
      </c>
      <c r="D130" s="81">
        <f>+$C130*'Estructura Poblacion'!C$19</f>
        <v>1.6148898432809911</v>
      </c>
      <c r="E130" s="81">
        <f>+$C130*'Estructura Poblacion'!D$19</f>
        <v>2.6557998521912904</v>
      </c>
      <c r="F130" s="81">
        <f>+$C130*'Estructura Poblacion'!E$19</f>
        <v>8.0597904062019552</v>
      </c>
      <c r="G130" s="81">
        <f>+$C130*'Estructura Poblacion'!F$19</f>
        <v>9.198605129128623</v>
      </c>
      <c r="H130" s="81">
        <f>+$C130*'Estructura Poblacion'!G$19</f>
        <v>7.3657159157644809</v>
      </c>
      <c r="I130" s="81">
        <f>+$C130*'Estructura Poblacion'!H$19</f>
        <v>5.0133130894261146</v>
      </c>
      <c r="J130" s="81">
        <f>+$C130*'Estructura Poblacion'!I$19</f>
        <v>2.6665586119733087</v>
      </c>
      <c r="K130" s="81">
        <f>+$C130*'Estructura Poblacion'!J$19</f>
        <v>1.4688396792400886</v>
      </c>
      <c r="L130" s="81">
        <f>+$C130*'Estructura Poblacion'!K$19</f>
        <v>1.5434785752278428</v>
      </c>
      <c r="M130" s="151">
        <f>D130*Parámetros!$B$97</f>
        <v>1.614889843280991E-3</v>
      </c>
      <c r="N130" s="151">
        <f>E130*Parámetros!$B$98</f>
        <v>7.9673995565738721E-3</v>
      </c>
      <c r="O130" s="151">
        <f>+F130*Parámetros!$B$99</f>
        <v>9.6717484874423471E-2</v>
      </c>
      <c r="P130" s="151">
        <f>+G130*Parámetros!$B$100</f>
        <v>0.29435536413211594</v>
      </c>
      <c r="Q130" s="151">
        <f>+H130*Parámetros!$B$101</f>
        <v>0.36092007987245955</v>
      </c>
      <c r="R130" s="151">
        <f>+I130*Parámetros!$B$102</f>
        <v>0.51135793512146366</v>
      </c>
      <c r="S130" s="151">
        <f>+J130*Parámetros!$B$103</f>
        <v>0.44264872958756929</v>
      </c>
      <c r="T130" s="151">
        <f>+K130*Parámetros!$B$104</f>
        <v>0.35692804205534151</v>
      </c>
      <c r="U130" s="151">
        <f>+L130*Parámetros!$B$105</f>
        <v>0.42136965103720114</v>
      </c>
      <c r="V130" s="151">
        <f t="shared" si="8"/>
        <v>2.4938795760804293</v>
      </c>
      <c r="W130" s="151">
        <f t="shared" si="12"/>
        <v>0.91153284870504869</v>
      </c>
      <c r="X130" s="81">
        <f t="shared" si="10"/>
        <v>20.536409469643594</v>
      </c>
      <c r="Y130" s="82">
        <f>+M130*Parámetros!$C$97</f>
        <v>8.0744492164049557E-5</v>
      </c>
      <c r="Z130" s="82">
        <f>+N130*Parámetros!$C$98</f>
        <v>3.9836997782869365E-4</v>
      </c>
      <c r="AA130" s="82">
        <f>+O130*Parámetros!$C$99</f>
        <v>4.8358742437211739E-3</v>
      </c>
      <c r="AB130" s="82">
        <f>+P130*Parámetros!$C$100</f>
        <v>1.4717768206605798E-2</v>
      </c>
      <c r="AC130" s="82">
        <f>+Q130*Parámetros!$C$101</f>
        <v>2.273796503196495E-2</v>
      </c>
      <c r="AD130" s="82">
        <f>+R130*Parámetros!$C$102</f>
        <v>6.2385668084818567E-2</v>
      </c>
      <c r="AE130" s="82">
        <f>+S130*Parámetros!$C$103</f>
        <v>0.12128575190699399</v>
      </c>
      <c r="AF130" s="82">
        <f>+T130*Parámetros!$C$104</f>
        <v>0.15419291416790754</v>
      </c>
      <c r="AG130" s="82">
        <f>+U130*Parámetros!$C$105</f>
        <v>0.29875108258537558</v>
      </c>
      <c r="AH130" s="82">
        <f t="shared" si="9"/>
        <v>0.67938613869738029</v>
      </c>
      <c r="AI130" s="152">
        <f t="shared" si="13"/>
        <v>0.24832104497638102</v>
      </c>
      <c r="AJ130" s="81">
        <f t="shared" si="11"/>
        <v>5.59455719759241</v>
      </c>
    </row>
    <row r="131" spans="1:36" x14ac:dyDescent="0.25">
      <c r="A131" s="18">
        <v>44033</v>
      </c>
      <c r="B131" s="150">
        <f t="shared" si="14"/>
        <v>123</v>
      </c>
      <c r="C131" s="78">
        <f>+'Modelo predictivo'!X130</f>
        <v>42.836086163995788</v>
      </c>
      <c r="D131" s="81">
        <f>+$C131*'Estructura Poblacion'!C$19</f>
        <v>1.7474316321022874</v>
      </c>
      <c r="E131" s="81">
        <f>+$C131*'Estructura Poblacion'!D$19</f>
        <v>2.8737741398031291</v>
      </c>
      <c r="F131" s="81">
        <f>+$C131*'Estructura Poblacion'!E$19</f>
        <v>8.7212962311394229</v>
      </c>
      <c r="G131" s="81">
        <f>+$C131*'Estructura Poblacion'!F$19</f>
        <v>9.9535789643707826</v>
      </c>
      <c r="H131" s="81">
        <f>+$C131*'Estructura Poblacion'!G$19</f>
        <v>7.9702557037177124</v>
      </c>
      <c r="I131" s="81">
        <f>+$C131*'Estructura Poblacion'!H$19</f>
        <v>5.4247798452289357</v>
      </c>
      <c r="J131" s="81">
        <f>+$C131*'Estructura Poblacion'!I$19</f>
        <v>2.8854159228284608</v>
      </c>
      <c r="K131" s="81">
        <f>+$C131*'Estructura Poblacion'!J$19</f>
        <v>1.5893944275334095</v>
      </c>
      <c r="L131" s="81">
        <f>+$C131*'Estructura Poblacion'!K$19</f>
        <v>1.6701592972716484</v>
      </c>
      <c r="M131" s="151">
        <f>D131*Parámetros!$B$97</f>
        <v>1.7474316321022874E-3</v>
      </c>
      <c r="N131" s="151">
        <f>E131*Parámetros!$B$98</f>
        <v>8.6213224194093881E-3</v>
      </c>
      <c r="O131" s="151">
        <f>+F131*Parámetros!$B$99</f>
        <v>0.10465555477367308</v>
      </c>
      <c r="P131" s="151">
        <f>+G131*Parámetros!$B$100</f>
        <v>0.31851452685986503</v>
      </c>
      <c r="Q131" s="151">
        <f>+H131*Parámetros!$B$101</f>
        <v>0.39054252948216794</v>
      </c>
      <c r="R131" s="151">
        <f>+I131*Parámetros!$B$102</f>
        <v>0.5533275442133514</v>
      </c>
      <c r="S131" s="151">
        <f>+J131*Parámetros!$B$103</f>
        <v>0.4789790431895245</v>
      </c>
      <c r="T131" s="151">
        <f>+K131*Parámetros!$B$104</f>
        <v>0.3862228458906185</v>
      </c>
      <c r="U131" s="151">
        <f>+L131*Parámetros!$B$105</f>
        <v>0.45595348815516001</v>
      </c>
      <c r="V131" s="151">
        <f t="shared" si="8"/>
        <v>2.6985642866158717</v>
      </c>
      <c r="W131" s="151">
        <f t="shared" si="12"/>
        <v>1.0016993246064596</v>
      </c>
      <c r="X131" s="81">
        <f t="shared" si="10"/>
        <v>22.233274431653005</v>
      </c>
      <c r="Y131" s="82">
        <f>+M131*Parámetros!$C$97</f>
        <v>8.7371581605114371E-5</v>
      </c>
      <c r="Z131" s="82">
        <f>+N131*Parámetros!$C$98</f>
        <v>4.3106612097046945E-4</v>
      </c>
      <c r="AA131" s="82">
        <f>+O131*Parámetros!$C$99</f>
        <v>5.2327777386836543E-3</v>
      </c>
      <c r="AB131" s="82">
        <f>+P131*Parámetros!$C$100</f>
        <v>1.5925726342993253E-2</v>
      </c>
      <c r="AC131" s="82">
        <f>+Q131*Parámetros!$C$101</f>
        <v>2.460417935737658E-2</v>
      </c>
      <c r="AD131" s="82">
        <f>+R131*Parámetros!$C$102</f>
        <v>6.7505960394028869E-2</v>
      </c>
      <c r="AE131" s="82">
        <f>+S131*Parámetros!$C$103</f>
        <v>0.13124025783392973</v>
      </c>
      <c r="AF131" s="82">
        <f>+T131*Parámetros!$C$104</f>
        <v>0.1668482694247472</v>
      </c>
      <c r="AG131" s="82">
        <f>+U131*Parámetros!$C$105</f>
        <v>0.32327102310200845</v>
      </c>
      <c r="AH131" s="82">
        <f t="shared" si="9"/>
        <v>0.73514663189634333</v>
      </c>
      <c r="AI131" s="152">
        <f t="shared" si="13"/>
        <v>0.27288432160375031</v>
      </c>
      <c r="AJ131" s="81">
        <f t="shared" si="11"/>
        <v>6.0568195078850033</v>
      </c>
    </row>
    <row r="132" spans="1:36" x14ac:dyDescent="0.25">
      <c r="A132" s="18">
        <v>44034</v>
      </c>
      <c r="B132" s="150">
        <f t="shared" si="14"/>
        <v>124</v>
      </c>
      <c r="C132" s="78">
        <f>+'Modelo predictivo'!X131</f>
        <v>46.351634035585448</v>
      </c>
      <c r="D132" s="81">
        <f>+$C132*'Estructura Poblacion'!C$19</f>
        <v>1.890842949641121</v>
      </c>
      <c r="E132" s="81">
        <f>+$C132*'Estructura Poblacion'!D$19</f>
        <v>3.1096241313718243</v>
      </c>
      <c r="F132" s="81">
        <f>+$C132*'Estructura Poblacion'!E$19</f>
        <v>9.4370510338892437</v>
      </c>
      <c r="G132" s="81">
        <f>+$C132*'Estructura Poblacion'!F$19</f>
        <v>10.770466931420973</v>
      </c>
      <c r="H132" s="81">
        <f>+$C132*'Estructura Poblacion'!G$19</f>
        <v>8.624372780799817</v>
      </c>
      <c r="I132" s="81">
        <f>+$C132*'Estructura Poblacion'!H$19</f>
        <v>5.8699902961960122</v>
      </c>
      <c r="J132" s="81">
        <f>+$C132*'Estructura Poblacion'!I$19</f>
        <v>3.1222213528884204</v>
      </c>
      <c r="K132" s="81">
        <f>+$C132*'Estructura Poblacion'!J$19</f>
        <v>1.7198356675533248</v>
      </c>
      <c r="L132" s="81">
        <f>+$C132*'Estructura Poblacion'!K$19</f>
        <v>1.8072288918247126</v>
      </c>
      <c r="M132" s="151">
        <f>D132*Parámetros!$B$97</f>
        <v>1.8908429496411209E-3</v>
      </c>
      <c r="N132" s="151">
        <f>E132*Parámetros!$B$98</f>
        <v>9.3288723941154731E-3</v>
      </c>
      <c r="O132" s="151">
        <f>+F132*Parámetros!$B$99</f>
        <v>0.11324461240667093</v>
      </c>
      <c r="P132" s="151">
        <f>+G132*Parámetros!$B$100</f>
        <v>0.34465494180547113</v>
      </c>
      <c r="Q132" s="151">
        <f>+H132*Parámetros!$B$101</f>
        <v>0.42259426625919105</v>
      </c>
      <c r="R132" s="151">
        <f>+I132*Parámetros!$B$102</f>
        <v>0.59873901021199316</v>
      </c>
      <c r="S132" s="151">
        <f>+J132*Parámetros!$B$103</f>
        <v>0.51828874457947782</v>
      </c>
      <c r="T132" s="151">
        <f>+K132*Parámetros!$B$104</f>
        <v>0.41792006721545794</v>
      </c>
      <c r="U132" s="151">
        <f>+L132*Parámetros!$B$105</f>
        <v>0.49337348746814658</v>
      </c>
      <c r="V132" s="151">
        <f t="shared" si="8"/>
        <v>2.9200348452901652</v>
      </c>
      <c r="W132" s="151">
        <f t="shared" si="12"/>
        <v>1.1007827093030156</v>
      </c>
      <c r="X132" s="81">
        <f t="shared" si="10"/>
        <v>24.052526567640154</v>
      </c>
      <c r="Y132" s="82">
        <f>+M132*Parámetros!$C$97</f>
        <v>9.4542147482056058E-5</v>
      </c>
      <c r="Z132" s="82">
        <f>+N132*Parámetros!$C$98</f>
        <v>4.6644361970577366E-4</v>
      </c>
      <c r="AA132" s="82">
        <f>+O132*Parámetros!$C$99</f>
        <v>5.6622306203335466E-3</v>
      </c>
      <c r="AB132" s="82">
        <f>+P132*Parámetros!$C$100</f>
        <v>1.7232747090273556E-2</v>
      </c>
      <c r="AC132" s="82">
        <f>+Q132*Parámetros!$C$101</f>
        <v>2.6623438774329038E-2</v>
      </c>
      <c r="AD132" s="82">
        <f>+R132*Parámetros!$C$102</f>
        <v>7.3046159245863163E-2</v>
      </c>
      <c r="AE132" s="82">
        <f>+S132*Parámetros!$C$103</f>
        <v>0.14201111601477692</v>
      </c>
      <c r="AF132" s="82">
        <f>+T132*Parámetros!$C$104</f>
        <v>0.18054146903707782</v>
      </c>
      <c r="AG132" s="82">
        <f>+U132*Parámetros!$C$105</f>
        <v>0.34980180261491589</v>
      </c>
      <c r="AH132" s="82">
        <f t="shared" si="9"/>
        <v>0.79547994916475773</v>
      </c>
      <c r="AI132" s="152">
        <f t="shared" si="13"/>
        <v>0.29987675491276317</v>
      </c>
      <c r="AJ132" s="81">
        <f t="shared" si="11"/>
        <v>6.5524227021369983</v>
      </c>
    </row>
    <row r="133" spans="1:36" x14ac:dyDescent="0.25">
      <c r="A133" s="18">
        <v>44035</v>
      </c>
      <c r="B133" s="150">
        <f t="shared" si="14"/>
        <v>125</v>
      </c>
      <c r="C133" s="78">
        <f>+'Modelo predictivo'!X132</f>
        <v>50.155449128942564</v>
      </c>
      <c r="D133" s="81">
        <f>+$C133*'Estructura Poblacion'!C$19</f>
        <v>2.0460136809575395</v>
      </c>
      <c r="E133" s="81">
        <f>+$C133*'Estructura Poblacion'!D$19</f>
        <v>3.3648133054255074</v>
      </c>
      <c r="F133" s="81">
        <f>+$C133*'Estructura Poblacion'!E$19</f>
        <v>10.211496162014184</v>
      </c>
      <c r="G133" s="81">
        <f>+$C133*'Estructura Poblacion'!F$19</f>
        <v>11.654337921703426</v>
      </c>
      <c r="H133" s="81">
        <f>+$C133*'Estructura Poblacion'!G$19</f>
        <v>9.3321260248204911</v>
      </c>
      <c r="I133" s="81">
        <f>+$C133*'Estructura Poblacion'!H$19</f>
        <v>6.3517070285422346</v>
      </c>
      <c r="J133" s="81">
        <f>+$C133*'Estructura Poblacion'!I$19</f>
        <v>3.3784443092959773</v>
      </c>
      <c r="K133" s="81">
        <f>+$C133*'Estructura Poblacion'!J$19</f>
        <v>1.8609728034159099</v>
      </c>
      <c r="L133" s="81">
        <f>+$C133*'Estructura Poblacion'!K$19</f>
        <v>1.9555378927672955</v>
      </c>
      <c r="M133" s="151">
        <f>D133*Parámetros!$B$97</f>
        <v>2.0460136809575397E-3</v>
      </c>
      <c r="N133" s="151">
        <f>E133*Parámetros!$B$98</f>
        <v>1.0094439916276522E-2</v>
      </c>
      <c r="O133" s="151">
        <f>+F133*Parámetros!$B$99</f>
        <v>0.12253795394417021</v>
      </c>
      <c r="P133" s="151">
        <f>+G133*Parámetros!$B$100</f>
        <v>0.37293881349450964</v>
      </c>
      <c r="Q133" s="151">
        <f>+H133*Parámetros!$B$101</f>
        <v>0.45727417521620406</v>
      </c>
      <c r="R133" s="151">
        <f>+I133*Parámetros!$B$102</f>
        <v>0.64787411691130792</v>
      </c>
      <c r="S133" s="151">
        <f>+J133*Parámetros!$B$103</f>
        <v>0.56082175534313228</v>
      </c>
      <c r="T133" s="151">
        <f>+K133*Parámetros!$B$104</f>
        <v>0.45221639123006607</v>
      </c>
      <c r="U133" s="151">
        <f>+L133*Parámetros!$B$105</f>
        <v>0.53386184472547171</v>
      </c>
      <c r="V133" s="151">
        <f t="shared" si="8"/>
        <v>3.159665504462096</v>
      </c>
      <c r="W133" s="151">
        <f t="shared" si="12"/>
        <v>1.2096643886558935</v>
      </c>
      <c r="X133" s="81">
        <f t="shared" si="10"/>
        <v>26.002527683446356</v>
      </c>
      <c r="Y133" s="82">
        <f>+M133*Parámetros!$C$97</f>
        <v>1.0230068404787698E-4</v>
      </c>
      <c r="Z133" s="82">
        <f>+N133*Parámetros!$C$98</f>
        <v>5.0472199581382611E-4</v>
      </c>
      <c r="AA133" s="82">
        <f>+O133*Parámetros!$C$99</f>
        <v>6.1268976972085106E-3</v>
      </c>
      <c r="AB133" s="82">
        <f>+P133*Parámetros!$C$100</f>
        <v>1.8646940674725481E-2</v>
      </c>
      <c r="AC133" s="82">
        <f>+Q133*Parámetros!$C$101</f>
        <v>2.8808273038620855E-2</v>
      </c>
      <c r="AD133" s="82">
        <f>+R133*Parámetros!$C$102</f>
        <v>7.904064226317957E-2</v>
      </c>
      <c r="AE133" s="82">
        <f>+S133*Parámetros!$C$103</f>
        <v>0.15366516096401825</v>
      </c>
      <c r="AF133" s="82">
        <f>+T133*Parámetros!$C$104</f>
        <v>0.19535748101138853</v>
      </c>
      <c r="AG133" s="82">
        <f>+U133*Parámetros!$C$105</f>
        <v>0.37850804791035941</v>
      </c>
      <c r="AH133" s="82">
        <f t="shared" si="9"/>
        <v>0.86076046623936231</v>
      </c>
      <c r="AI133" s="152">
        <f t="shared" si="13"/>
        <v>0.32953845326417242</v>
      </c>
      <c r="AJ133" s="81">
        <f t="shared" si="11"/>
        <v>7.0836447151121886</v>
      </c>
    </row>
    <row r="134" spans="1:36" x14ac:dyDescent="0.25">
      <c r="A134" s="18">
        <v>44036</v>
      </c>
      <c r="B134" s="150">
        <f t="shared" si="14"/>
        <v>126</v>
      </c>
      <c r="C134" s="78">
        <f>+'Modelo predictivo'!X133</f>
        <v>54.271125482162461</v>
      </c>
      <c r="D134" s="81">
        <f>+$C134*'Estructura Poblacion'!C$19</f>
        <v>2.2139063082059334</v>
      </c>
      <c r="E134" s="81">
        <f>+$C134*'Estructura Poblacion'!D$19</f>
        <v>3.6409245315165539</v>
      </c>
      <c r="F134" s="81">
        <f>+$C134*'Estructura Poblacion'!E$19</f>
        <v>11.049435289564443</v>
      </c>
      <c r="G134" s="81">
        <f>+$C134*'Estructura Poblacion'!F$19</f>
        <v>12.610674348349239</v>
      </c>
      <c r="H134" s="81">
        <f>+$C134*'Estructura Poblacion'!G$19</f>
        <v>10.097905438077865</v>
      </c>
      <c r="I134" s="81">
        <f>+$C134*'Estructura Poblacion'!H$19</f>
        <v>6.8729180011076609</v>
      </c>
      <c r="J134" s="81">
        <f>+$C134*'Estructura Poblacion'!I$19</f>
        <v>3.6556740738763533</v>
      </c>
      <c r="K134" s="81">
        <f>+$C134*'Estructura Poblacion'!J$19</f>
        <v>2.0136812706716527</v>
      </c>
      <c r="L134" s="81">
        <f>+$C134*'Estructura Poblacion'!K$19</f>
        <v>2.1160062207927632</v>
      </c>
      <c r="M134" s="151">
        <f>D134*Parámetros!$B$97</f>
        <v>2.2139063082059333E-3</v>
      </c>
      <c r="N134" s="151">
        <f>E134*Parámetros!$B$98</f>
        <v>1.0922773594549661E-2</v>
      </c>
      <c r="O134" s="151">
        <f>+F134*Parámetros!$B$99</f>
        <v>0.13259322347477331</v>
      </c>
      <c r="P134" s="151">
        <f>+G134*Parámetros!$B$100</f>
        <v>0.40354157914717564</v>
      </c>
      <c r="Q134" s="151">
        <f>+H134*Parámetros!$B$101</f>
        <v>0.4947973664658154</v>
      </c>
      <c r="R134" s="151">
        <f>+I134*Parámetros!$B$102</f>
        <v>0.70103763611298142</v>
      </c>
      <c r="S134" s="151">
        <f>+J134*Parámetros!$B$103</f>
        <v>0.60684189626347473</v>
      </c>
      <c r="T134" s="151">
        <f>+K134*Parámetros!$B$104</f>
        <v>0.48932454877321158</v>
      </c>
      <c r="U134" s="151">
        <f>+L134*Parámetros!$B$105</f>
        <v>0.57766969827642445</v>
      </c>
      <c r="V134" s="151">
        <f t="shared" si="8"/>
        <v>3.418942628416612</v>
      </c>
      <c r="W134" s="151">
        <f t="shared" si="12"/>
        <v>1.3293127768614799</v>
      </c>
      <c r="X134" s="81">
        <f t="shared" si="10"/>
        <v>28.09215753500149</v>
      </c>
      <c r="Y134" s="82">
        <f>+M134*Parámetros!$C$97</f>
        <v>1.1069531541029667E-4</v>
      </c>
      <c r="Z134" s="82">
        <f>+N134*Parámetros!$C$98</f>
        <v>5.4613867972748312E-4</v>
      </c>
      <c r="AA134" s="82">
        <f>+O134*Parámetros!$C$99</f>
        <v>6.629661173738666E-3</v>
      </c>
      <c r="AB134" s="82">
        <f>+P134*Parámetros!$C$100</f>
        <v>2.0177078957358784E-2</v>
      </c>
      <c r="AC134" s="82">
        <f>+Q134*Parámetros!$C$101</f>
        <v>3.117223408734637E-2</v>
      </c>
      <c r="AD134" s="82">
        <f>+R134*Parámetros!$C$102</f>
        <v>8.5526591605783728E-2</v>
      </c>
      <c r="AE134" s="82">
        <f>+S134*Parámetros!$C$103</f>
        <v>0.1662746795761921</v>
      </c>
      <c r="AF134" s="82">
        <f>+T134*Parámetros!$C$104</f>
        <v>0.2113882050700274</v>
      </c>
      <c r="AG134" s="82">
        <f>+U134*Parámetros!$C$105</f>
        <v>0.40956781607798493</v>
      </c>
      <c r="AH134" s="82">
        <f t="shared" si="9"/>
        <v>0.93139310054356983</v>
      </c>
      <c r="AI134" s="152">
        <f t="shared" si="13"/>
        <v>0.36213323339871123</v>
      </c>
      <c r="AJ134" s="81">
        <f t="shared" si="11"/>
        <v>7.6529045822570483</v>
      </c>
    </row>
    <row r="135" spans="1:36" x14ac:dyDescent="0.25">
      <c r="A135" s="18">
        <v>44037</v>
      </c>
      <c r="B135" s="150">
        <f t="shared" si="14"/>
        <v>127</v>
      </c>
      <c r="C135" s="78">
        <f>+'Modelo predictivo'!X134</f>
        <v>58.724180860444903</v>
      </c>
      <c r="D135" s="81">
        <f>+$C135*'Estructura Poblacion'!C$19</f>
        <v>2.3955617890013361</v>
      </c>
      <c r="E135" s="81">
        <f>+$C135*'Estructura Poblacion'!D$19</f>
        <v>3.9396697376081273</v>
      </c>
      <c r="F135" s="81">
        <f>+$C135*'Estructura Poblacion'!E$19</f>
        <v>11.956063755549559</v>
      </c>
      <c r="G135" s="81">
        <f>+$C135*'Estructura Poblacion'!F$19</f>
        <v>13.645405630071821</v>
      </c>
      <c r="H135" s="81">
        <f>+$C135*'Estructura Poblacion'!G$19</f>
        <v>10.926458959327382</v>
      </c>
      <c r="I135" s="81">
        <f>+$C135*'Estructura Poblacion'!H$19</f>
        <v>7.4368547943364272</v>
      </c>
      <c r="J135" s="81">
        <f>+$C135*'Estructura Poblacion'!I$19</f>
        <v>3.9556295096867506</v>
      </c>
      <c r="K135" s="81">
        <f>+$C135*'Estructura Poblacion'!J$19</f>
        <v>2.1789078830340269</v>
      </c>
      <c r="L135" s="81">
        <f>+$C135*'Estructura Poblacion'!K$19</f>
        <v>2.2896288018294753</v>
      </c>
      <c r="M135" s="151">
        <f>D135*Parámetros!$B$97</f>
        <v>2.3955617890013361E-3</v>
      </c>
      <c r="N135" s="151">
        <f>E135*Parámetros!$B$98</f>
        <v>1.1819009212824381E-2</v>
      </c>
      <c r="O135" s="151">
        <f>+F135*Parámetros!$B$99</f>
        <v>0.1434727650665947</v>
      </c>
      <c r="P135" s="151">
        <f>+G135*Parámetros!$B$100</f>
        <v>0.43665298016229825</v>
      </c>
      <c r="Q135" s="151">
        <f>+H135*Parámetros!$B$101</f>
        <v>0.53539648900704173</v>
      </c>
      <c r="R135" s="151">
        <f>+I135*Parámetros!$B$102</f>
        <v>0.75855918902231556</v>
      </c>
      <c r="S135" s="151">
        <f>+J135*Parámetros!$B$103</f>
        <v>0.65663449860800061</v>
      </c>
      <c r="T135" s="151">
        <f>+K135*Parámetros!$B$104</f>
        <v>0.52947461557726849</v>
      </c>
      <c r="U135" s="151">
        <f>+L135*Parámetros!$B$105</f>
        <v>0.62506866289944685</v>
      </c>
      <c r="V135" s="151">
        <f t="shared" si="8"/>
        <v>3.6994737713447918</v>
      </c>
      <c r="W135" s="151">
        <f t="shared" si="12"/>
        <v>1.4320117869408482</v>
      </c>
      <c r="X135" s="81">
        <f t="shared" si="10"/>
        <v>30.359619519405435</v>
      </c>
      <c r="Y135" s="82">
        <f>+M135*Parámetros!$C$97</f>
        <v>1.1977808945006681E-4</v>
      </c>
      <c r="Z135" s="82">
        <f>+N135*Parámetros!$C$98</f>
        <v>5.909504606412191E-4</v>
      </c>
      <c r="AA135" s="82">
        <f>+O135*Parámetros!$C$99</f>
        <v>7.1736382533297352E-3</v>
      </c>
      <c r="AB135" s="82">
        <f>+P135*Parámetros!$C$100</f>
        <v>2.1832649008114914E-2</v>
      </c>
      <c r="AC135" s="82">
        <f>+Q135*Parámetros!$C$101</f>
        <v>3.3729978807443627E-2</v>
      </c>
      <c r="AD135" s="82">
        <f>+R135*Parámetros!$C$102</f>
        <v>9.2544221060722492E-2</v>
      </c>
      <c r="AE135" s="82">
        <f>+S135*Parámetros!$C$103</f>
        <v>0.17991785261859217</v>
      </c>
      <c r="AF135" s="82">
        <f>+T135*Parámetros!$C$104</f>
        <v>0.22873303392937999</v>
      </c>
      <c r="AG135" s="82">
        <f>+U135*Parámetros!$C$105</f>
        <v>0.44317368199570778</v>
      </c>
      <c r="AH135" s="82">
        <f t="shared" si="9"/>
        <v>1.0078157842233819</v>
      </c>
      <c r="AI135" s="152">
        <f t="shared" si="13"/>
        <v>0.39011064039745846</v>
      </c>
      <c r="AJ135" s="81">
        <f t="shared" si="11"/>
        <v>8.2706097260829718</v>
      </c>
    </row>
    <row r="136" spans="1:36" x14ac:dyDescent="0.25">
      <c r="A136" s="18">
        <v>44038</v>
      </c>
      <c r="B136" s="150">
        <f t="shared" si="14"/>
        <v>128</v>
      </c>
      <c r="C136" s="78">
        <f>+'Modelo predictivo'!X135</f>
        <v>63.542212343774736</v>
      </c>
      <c r="D136" s="81">
        <f>+$C136*'Estructura Poblacion'!C$19</f>
        <v>2.5921059033773055</v>
      </c>
      <c r="E136" s="81">
        <f>+$C136*'Estructura Poblacion'!D$19</f>
        <v>4.2629003480925247</v>
      </c>
      <c r="F136" s="81">
        <f>+$C136*'Estructura Poblacion'!E$19</f>
        <v>12.937000241114699</v>
      </c>
      <c r="G136" s="81">
        <f>+$C136*'Estructura Poblacion'!F$19</f>
        <v>14.764944344195897</v>
      </c>
      <c r="H136" s="81">
        <f>+$C136*'Estructura Poblacion'!G$19</f>
        <v>11.822921413055882</v>
      </c>
      <c r="I136" s="81">
        <f>+$C136*'Estructura Poblacion'!H$19</f>
        <v>8.047012313965622</v>
      </c>
      <c r="J136" s="81">
        <f>+$C136*'Estructura Poblacion'!I$19</f>
        <v>4.2801695413195553</v>
      </c>
      <c r="K136" s="81">
        <f>+$C136*'Estructura Poblacion'!J$19</f>
        <v>2.3576766053203637</v>
      </c>
      <c r="L136" s="81">
        <f>+$C136*'Estructura Poblacion'!K$19</f>
        <v>2.4774816333328897</v>
      </c>
      <c r="M136" s="151">
        <f>D136*Parámetros!$B$97</f>
        <v>2.5921059033773056E-3</v>
      </c>
      <c r="N136" s="151">
        <f>E136*Parámetros!$B$98</f>
        <v>1.2788701044277574E-2</v>
      </c>
      <c r="O136" s="151">
        <f>+F136*Parámetros!$B$99</f>
        <v>0.15524400289337639</v>
      </c>
      <c r="P136" s="151">
        <f>+G136*Parámetros!$B$100</f>
        <v>0.47247821901426867</v>
      </c>
      <c r="Q136" s="151">
        <f>+H136*Parámetros!$B$101</f>
        <v>0.57932314923973827</v>
      </c>
      <c r="R136" s="151">
        <f>+I136*Parámetros!$B$102</f>
        <v>0.82079525602449344</v>
      </c>
      <c r="S136" s="151">
        <f>+J136*Parámetros!$B$103</f>
        <v>0.71050814385904626</v>
      </c>
      <c r="T136" s="151">
        <f>+K136*Parámetros!$B$104</f>
        <v>0.57291541509284838</v>
      </c>
      <c r="U136" s="151">
        <f>+L136*Parámetros!$B$105</f>
        <v>0.67635248589987895</v>
      </c>
      <c r="V136" s="151">
        <f t="shared" si="8"/>
        <v>4.0029974789713059</v>
      </c>
      <c r="W136" s="151">
        <f t="shared" si="12"/>
        <v>1.5688386150287774</v>
      </c>
      <c r="X136" s="81">
        <f t="shared" si="10"/>
        <v>32.793778383347963</v>
      </c>
      <c r="Y136" s="82">
        <f>+M136*Parámetros!$C$97</f>
        <v>1.2960529516886529E-4</v>
      </c>
      <c r="Z136" s="82">
        <f>+N136*Parámetros!$C$98</f>
        <v>6.3943505221387878E-4</v>
      </c>
      <c r="AA136" s="82">
        <f>+O136*Parámetros!$C$99</f>
        <v>7.7622001446688198E-3</v>
      </c>
      <c r="AB136" s="82">
        <f>+P136*Parámetros!$C$100</f>
        <v>2.3623910950713436E-2</v>
      </c>
      <c r="AC136" s="82">
        <f>+Q136*Parámetros!$C$101</f>
        <v>3.6497358402103511E-2</v>
      </c>
      <c r="AD136" s="82">
        <f>+R136*Parámetros!$C$102</f>
        <v>0.1001370212349882</v>
      </c>
      <c r="AE136" s="82">
        <f>+S136*Parámetros!$C$103</f>
        <v>0.1946792314173787</v>
      </c>
      <c r="AF136" s="82">
        <f>+T136*Parámetros!$C$104</f>
        <v>0.2474994593201105</v>
      </c>
      <c r="AG136" s="82">
        <f>+U136*Parámetros!$C$105</f>
        <v>0.47953391250301414</v>
      </c>
      <c r="AH136" s="82">
        <f t="shared" si="9"/>
        <v>1.09050213432036</v>
      </c>
      <c r="AI136" s="152">
        <f t="shared" si="13"/>
        <v>0.42738519498961264</v>
      </c>
      <c r="AJ136" s="81">
        <f t="shared" si="11"/>
        <v>8.9337266654137188</v>
      </c>
    </row>
    <row r="137" spans="1:36" x14ac:dyDescent="0.25">
      <c r="A137" s="18">
        <v>44039</v>
      </c>
      <c r="B137" s="150">
        <f t="shared" si="14"/>
        <v>129</v>
      </c>
      <c r="C137" s="78">
        <f>+'Modelo predictivo'!X136</f>
        <v>67.572431209729984</v>
      </c>
      <c r="D137" s="81">
        <f>+$C137*'Estructura Poblacion'!C$19</f>
        <v>2.7565124251053557</v>
      </c>
      <c r="E137" s="81">
        <f>+$C137*'Estructura Poblacion'!D$19</f>
        <v>4.5332784286292949</v>
      </c>
      <c r="F137" s="81">
        <f>+$C137*'Estructura Poblacion'!E$19</f>
        <v>13.757540485425475</v>
      </c>
      <c r="G137" s="81">
        <f>+$C137*'Estructura Poblacion'!F$19</f>
        <v>15.701423498066392</v>
      </c>
      <c r="H137" s="81">
        <f>+$C137*'Estructura Poblacion'!G$19</f>
        <v>12.57280026007831</v>
      </c>
      <c r="I137" s="81">
        <f>+$C137*'Estructura Poblacion'!H$19</f>
        <v>8.5574009146466903</v>
      </c>
      <c r="J137" s="81">
        <f>+$C137*'Estructura Poblacion'!I$19</f>
        <v>4.551642935125666</v>
      </c>
      <c r="K137" s="81">
        <f>+$C137*'Estructura Poblacion'!J$19</f>
        <v>2.507214249417113</v>
      </c>
      <c r="L137" s="81">
        <f>+$C137*'Estructura Poblacion'!K$19</f>
        <v>2.6346180132356904</v>
      </c>
      <c r="M137" s="151">
        <f>D137*Parámetros!$B$97</f>
        <v>2.7565124251053559E-3</v>
      </c>
      <c r="N137" s="151">
        <f>E137*Parámetros!$B$98</f>
        <v>1.3599835285887886E-2</v>
      </c>
      <c r="O137" s="151">
        <f>+F137*Parámetros!$B$99</f>
        <v>0.16509048582510569</v>
      </c>
      <c r="P137" s="151">
        <f>+G137*Parámetros!$B$100</f>
        <v>0.50244555193812457</v>
      </c>
      <c r="Q137" s="151">
        <f>+H137*Parámetros!$B$101</f>
        <v>0.61606721274383724</v>
      </c>
      <c r="R137" s="151">
        <f>+I137*Parámetros!$B$102</f>
        <v>0.87285489329396238</v>
      </c>
      <c r="S137" s="151">
        <f>+J137*Parámetros!$B$103</f>
        <v>0.75557272723086055</v>
      </c>
      <c r="T137" s="151">
        <f>+K137*Parámetros!$B$104</f>
        <v>0.60925306260835843</v>
      </c>
      <c r="U137" s="151">
        <f>+L137*Parámetros!$B$105</f>
        <v>0.71925071761334358</v>
      </c>
      <c r="V137" s="151">
        <f t="shared" si="8"/>
        <v>4.2568909989645851</v>
      </c>
      <c r="W137" s="151">
        <f t="shared" si="12"/>
        <v>1.7187339719710371</v>
      </c>
      <c r="X137" s="81">
        <f t="shared" si="10"/>
        <v>35.331935410341515</v>
      </c>
      <c r="Y137" s="82">
        <f>+M137*Parámetros!$C$97</f>
        <v>1.378256212552678E-4</v>
      </c>
      <c r="Z137" s="82">
        <f>+N137*Parámetros!$C$98</f>
        <v>6.7999176429439428E-4</v>
      </c>
      <c r="AA137" s="82">
        <f>+O137*Parámetros!$C$99</f>
        <v>8.2545242912552847E-3</v>
      </c>
      <c r="AB137" s="82">
        <f>+P137*Parámetros!$C$100</f>
        <v>2.5122277596906231E-2</v>
      </c>
      <c r="AC137" s="82">
        <f>+Q137*Parámetros!$C$101</f>
        <v>3.8812234402861745E-2</v>
      </c>
      <c r="AD137" s="82">
        <f>+R137*Parámetros!$C$102</f>
        <v>0.10648829698186341</v>
      </c>
      <c r="AE137" s="82">
        <f>+S137*Parámetros!$C$103</f>
        <v>0.20702692726125579</v>
      </c>
      <c r="AF137" s="82">
        <f>+T137*Parámetros!$C$104</f>
        <v>0.26319732304681082</v>
      </c>
      <c r="AG137" s="82">
        <f>+U137*Parámetros!$C$105</f>
        <v>0.50994875878786061</v>
      </c>
      <c r="AH137" s="82">
        <f t="shared" si="9"/>
        <v>1.1596681597543634</v>
      </c>
      <c r="AI137" s="152">
        <f t="shared" si="13"/>
        <v>0.46821989636750427</v>
      </c>
      <c r="AJ137" s="81">
        <f t="shared" si="11"/>
        <v>9.625174928800579</v>
      </c>
    </row>
    <row r="138" spans="1:36" x14ac:dyDescent="0.25">
      <c r="A138" s="18">
        <v>44040</v>
      </c>
      <c r="B138" s="150">
        <f t="shared" si="14"/>
        <v>130</v>
      </c>
      <c r="C138" s="78">
        <f>+'Modelo predictivo'!X137</f>
        <v>72.937009018147364</v>
      </c>
      <c r="D138" s="81">
        <f>+$C138*'Estructura Poblacion'!C$19</f>
        <v>2.9753520483009415</v>
      </c>
      <c r="E138" s="81">
        <f>+$C138*'Estructura Poblacion'!D$19</f>
        <v>4.8931755704402899</v>
      </c>
      <c r="F138" s="81">
        <f>+$C138*'Estructura Poblacion'!E$19</f>
        <v>14.849752132471998</v>
      </c>
      <c r="G138" s="81">
        <f>+$C138*'Estructura Poblacion'!F$19</f>
        <v>16.947960089251843</v>
      </c>
      <c r="H138" s="81">
        <f>+$C138*'Estructura Poblacion'!G$19</f>
        <v>13.570955336895619</v>
      </c>
      <c r="I138" s="81">
        <f>+$C138*'Estructura Poblacion'!H$19</f>
        <v>9.2367732891874166</v>
      </c>
      <c r="J138" s="81">
        <f>+$C138*'Estructura Poblacion'!I$19</f>
        <v>4.9129980357853995</v>
      </c>
      <c r="K138" s="81">
        <f>+$C138*'Estructura Poblacion'!J$19</f>
        <v>2.7062620812410798</v>
      </c>
      <c r="L138" s="81">
        <f>+$C138*'Estructura Poblacion'!K$19</f>
        <v>2.8437804345727775</v>
      </c>
      <c r="M138" s="151">
        <f>D138*Parámetros!$B$97</f>
        <v>2.9753520483009415E-3</v>
      </c>
      <c r="N138" s="151">
        <f>E138*Parámetros!$B$98</f>
        <v>1.467952671132087E-2</v>
      </c>
      <c r="O138" s="151">
        <f>+F138*Parámetros!$B$99</f>
        <v>0.17819702558966399</v>
      </c>
      <c r="P138" s="151">
        <f>+G138*Parámetros!$B$100</f>
        <v>0.54233472285605899</v>
      </c>
      <c r="Q138" s="151">
        <f>+H138*Parámetros!$B$101</f>
        <v>0.66497681150788535</v>
      </c>
      <c r="R138" s="151">
        <f>+I138*Parámetros!$B$102</f>
        <v>0.9421508754971164</v>
      </c>
      <c r="S138" s="151">
        <f>+J138*Parámetros!$B$103</f>
        <v>0.81555767394037637</v>
      </c>
      <c r="T138" s="151">
        <f>+K138*Parámetros!$B$104</f>
        <v>0.65762168574158242</v>
      </c>
      <c r="U138" s="151">
        <f>+L138*Parámetros!$B$105</f>
        <v>0.77635205863836831</v>
      </c>
      <c r="V138" s="151">
        <f t="shared" ref="V138:V201" si="15">+SUM(M138:U138)</f>
        <v>4.5948457325306737</v>
      </c>
      <c r="W138" s="151">
        <f t="shared" si="12"/>
        <v>1.8829450319451422</v>
      </c>
      <c r="X138" s="81">
        <f t="shared" si="10"/>
        <v>38.043836110927046</v>
      </c>
      <c r="Y138" s="82">
        <f>+M138*Parámetros!$C$97</f>
        <v>1.4876760241504708E-4</v>
      </c>
      <c r="Z138" s="82">
        <f>+N138*Parámetros!$C$98</f>
        <v>7.339763355660436E-4</v>
      </c>
      <c r="AA138" s="82">
        <f>+O138*Parámetros!$C$99</f>
        <v>8.9098512794832004E-3</v>
      </c>
      <c r="AB138" s="82">
        <f>+P138*Parámetros!$C$100</f>
        <v>2.7116736142802952E-2</v>
      </c>
      <c r="AC138" s="82">
        <f>+Q138*Parámetros!$C$101</f>
        <v>4.1893539124996777E-2</v>
      </c>
      <c r="AD138" s="82">
        <f>+R138*Parámetros!$C$102</f>
        <v>0.1149424068106482</v>
      </c>
      <c r="AE138" s="82">
        <f>+S138*Parámetros!$C$103</f>
        <v>0.22346280265966315</v>
      </c>
      <c r="AF138" s="82">
        <f>+T138*Parámetros!$C$104</f>
        <v>0.28409256824036361</v>
      </c>
      <c r="AG138" s="82">
        <f>+U138*Parámetros!$C$105</f>
        <v>0.55043360957460308</v>
      </c>
      <c r="AH138" s="82">
        <f t="shared" ref="AH138:AH201" si="16">+SUM(Y138:AG138)</f>
        <v>1.2517342577705421</v>
      </c>
      <c r="AI138" s="152">
        <f t="shared" si="13"/>
        <v>0.51295450145318833</v>
      </c>
      <c r="AJ138" s="81">
        <f t="shared" si="11"/>
        <v>10.363954685117932</v>
      </c>
    </row>
    <row r="139" spans="1:36" x14ac:dyDescent="0.25">
      <c r="A139" s="18">
        <v>44041</v>
      </c>
      <c r="B139" s="150">
        <f t="shared" si="14"/>
        <v>131</v>
      </c>
      <c r="C139" s="78">
        <f>+'Modelo predictivo'!X138</f>
        <v>78.726867700461298</v>
      </c>
      <c r="D139" s="81">
        <f>+$C139*'Estructura Poblacion'!C$19</f>
        <v>3.2115403444992348</v>
      </c>
      <c r="E139" s="81">
        <f>+$C139*'Estructura Poblacion'!D$19</f>
        <v>5.2816038243813201</v>
      </c>
      <c r="F139" s="81">
        <f>+$C139*'Estructura Poblacion'!E$19</f>
        <v>16.028549665738147</v>
      </c>
      <c r="G139" s="81">
        <f>+$C139*'Estructura Poblacion'!F$19</f>
        <v>18.293316790756428</v>
      </c>
      <c r="H139" s="81">
        <f>+$C139*'Estructura Poblacion'!G$19</f>
        <v>14.648239895754756</v>
      </c>
      <c r="I139" s="81">
        <f>+$C139*'Estructura Poblacion'!H$19</f>
        <v>9.9700034112460418</v>
      </c>
      <c r="J139" s="81">
        <f>+$C139*'Estructura Poblacion'!I$19</f>
        <v>5.3029998293413421</v>
      </c>
      <c r="K139" s="81">
        <f>+$C139*'Estructura Poblacion'!J$19</f>
        <v>2.9210895771669421</v>
      </c>
      <c r="L139" s="81">
        <f>+$C139*'Estructura Poblacion'!K$19</f>
        <v>3.0695243615770922</v>
      </c>
      <c r="M139" s="151">
        <f>D139*Parámetros!$B$97</f>
        <v>3.2115403444992348E-3</v>
      </c>
      <c r="N139" s="151">
        <f>E139*Parámetros!$B$98</f>
        <v>1.5844811473143962E-2</v>
      </c>
      <c r="O139" s="151">
        <f>+F139*Parámetros!$B$99</f>
        <v>0.19234259598885778</v>
      </c>
      <c r="P139" s="151">
        <f>+G139*Parámetros!$B$100</f>
        <v>0.58538613730420574</v>
      </c>
      <c r="Q139" s="151">
        <f>+H139*Parámetros!$B$101</f>
        <v>0.71776375489198307</v>
      </c>
      <c r="R139" s="151">
        <f>+I139*Parámetros!$B$102</f>
        <v>1.0169403479470962</v>
      </c>
      <c r="S139" s="151">
        <f>+J139*Parámetros!$B$103</f>
        <v>0.88029797167066282</v>
      </c>
      <c r="T139" s="151">
        <f>+K139*Parámetros!$B$104</f>
        <v>0.70982476725156696</v>
      </c>
      <c r="U139" s="151">
        <f>+L139*Parámetros!$B$105</f>
        <v>0.83798015071054621</v>
      </c>
      <c r="V139" s="151">
        <f t="shared" si="15"/>
        <v>4.9595920775825615</v>
      </c>
      <c r="W139" s="151">
        <f t="shared" si="12"/>
        <v>2.0628377870415973</v>
      </c>
      <c r="X139" s="81">
        <f t="shared" ref="X139:X202" si="17">+X138+V139-W139</f>
        <v>40.940590401468015</v>
      </c>
      <c r="Y139" s="82">
        <f>+M139*Parámetros!$C$97</f>
        <v>1.6057701722496176E-4</v>
      </c>
      <c r="Z139" s="82">
        <f>+N139*Parámetros!$C$98</f>
        <v>7.9224057365719818E-4</v>
      </c>
      <c r="AA139" s="82">
        <f>+O139*Parámetros!$C$99</f>
        <v>9.6171297994428889E-3</v>
      </c>
      <c r="AB139" s="82">
        <f>+P139*Parámetros!$C$100</f>
        <v>2.9269306865210287E-2</v>
      </c>
      <c r="AC139" s="82">
        <f>+Q139*Parámetros!$C$101</f>
        <v>4.5219116558194931E-2</v>
      </c>
      <c r="AD139" s="82">
        <f>+R139*Parámetros!$C$102</f>
        <v>0.12406672244954574</v>
      </c>
      <c r="AE139" s="82">
        <f>+S139*Parámetros!$C$103</f>
        <v>0.24120164423776164</v>
      </c>
      <c r="AF139" s="82">
        <f>+T139*Parámetros!$C$104</f>
        <v>0.30664429945267691</v>
      </c>
      <c r="AG139" s="82">
        <f>+U139*Parámetros!$C$105</f>
        <v>0.59412792685377724</v>
      </c>
      <c r="AH139" s="82">
        <f t="shared" si="16"/>
        <v>1.3510989638074919</v>
      </c>
      <c r="AI139" s="152">
        <f t="shared" si="13"/>
        <v>0.56196113570964235</v>
      </c>
      <c r="AJ139" s="81">
        <f t="shared" ref="AJ139:AJ202" si="18">+AJ138+AH139-AI139</f>
        <v>11.15309251321578</v>
      </c>
    </row>
    <row r="140" spans="1:36" x14ac:dyDescent="0.25">
      <c r="A140" s="18">
        <v>44042</v>
      </c>
      <c r="B140" s="150">
        <f t="shared" si="14"/>
        <v>132</v>
      </c>
      <c r="C140" s="78">
        <f>+'Modelo predictivo'!X139</f>
        <v>84.975620442768559</v>
      </c>
      <c r="D140" s="81">
        <f>+$C140*'Estructura Poblacion'!C$19</f>
        <v>3.4664485114426324</v>
      </c>
      <c r="E140" s="81">
        <f>+$C140*'Estructura Poblacion'!D$19</f>
        <v>5.7008182215164158</v>
      </c>
      <c r="F140" s="81">
        <f>+$C140*'Estructura Poblacion'!E$19</f>
        <v>17.300776627187577</v>
      </c>
      <c r="G140" s="81">
        <f>+$C140*'Estructura Poblacion'!F$19</f>
        <v>19.745304108441427</v>
      </c>
      <c r="H140" s="81">
        <f>+$C140*'Estructura Poblacion'!G$19</f>
        <v>15.810908142214608</v>
      </c>
      <c r="I140" s="81">
        <f>+$C140*'Estructura Poblacion'!H$19</f>
        <v>10.761348068750705</v>
      </c>
      <c r="J140" s="81">
        <f>+$C140*'Estructura Poblacion'!I$19</f>
        <v>5.7239124820856535</v>
      </c>
      <c r="K140" s="81">
        <f>+$C140*'Estructura Poblacion'!J$19</f>
        <v>3.1529439242152262</v>
      </c>
      <c r="L140" s="81">
        <f>+$C140*'Estructura Poblacion'!K$19</f>
        <v>3.3131603569143153</v>
      </c>
      <c r="M140" s="151">
        <f>D140*Parámetros!$B$97</f>
        <v>3.4664485114426326E-3</v>
      </c>
      <c r="N140" s="151">
        <f>E140*Parámetros!$B$98</f>
        <v>1.7102454664549249E-2</v>
      </c>
      <c r="O140" s="151">
        <f>+F140*Parámetros!$B$99</f>
        <v>0.20760931952625095</v>
      </c>
      <c r="P140" s="151">
        <f>+G140*Parámetros!$B$100</f>
        <v>0.63184973147012569</v>
      </c>
      <c r="Q140" s="151">
        <f>+H140*Parámetros!$B$101</f>
        <v>0.77473449896851576</v>
      </c>
      <c r="R140" s="151">
        <f>+I140*Parámetros!$B$102</f>
        <v>1.0976575030125717</v>
      </c>
      <c r="S140" s="151">
        <f>+J140*Parámetros!$B$103</f>
        <v>0.95016947202621849</v>
      </c>
      <c r="T140" s="151">
        <f>+K140*Parámetros!$B$104</f>
        <v>0.76616537358429992</v>
      </c>
      <c r="U140" s="151">
        <f>+L140*Parámetros!$B$105</f>
        <v>0.90449277743760814</v>
      </c>
      <c r="V140" s="151">
        <f t="shared" si="15"/>
        <v>5.3532475792015823</v>
      </c>
      <c r="W140" s="151">
        <f t="shared" si="12"/>
        <v>2.2599083259471722</v>
      </c>
      <c r="X140" s="81">
        <f t="shared" si="17"/>
        <v>44.033929654722421</v>
      </c>
      <c r="Y140" s="82">
        <f>+M140*Parámetros!$C$97</f>
        <v>1.7332242557213163E-4</v>
      </c>
      <c r="Z140" s="82">
        <f>+N140*Parámetros!$C$98</f>
        <v>8.5512273322746251E-4</v>
      </c>
      <c r="AA140" s="82">
        <f>+O140*Parámetros!$C$99</f>
        <v>1.0380465976312548E-2</v>
      </c>
      <c r="AB140" s="82">
        <f>+P140*Parámetros!$C$100</f>
        <v>3.1592486573506287E-2</v>
      </c>
      <c r="AC140" s="82">
        <f>+Q140*Parámetros!$C$101</f>
        <v>4.8808273435016494E-2</v>
      </c>
      <c r="AD140" s="82">
        <f>+R140*Parámetros!$C$102</f>
        <v>0.13391421536753376</v>
      </c>
      <c r="AE140" s="82">
        <f>+S140*Parámetros!$C$103</f>
        <v>0.26034643533518387</v>
      </c>
      <c r="AF140" s="82">
        <f>+T140*Parámetros!$C$104</f>
        <v>0.33098344138841757</v>
      </c>
      <c r="AG140" s="82">
        <f>+U140*Parámetros!$C$105</f>
        <v>0.64128537920326412</v>
      </c>
      <c r="AH140" s="82">
        <f t="shared" si="16"/>
        <v>1.4583391424380343</v>
      </c>
      <c r="AI140" s="152">
        <f t="shared" si="13"/>
        <v>0.61564736569533296</v>
      </c>
      <c r="AJ140" s="81">
        <f t="shared" si="18"/>
        <v>11.995784289958481</v>
      </c>
    </row>
    <row r="141" spans="1:36" x14ac:dyDescent="0.25">
      <c r="A141" s="18">
        <v>44043</v>
      </c>
      <c r="B141" s="150">
        <f t="shared" si="14"/>
        <v>133</v>
      </c>
      <c r="C141" s="78">
        <f>+'Modelo predictivo'!X140</f>
        <v>91.719520407728851</v>
      </c>
      <c r="D141" s="81">
        <f>+$C141*'Estructura Poblacion'!C$19</f>
        <v>3.7415554406188591</v>
      </c>
      <c r="E141" s="81">
        <f>+$C141*'Estructura Poblacion'!D$19</f>
        <v>6.1532509028432081</v>
      </c>
      <c r="F141" s="81">
        <f>+$C141*'Estructura Poblacion'!E$19</f>
        <v>18.673814049944109</v>
      </c>
      <c r="G141" s="81">
        <f>+$C141*'Estructura Poblacion'!F$19</f>
        <v>21.31234598458439</v>
      </c>
      <c r="H141" s="81">
        <f>+$C141*'Estructura Poblacion'!G$19</f>
        <v>17.065705486566866</v>
      </c>
      <c r="I141" s="81">
        <f>+$C141*'Estructura Poblacion'!H$19</f>
        <v>11.615398377364244</v>
      </c>
      <c r="J141" s="81">
        <f>+$C141*'Estructura Poblacion'!I$19</f>
        <v>6.1781779877240792</v>
      </c>
      <c r="K141" s="81">
        <f>+$C141*'Estructura Poblacion'!J$19</f>
        <v>3.4031702633610244</v>
      </c>
      <c r="L141" s="81">
        <f>+$C141*'Estructura Poblacion'!K$19</f>
        <v>3.5761019147220727</v>
      </c>
      <c r="M141" s="151">
        <f>D141*Parámetros!$B$97</f>
        <v>3.7415554406188592E-3</v>
      </c>
      <c r="N141" s="151">
        <f>E141*Parámetros!$B$98</f>
        <v>1.8459752708529623E-2</v>
      </c>
      <c r="O141" s="151">
        <f>+F141*Parámetros!$B$99</f>
        <v>0.22408576859932933</v>
      </c>
      <c r="P141" s="151">
        <f>+G141*Parámetros!$B$100</f>
        <v>0.68199507150670047</v>
      </c>
      <c r="Q141" s="151">
        <f>+H141*Parámetros!$B$101</f>
        <v>0.83621956884177651</v>
      </c>
      <c r="R141" s="151">
        <f>+I141*Parámetros!$B$102</f>
        <v>1.1847706344911528</v>
      </c>
      <c r="S141" s="151">
        <f>+J141*Parámetros!$B$103</f>
        <v>1.0255775459621972</v>
      </c>
      <c r="T141" s="151">
        <f>+K141*Parámetros!$B$104</f>
        <v>0.8269703739967289</v>
      </c>
      <c r="U141" s="151">
        <f>+L141*Parámetros!$B$105</f>
        <v>0.97627582271912594</v>
      </c>
      <c r="V141" s="151">
        <f t="shared" si="15"/>
        <v>5.7780960942661599</v>
      </c>
      <c r="W141" s="151">
        <f t="shared" si="12"/>
        <v>2.475795175261744</v>
      </c>
      <c r="X141" s="81">
        <f t="shared" si="17"/>
        <v>47.336230573726837</v>
      </c>
      <c r="Y141" s="82">
        <f>+M141*Parámetros!$C$97</f>
        <v>1.8707777203094298E-4</v>
      </c>
      <c r="Z141" s="82">
        <f>+N141*Parámetros!$C$98</f>
        <v>9.2298763542648119E-4</v>
      </c>
      <c r="AA141" s="82">
        <f>+O141*Parámetros!$C$99</f>
        <v>1.1204288429966467E-2</v>
      </c>
      <c r="AB141" s="82">
        <f>+P141*Parámetros!$C$100</f>
        <v>3.4099753575335026E-2</v>
      </c>
      <c r="AC141" s="82">
        <f>+Q141*Parámetros!$C$101</f>
        <v>5.2681832837031921E-2</v>
      </c>
      <c r="AD141" s="82">
        <f>+R141*Parámetros!$C$102</f>
        <v>0.14454201740792064</v>
      </c>
      <c r="AE141" s="82">
        <f>+S141*Parámetros!$C$103</f>
        <v>0.28100824759364207</v>
      </c>
      <c r="AF141" s="82">
        <f>+T141*Parámetros!$C$104</f>
        <v>0.35725120156658691</v>
      </c>
      <c r="AG141" s="82">
        <f>+U141*Parámetros!$C$105</f>
        <v>0.69217955830786027</v>
      </c>
      <c r="AH141" s="82">
        <f t="shared" si="16"/>
        <v>1.5740769651258006</v>
      </c>
      <c r="AI141" s="152">
        <f t="shared" si="13"/>
        <v>0.67445956110289507</v>
      </c>
      <c r="AJ141" s="81">
        <f t="shared" si="18"/>
        <v>12.895401693981388</v>
      </c>
    </row>
    <row r="142" spans="1:36" x14ac:dyDescent="0.25">
      <c r="A142" s="18">
        <v>44044</v>
      </c>
      <c r="B142" s="150">
        <f t="shared" si="14"/>
        <v>134</v>
      </c>
      <c r="C142" s="78">
        <f>+'Modelo predictivo'!X141</f>
        <v>98.997665312606841</v>
      </c>
      <c r="D142" s="81">
        <f>+$C142*'Estructura Poblacion'!C$19</f>
        <v>4.0384560627045802</v>
      </c>
      <c r="E142" s="81">
        <f>+$C142*'Estructura Poblacion'!D$19</f>
        <v>6.6415248439615304</v>
      </c>
      <c r="F142" s="81">
        <f>+$C142*'Estructura Poblacion'!E$19</f>
        <v>20.155622109755846</v>
      </c>
      <c r="G142" s="81">
        <f>+$C142*'Estructura Poblacion'!F$19</f>
        <v>23.003527334521202</v>
      </c>
      <c r="H142" s="81">
        <f>+$C142*'Estructura Poblacion'!G$19</f>
        <v>18.419906608455186</v>
      </c>
      <c r="I142" s="81">
        <f>+$C142*'Estructura Poblacion'!H$19</f>
        <v>12.53710568833289</v>
      </c>
      <c r="J142" s="81">
        <f>+$C142*'Estructura Poblacion'!I$19</f>
        <v>6.6684299476437721</v>
      </c>
      <c r="K142" s="81">
        <f>+$C142*'Estructura Poblacion'!J$19</f>
        <v>3.6732192802181398</v>
      </c>
      <c r="L142" s="81">
        <f>+$C142*'Estructura Poblacion'!K$19</f>
        <v>3.8598734370136967</v>
      </c>
      <c r="M142" s="151">
        <f>D142*Parámetros!$B$97</f>
        <v>4.0384560627045804E-3</v>
      </c>
      <c r="N142" s="151">
        <f>E142*Parámetros!$B$98</f>
        <v>1.9924574531884592E-2</v>
      </c>
      <c r="O142" s="151">
        <f>+F142*Parámetros!$B$99</f>
        <v>0.24186746531707015</v>
      </c>
      <c r="P142" s="151">
        <f>+G142*Parámetros!$B$100</f>
        <v>0.73611287470467845</v>
      </c>
      <c r="Q142" s="151">
        <f>+H142*Parámetros!$B$101</f>
        <v>0.90257542381430411</v>
      </c>
      <c r="R142" s="151">
        <f>+I142*Parámetros!$B$102</f>
        <v>1.2787847802099546</v>
      </c>
      <c r="S142" s="151">
        <f>+J142*Parámetros!$B$103</f>
        <v>1.1069593713088661</v>
      </c>
      <c r="T142" s="151">
        <f>+K142*Parámetros!$B$104</f>
        <v>0.89259228509300792</v>
      </c>
      <c r="U142" s="151">
        <f>+L142*Parámetros!$B$105</f>
        <v>1.0537454483047393</v>
      </c>
      <c r="V142" s="151">
        <f t="shared" si="15"/>
        <v>6.2366006793472097</v>
      </c>
      <c r="W142" s="151">
        <f t="shared" si="12"/>
        <v>2.4938795760804293</v>
      </c>
      <c r="X142" s="81">
        <f t="shared" si="17"/>
        <v>51.078951676993618</v>
      </c>
      <c r="Y142" s="82">
        <f>+M142*Parámetros!$C$97</f>
        <v>2.0192280313522903E-4</v>
      </c>
      <c r="Z142" s="82">
        <f>+N142*Parámetros!$C$98</f>
        <v>9.9622872659422971E-4</v>
      </c>
      <c r="AA142" s="82">
        <f>+O142*Parámetros!$C$99</f>
        <v>1.2093373265853509E-2</v>
      </c>
      <c r="AB142" s="82">
        <f>+P142*Parámetros!$C$100</f>
        <v>3.6805643735233921E-2</v>
      </c>
      <c r="AC142" s="82">
        <f>+Q142*Parámetros!$C$101</f>
        <v>5.686225170030116E-2</v>
      </c>
      <c r="AD142" s="82">
        <f>+R142*Parámetros!$C$102</f>
        <v>0.15601174318561445</v>
      </c>
      <c r="AE142" s="82">
        <f>+S142*Parámetros!$C$103</f>
        <v>0.30330686773862936</v>
      </c>
      <c r="AF142" s="82">
        <f>+T142*Parámetros!$C$104</f>
        <v>0.38559986716017941</v>
      </c>
      <c r="AG142" s="82">
        <f>+U142*Parámetros!$C$105</f>
        <v>0.74710552284806009</v>
      </c>
      <c r="AH142" s="82">
        <f t="shared" si="16"/>
        <v>1.6989834211636015</v>
      </c>
      <c r="AI142" s="152">
        <f t="shared" si="13"/>
        <v>0.67938613869738029</v>
      </c>
      <c r="AJ142" s="81">
        <f t="shared" si="18"/>
        <v>13.91499897644761</v>
      </c>
    </row>
    <row r="143" spans="1:36" x14ac:dyDescent="0.25">
      <c r="A143" s="18">
        <v>44045</v>
      </c>
      <c r="B143" s="150">
        <f t="shared" si="14"/>
        <v>135</v>
      </c>
      <c r="C143" s="78">
        <f>+'Modelo predictivo'!X142</f>
        <v>106.85221739928238</v>
      </c>
      <c r="D143" s="81">
        <f>+$C143*'Estructura Poblacion'!C$19</f>
        <v>4.3588703209004684</v>
      </c>
      <c r="E143" s="81">
        <f>+$C143*'Estructura Poblacion'!D$19</f>
        <v>7.1684686123536361</v>
      </c>
      <c r="F143" s="81">
        <f>+$C143*'Estructura Poblacion'!E$19</f>
        <v>21.754784910217023</v>
      </c>
      <c r="G143" s="81">
        <f>+$C143*'Estructura Poblacion'!F$19</f>
        <v>24.828645159832707</v>
      </c>
      <c r="H143" s="81">
        <f>+$C143*'Estructura Poblacion'!G$19</f>
        <v>19.881356385386297</v>
      </c>
      <c r="I143" s="81">
        <f>+$C143*'Estructura Poblacion'!H$19</f>
        <v>13.531809445580251</v>
      </c>
      <c r="J143" s="81">
        <f>+$C143*'Estructura Poblacion'!I$19</f>
        <v>7.1975083879758905</v>
      </c>
      <c r="K143" s="81">
        <f>+$C143*'Estructura Poblacion'!J$19</f>
        <v>3.9646553668283575</v>
      </c>
      <c r="L143" s="81">
        <f>+$C143*'Estructura Poblacion'!K$19</f>
        <v>4.1661188102077515</v>
      </c>
      <c r="M143" s="151">
        <f>D143*Parámetros!$B$97</f>
        <v>4.3588703209004685E-3</v>
      </c>
      <c r="N143" s="151">
        <f>E143*Parámetros!$B$98</f>
        <v>2.1505405837060908E-2</v>
      </c>
      <c r="O143" s="151">
        <f>+F143*Parámetros!$B$99</f>
        <v>0.26105741892260426</v>
      </c>
      <c r="P143" s="151">
        <f>+G143*Parámetros!$B$100</f>
        <v>0.79451664511464659</v>
      </c>
      <c r="Q143" s="151">
        <f>+H143*Parámetros!$B$101</f>
        <v>0.97418646288392863</v>
      </c>
      <c r="R143" s="151">
        <f>+I143*Parámetros!$B$102</f>
        <v>1.3802445634491856</v>
      </c>
      <c r="S143" s="151">
        <f>+J143*Parámetros!$B$103</f>
        <v>1.1947863924039979</v>
      </c>
      <c r="T143" s="151">
        <f>+K143*Parámetros!$B$104</f>
        <v>0.96341125413929085</v>
      </c>
      <c r="U143" s="151">
        <f>+L143*Parámetros!$B$105</f>
        <v>1.1373504351867163</v>
      </c>
      <c r="V143" s="151">
        <f t="shared" si="15"/>
        <v>6.7314174482583313</v>
      </c>
      <c r="W143" s="151">
        <f t="shared" si="12"/>
        <v>2.6985642866158717</v>
      </c>
      <c r="X143" s="81">
        <f t="shared" si="17"/>
        <v>55.111804838636083</v>
      </c>
      <c r="Y143" s="82">
        <f>+M143*Parámetros!$C$97</f>
        <v>2.1794351604502343E-4</v>
      </c>
      <c r="Z143" s="82">
        <f>+N143*Parámetros!$C$98</f>
        <v>1.0752702918530456E-3</v>
      </c>
      <c r="AA143" s="82">
        <f>+O143*Parámetros!$C$99</f>
        <v>1.3052870946130214E-2</v>
      </c>
      <c r="AB143" s="82">
        <f>+P143*Parámetros!$C$100</f>
        <v>3.9725832255732334E-2</v>
      </c>
      <c r="AC143" s="82">
        <f>+Q143*Parámetros!$C$101</f>
        <v>6.1373747161687503E-2</v>
      </c>
      <c r="AD143" s="82">
        <f>+R143*Parámetros!$C$102</f>
        <v>0.16838983674080063</v>
      </c>
      <c r="AE143" s="82">
        <f>+S143*Parámetros!$C$103</f>
        <v>0.32737147151869544</v>
      </c>
      <c r="AF143" s="82">
        <f>+T143*Parámetros!$C$104</f>
        <v>0.41619366178817363</v>
      </c>
      <c r="AG143" s="82">
        <f>+U143*Parámetros!$C$105</f>
        <v>0.80638145854738186</v>
      </c>
      <c r="AH143" s="82">
        <f t="shared" si="16"/>
        <v>1.8337820927664996</v>
      </c>
      <c r="AI143" s="152">
        <f t="shared" si="13"/>
        <v>0.73514663189634333</v>
      </c>
      <c r="AJ143" s="81">
        <f t="shared" si="18"/>
        <v>15.013634437317766</v>
      </c>
    </row>
    <row r="144" spans="1:36" x14ac:dyDescent="0.25">
      <c r="A144" s="18">
        <v>44046</v>
      </c>
      <c r="B144" s="150">
        <f t="shared" si="14"/>
        <v>136</v>
      </c>
      <c r="C144" s="78">
        <f>+'Modelo predictivo'!X143</f>
        <v>100.39558136812411</v>
      </c>
      <c r="D144" s="81">
        <f>+$C144*'Estructura Poblacion'!C$19</f>
        <v>4.09548187792688</v>
      </c>
      <c r="E144" s="81">
        <f>+$C144*'Estructura Poblacion'!D$19</f>
        <v>6.7353078052381772</v>
      </c>
      <c r="F144" s="81">
        <f>+$C144*'Estructura Poblacion'!E$19</f>
        <v>20.440233546472008</v>
      </c>
      <c r="G144" s="81">
        <f>+$C144*'Estructura Poblacion'!F$19</f>
        <v>23.328353178574339</v>
      </c>
      <c r="H144" s="81">
        <f>+$C144*'Estructura Poblacion'!G$19</f>
        <v>18.680008532149838</v>
      </c>
      <c r="I144" s="81">
        <f>+$C144*'Estructura Poblacion'!H$19</f>
        <v>12.714138361538826</v>
      </c>
      <c r="J144" s="81">
        <f>+$C144*'Estructura Poblacion'!I$19</f>
        <v>6.7625928277426866</v>
      </c>
      <c r="K144" s="81">
        <f>+$C144*'Estructura Poblacion'!J$19</f>
        <v>3.725087697428163</v>
      </c>
      <c r="L144" s="81">
        <f>+$C144*'Estructura Poblacion'!K$19</f>
        <v>3.9143775410531982</v>
      </c>
      <c r="M144" s="151">
        <f>D144*Parámetros!$B$97</f>
        <v>4.0954818779268803E-3</v>
      </c>
      <c r="N144" s="151">
        <f>E144*Parámetros!$B$98</f>
        <v>2.0205923415714533E-2</v>
      </c>
      <c r="O144" s="151">
        <f>+F144*Parámetros!$B$99</f>
        <v>0.2452828025576641</v>
      </c>
      <c r="P144" s="151">
        <f>+G144*Parámetros!$B$100</f>
        <v>0.74650730171437885</v>
      </c>
      <c r="Q144" s="151">
        <f>+H144*Parámetros!$B$101</f>
        <v>0.91532041807534215</v>
      </c>
      <c r="R144" s="151">
        <f>+I144*Parámetros!$B$102</f>
        <v>1.2968421128769601</v>
      </c>
      <c r="S144" s="151">
        <f>+J144*Parámetros!$B$103</f>
        <v>1.1225904094052861</v>
      </c>
      <c r="T144" s="151">
        <f>+K144*Parámetros!$B$104</f>
        <v>0.90519631047504356</v>
      </c>
      <c r="U144" s="151">
        <f>+L144*Parámetros!$B$105</f>
        <v>1.0686250687075232</v>
      </c>
      <c r="V144" s="151">
        <f t="shared" si="15"/>
        <v>6.3246658291058386</v>
      </c>
      <c r="W144" s="151">
        <f t="shared" si="12"/>
        <v>2.9200348452901652</v>
      </c>
      <c r="X144" s="81">
        <f t="shared" si="17"/>
        <v>58.516435822451754</v>
      </c>
      <c r="Y144" s="82">
        <f>+M144*Parámetros!$C$97</f>
        <v>2.0477409389634403E-4</v>
      </c>
      <c r="Z144" s="82">
        <f>+N144*Parámetros!$C$98</f>
        <v>1.0102961707857266E-3</v>
      </c>
      <c r="AA144" s="82">
        <f>+O144*Parámetros!$C$99</f>
        <v>1.2264140127883206E-2</v>
      </c>
      <c r="AB144" s="82">
        <f>+P144*Parámetros!$C$100</f>
        <v>3.7325365085718945E-2</v>
      </c>
      <c r="AC144" s="82">
        <f>+Q144*Parámetros!$C$101</f>
        <v>5.7665186338746559E-2</v>
      </c>
      <c r="AD144" s="82">
        <f>+R144*Parámetros!$C$102</f>
        <v>0.15821473777098913</v>
      </c>
      <c r="AE144" s="82">
        <f>+S144*Parámetros!$C$103</f>
        <v>0.30758977217704842</v>
      </c>
      <c r="AF144" s="82">
        <f>+T144*Parámetros!$C$104</f>
        <v>0.3910448061252188</v>
      </c>
      <c r="AG144" s="82">
        <f>+U144*Parámetros!$C$105</f>
        <v>0.75765517371363389</v>
      </c>
      <c r="AH144" s="82">
        <f t="shared" si="16"/>
        <v>1.722974251603921</v>
      </c>
      <c r="AI144" s="152">
        <f t="shared" si="13"/>
        <v>0.79547994916475773</v>
      </c>
      <c r="AJ144" s="81">
        <f t="shared" si="18"/>
        <v>15.94112873975693</v>
      </c>
    </row>
    <row r="145" spans="1:36" x14ac:dyDescent="0.25">
      <c r="A145" s="18">
        <v>44047</v>
      </c>
      <c r="B145" s="150">
        <f t="shared" si="14"/>
        <v>137</v>
      </c>
      <c r="C145" s="78">
        <f>+'Modelo predictivo'!X144</f>
        <v>106.39898662292399</v>
      </c>
      <c r="D145" s="81">
        <f>+$C145*'Estructura Poblacion'!C$19</f>
        <v>4.3403814750190115</v>
      </c>
      <c r="E145" s="81">
        <f>+$C145*'Estructura Poblacion'!D$19</f>
        <v>7.1380624057857629</v>
      </c>
      <c r="F145" s="81">
        <f>+$C145*'Estructura Poblacion'!E$19</f>
        <v>21.662508509274183</v>
      </c>
      <c r="G145" s="81">
        <f>+$C145*'Estructura Poblacion'!F$19</f>
        <v>24.723330488826228</v>
      </c>
      <c r="H145" s="81">
        <f>+$C145*'Estructura Poblacion'!G$19</f>
        <v>19.797026431278422</v>
      </c>
      <c r="I145" s="81">
        <f>+$C145*'Estructura Poblacion'!H$19</f>
        <v>13.474412110739399</v>
      </c>
      <c r="J145" s="81">
        <f>+$C145*'Estructura Poblacion'!I$19</f>
        <v>7.1669790045533777</v>
      </c>
      <c r="K145" s="81">
        <f>+$C145*'Estructura Poblacion'!J$19</f>
        <v>3.9478386467486377</v>
      </c>
      <c r="L145" s="81">
        <f>+$C145*'Estructura Poblacion'!K$19</f>
        <v>4.1484475506989673</v>
      </c>
      <c r="M145" s="151">
        <f>D145*Parámetros!$B$97</f>
        <v>4.3403814750190119E-3</v>
      </c>
      <c r="N145" s="151">
        <f>E145*Parámetros!$B$98</f>
        <v>2.141418721735729E-2</v>
      </c>
      <c r="O145" s="151">
        <f>+F145*Parámetros!$B$99</f>
        <v>0.25995010211129022</v>
      </c>
      <c r="P145" s="151">
        <f>+G145*Parámetros!$B$100</f>
        <v>0.79114657564243929</v>
      </c>
      <c r="Q145" s="151">
        <f>+H145*Parámetros!$B$101</f>
        <v>0.97005429513264274</v>
      </c>
      <c r="R145" s="151">
        <f>+I145*Parámetros!$B$102</f>
        <v>1.3743900352954186</v>
      </c>
      <c r="S145" s="151">
        <f>+J145*Parámetros!$B$103</f>
        <v>1.1897185147558607</v>
      </c>
      <c r="T145" s="151">
        <f>+K145*Parámetros!$B$104</f>
        <v>0.95932479115991898</v>
      </c>
      <c r="U145" s="151">
        <f>+L145*Parámetros!$B$105</f>
        <v>1.1325261813408181</v>
      </c>
      <c r="V145" s="151">
        <f t="shared" si="15"/>
        <v>6.7028650641307657</v>
      </c>
      <c r="W145" s="151">
        <f t="shared" si="12"/>
        <v>3.159665504462096</v>
      </c>
      <c r="X145" s="81">
        <f t="shared" si="17"/>
        <v>62.059635382120419</v>
      </c>
      <c r="Y145" s="82">
        <f>+M145*Parámetros!$C$97</f>
        <v>2.1701907375095059E-4</v>
      </c>
      <c r="Z145" s="82">
        <f>+N145*Parámetros!$C$98</f>
        <v>1.0707093608678644E-3</v>
      </c>
      <c r="AA145" s="82">
        <f>+O145*Parámetros!$C$99</f>
        <v>1.2997505105564511E-2</v>
      </c>
      <c r="AB145" s="82">
        <f>+P145*Parámetros!$C$100</f>
        <v>3.9557328782121967E-2</v>
      </c>
      <c r="AC145" s="82">
        <f>+Q145*Parámetros!$C$101</f>
        <v>6.1113420593356491E-2</v>
      </c>
      <c r="AD145" s="82">
        <f>+R145*Parámetros!$C$102</f>
        <v>0.16767558430604107</v>
      </c>
      <c r="AE145" s="82">
        <f>+S145*Parámetros!$C$103</f>
        <v>0.32598287304310586</v>
      </c>
      <c r="AF145" s="82">
        <f>+T145*Parámetros!$C$104</f>
        <v>0.41442830978108497</v>
      </c>
      <c r="AG145" s="82">
        <f>+U145*Parámetros!$C$105</f>
        <v>0.80296106257063993</v>
      </c>
      <c r="AH145" s="82">
        <f t="shared" si="16"/>
        <v>1.8260038126165337</v>
      </c>
      <c r="AI145" s="152">
        <f t="shared" si="13"/>
        <v>0.86076046623936231</v>
      </c>
      <c r="AJ145" s="81">
        <f t="shared" si="18"/>
        <v>16.906372086134102</v>
      </c>
    </row>
    <row r="146" spans="1:36" x14ac:dyDescent="0.25">
      <c r="A146" s="18">
        <v>44048</v>
      </c>
      <c r="B146" s="150">
        <f t="shared" si="14"/>
        <v>138</v>
      </c>
      <c r="C146" s="78">
        <f>+'Modelo predictivo'!X145</f>
        <v>112.76028647692874</v>
      </c>
      <c r="D146" s="81">
        <f>+$C146*'Estructura Poblacion'!C$19</f>
        <v>4.5998808266548901</v>
      </c>
      <c r="E146" s="81">
        <f>+$C146*'Estructura Poblacion'!D$19</f>
        <v>7.5648273288458352</v>
      </c>
      <c r="F146" s="81">
        <f>+$C146*'Estructura Poblacion'!E$19</f>
        <v>22.957649718708719</v>
      </c>
      <c r="G146" s="81">
        <f>+$C146*'Estructura Poblacion'!F$19</f>
        <v>26.201469742035968</v>
      </c>
      <c r="H146" s="81">
        <f>+$C146*'Estructura Poblacion'!G$19</f>
        <v>20.980635649224549</v>
      </c>
      <c r="I146" s="81">
        <f>+$C146*'Estructura Poblacion'!H$19</f>
        <v>14.280009781482429</v>
      </c>
      <c r="J146" s="81">
        <f>+$C146*'Estructura Poblacion'!I$19</f>
        <v>7.5954727707289456</v>
      </c>
      <c r="K146" s="81">
        <f>+$C146*'Estructura Poblacion'!J$19</f>
        <v>4.1838689530916655</v>
      </c>
      <c r="L146" s="81">
        <f>+$C146*'Estructura Poblacion'!K$19</f>
        <v>4.3964717061557446</v>
      </c>
      <c r="M146" s="151">
        <f>D146*Parámetros!$B$97</f>
        <v>4.5998808266548901E-3</v>
      </c>
      <c r="N146" s="151">
        <f>E146*Parámetros!$B$98</f>
        <v>2.2694481986537507E-2</v>
      </c>
      <c r="O146" s="151">
        <f>+F146*Parámetros!$B$99</f>
        <v>0.27549179662450463</v>
      </c>
      <c r="P146" s="151">
        <f>+G146*Parámetros!$B$100</f>
        <v>0.83844703174515101</v>
      </c>
      <c r="Q146" s="151">
        <f>+H146*Parámetros!$B$101</f>
        <v>1.028051146812003</v>
      </c>
      <c r="R146" s="151">
        <f>+I146*Parámetros!$B$102</f>
        <v>1.4565609977112077</v>
      </c>
      <c r="S146" s="151">
        <f>+J146*Parámetros!$B$103</f>
        <v>1.2608484799410051</v>
      </c>
      <c r="T146" s="151">
        <f>+K146*Parámetros!$B$104</f>
        <v>1.0166801556012748</v>
      </c>
      <c r="U146" s="151">
        <f>+L146*Parámetros!$B$105</f>
        <v>1.2002367757805184</v>
      </c>
      <c r="V146" s="151">
        <f t="shared" si="15"/>
        <v>7.1036107470288572</v>
      </c>
      <c r="W146" s="151">
        <f t="shared" si="12"/>
        <v>3.418942628416612</v>
      </c>
      <c r="X146" s="81">
        <f t="shared" si="17"/>
        <v>65.744303500732656</v>
      </c>
      <c r="Y146" s="82">
        <f>+M146*Parámetros!$C$97</f>
        <v>2.2999404133274451E-4</v>
      </c>
      <c r="Z146" s="82">
        <f>+N146*Parámetros!$C$98</f>
        <v>1.1347240993268754E-3</v>
      </c>
      <c r="AA146" s="82">
        <f>+O146*Parámetros!$C$99</f>
        <v>1.3774589831225231E-2</v>
      </c>
      <c r="AB146" s="82">
        <f>+P146*Parámetros!$C$100</f>
        <v>4.1922351587257552E-2</v>
      </c>
      <c r="AC146" s="82">
        <f>+Q146*Parámetros!$C$101</f>
        <v>6.4767222249156195E-2</v>
      </c>
      <c r="AD146" s="82">
        <f>+R146*Parámetros!$C$102</f>
        <v>0.17770044172076735</v>
      </c>
      <c r="AE146" s="82">
        <f>+S146*Parámetros!$C$103</f>
        <v>0.34547248350383541</v>
      </c>
      <c r="AF146" s="82">
        <f>+T146*Parámetros!$C$104</f>
        <v>0.43920582721975071</v>
      </c>
      <c r="AG146" s="82">
        <f>+U146*Parámetros!$C$105</f>
        <v>0.85096787402838747</v>
      </c>
      <c r="AH146" s="82">
        <f t="shared" si="16"/>
        <v>1.9351755082810396</v>
      </c>
      <c r="AI146" s="152">
        <f t="shared" si="13"/>
        <v>0.93139310054356983</v>
      </c>
      <c r="AJ146" s="81">
        <f t="shared" si="18"/>
        <v>17.91015449387157</v>
      </c>
    </row>
    <row r="147" spans="1:36" x14ac:dyDescent="0.25">
      <c r="A147" s="18">
        <v>44049</v>
      </c>
      <c r="B147" s="150">
        <f t="shared" si="14"/>
        <v>139</v>
      </c>
      <c r="C147" s="78">
        <f>+'Modelo predictivo'!X146</f>
        <v>119.50068201008253</v>
      </c>
      <c r="D147" s="81">
        <f>+$C147*'Estructura Poblacion'!C$19</f>
        <v>4.8748447979761957</v>
      </c>
      <c r="E147" s="81">
        <f>+$C147*'Estructura Poblacion'!D$19</f>
        <v>8.017024905932205</v>
      </c>
      <c r="F147" s="81">
        <f>+$C147*'Estructura Poblacion'!E$19</f>
        <v>24.329973649859379</v>
      </c>
      <c r="G147" s="81">
        <f>+$C147*'Estructura Poblacion'!F$19</f>
        <v>27.767697313189025</v>
      </c>
      <c r="H147" s="81">
        <f>+$C147*'Estructura Poblacion'!G$19</f>
        <v>22.234780944799823</v>
      </c>
      <c r="I147" s="81">
        <f>+$C147*'Estructura Poblacion'!H$19</f>
        <v>15.133616287388126</v>
      </c>
      <c r="J147" s="81">
        <f>+$C147*'Estructura Poblacion'!I$19</f>
        <v>8.0495022197095274</v>
      </c>
      <c r="K147" s="81">
        <f>+$C147*'Estructura Poblacion'!J$19</f>
        <v>4.4339652634490347</v>
      </c>
      <c r="L147" s="81">
        <f>+$C147*'Estructura Poblacion'!K$19</f>
        <v>4.6592766277792146</v>
      </c>
      <c r="M147" s="151">
        <f>D147*Parámetros!$B$97</f>
        <v>4.8748447979761961E-3</v>
      </c>
      <c r="N147" s="151">
        <f>E147*Parámetros!$B$98</f>
        <v>2.4051074717796616E-2</v>
      </c>
      <c r="O147" s="151">
        <f>+F147*Parámetros!$B$99</f>
        <v>0.29195968379831255</v>
      </c>
      <c r="P147" s="151">
        <f>+G147*Parámetros!$B$100</f>
        <v>0.88856631402204878</v>
      </c>
      <c r="Q147" s="151">
        <f>+H147*Parámetros!$B$101</f>
        <v>1.0895042662951915</v>
      </c>
      <c r="R147" s="151">
        <f>+I147*Parámetros!$B$102</f>
        <v>1.5436288613135887</v>
      </c>
      <c r="S147" s="151">
        <f>+J147*Parámetros!$B$103</f>
        <v>1.3362173684717815</v>
      </c>
      <c r="T147" s="151">
        <f>+K147*Parámetros!$B$104</f>
        <v>1.0774535590181153</v>
      </c>
      <c r="U147" s="151">
        <f>+L147*Parámetros!$B$105</f>
        <v>1.2719825193837258</v>
      </c>
      <c r="V147" s="151">
        <f t="shared" si="15"/>
        <v>7.528238491818537</v>
      </c>
      <c r="W147" s="151">
        <f t="shared" si="12"/>
        <v>3.6994737713447918</v>
      </c>
      <c r="X147" s="81">
        <f t="shared" si="17"/>
        <v>69.573068221206398</v>
      </c>
      <c r="Y147" s="82">
        <f>+M147*Parámetros!$C$97</f>
        <v>2.4374223989880983E-4</v>
      </c>
      <c r="Z147" s="82">
        <f>+N147*Parámetros!$C$98</f>
        <v>1.2025537358898309E-3</v>
      </c>
      <c r="AA147" s="82">
        <f>+O147*Parámetros!$C$99</f>
        <v>1.4597984189915628E-2</v>
      </c>
      <c r="AB147" s="82">
        <f>+P147*Parámetros!$C$100</f>
        <v>4.4428315701102443E-2</v>
      </c>
      <c r="AC147" s="82">
        <f>+Q147*Parámetros!$C$101</f>
        <v>6.8638768776597067E-2</v>
      </c>
      <c r="AD147" s="82">
        <f>+R147*Parámetros!$C$102</f>
        <v>0.18832272108025783</v>
      </c>
      <c r="AE147" s="82">
        <f>+S147*Parámetros!$C$103</f>
        <v>0.36612355896126819</v>
      </c>
      <c r="AF147" s="82">
        <f>+T147*Parámetros!$C$104</f>
        <v>0.46545993749582582</v>
      </c>
      <c r="AG147" s="82">
        <f>+U147*Parámetros!$C$105</f>
        <v>0.90183560624306147</v>
      </c>
      <c r="AH147" s="82">
        <f t="shared" si="16"/>
        <v>2.050853188423817</v>
      </c>
      <c r="AI147" s="152">
        <f t="shared" si="13"/>
        <v>1.0078157842233819</v>
      </c>
      <c r="AJ147" s="81">
        <f t="shared" si="18"/>
        <v>18.953191898072006</v>
      </c>
    </row>
    <row r="148" spans="1:36" x14ac:dyDescent="0.25">
      <c r="A148" s="18">
        <v>44050</v>
      </c>
      <c r="B148" s="150">
        <f t="shared" si="14"/>
        <v>140</v>
      </c>
      <c r="C148" s="78">
        <f>+'Modelo predictivo'!X147</f>
        <v>126.64261357835494</v>
      </c>
      <c r="D148" s="81">
        <f>+$C148*'Estructura Poblacion'!C$19</f>
        <v>5.1661888084660879</v>
      </c>
      <c r="E148" s="81">
        <f>+$C148*'Estructura Poblacion'!D$19</f>
        <v>8.4961606087265409</v>
      </c>
      <c r="F148" s="81">
        <f>+$C148*'Estructura Poblacion'!E$19</f>
        <v>25.784049090621348</v>
      </c>
      <c r="G148" s="81">
        <f>+$C148*'Estructura Poblacion'!F$19</f>
        <v>29.427227540828778</v>
      </c>
      <c r="H148" s="81">
        <f>+$C148*'Estructura Poblacion'!G$19</f>
        <v>23.563637661532951</v>
      </c>
      <c r="I148" s="81">
        <f>+$C148*'Estructura Poblacion'!H$19</f>
        <v>16.038073484510228</v>
      </c>
      <c r="J148" s="81">
        <f>+$C148*'Estructura Poblacion'!I$19</f>
        <v>8.5305789219075283</v>
      </c>
      <c r="K148" s="81">
        <f>+$C148*'Estructura Poblacion'!J$19</f>
        <v>4.6989602070341947</v>
      </c>
      <c r="L148" s="81">
        <f>+$C148*'Estructura Poblacion'!K$19</f>
        <v>4.9377372547272902</v>
      </c>
      <c r="M148" s="151">
        <f>D148*Parámetros!$B$97</f>
        <v>5.1661888084660879E-3</v>
      </c>
      <c r="N148" s="151">
        <f>E148*Parámetros!$B$98</f>
        <v>2.5488481826179622E-2</v>
      </c>
      <c r="O148" s="151">
        <f>+F148*Parámetros!$B$99</f>
        <v>0.30940858908745617</v>
      </c>
      <c r="P148" s="151">
        <f>+G148*Parámetros!$B$100</f>
        <v>0.94167128130652089</v>
      </c>
      <c r="Q148" s="151">
        <f>+H148*Parámetros!$B$101</f>
        <v>1.1546182454151146</v>
      </c>
      <c r="R148" s="151">
        <f>+I148*Parámetros!$B$102</f>
        <v>1.6358834954200432</v>
      </c>
      <c r="S148" s="151">
        <f>+J148*Parámetros!$B$103</f>
        <v>1.4160761010366498</v>
      </c>
      <c r="T148" s="151">
        <f>+K148*Parámetros!$B$104</f>
        <v>1.1418473303093093</v>
      </c>
      <c r="U148" s="151">
        <f>+L148*Parámetros!$B$105</f>
        <v>1.3480022705405503</v>
      </c>
      <c r="V148" s="151">
        <f t="shared" si="15"/>
        <v>7.9781619837502893</v>
      </c>
      <c r="W148" s="151">
        <f t="shared" si="12"/>
        <v>4.0029974789713059</v>
      </c>
      <c r="X148" s="81">
        <f t="shared" si="17"/>
        <v>73.548232725985372</v>
      </c>
      <c r="Y148" s="82">
        <f>+M148*Parámetros!$C$97</f>
        <v>2.583094404233044E-4</v>
      </c>
      <c r="Z148" s="82">
        <f>+N148*Parámetros!$C$98</f>
        <v>1.2744240913089811E-3</v>
      </c>
      <c r="AA148" s="82">
        <f>+O148*Parámetros!$C$99</f>
        <v>1.5470429454372809E-2</v>
      </c>
      <c r="AB148" s="82">
        <f>+P148*Parámetros!$C$100</f>
        <v>4.7083564065326045E-2</v>
      </c>
      <c r="AC148" s="82">
        <f>+Q148*Parámetros!$C$101</f>
        <v>7.2740949461152227E-2</v>
      </c>
      <c r="AD148" s="82">
        <f>+R148*Parámetros!$C$102</f>
        <v>0.19957778644124527</v>
      </c>
      <c r="AE148" s="82">
        <f>+S148*Parámetros!$C$103</f>
        <v>0.38800485168404208</v>
      </c>
      <c r="AF148" s="82">
        <f>+T148*Parámetros!$C$104</f>
        <v>0.49327804669362163</v>
      </c>
      <c r="AG148" s="82">
        <f>+U148*Parámetros!$C$105</f>
        <v>0.95573360981325017</v>
      </c>
      <c r="AH148" s="82">
        <f t="shared" si="16"/>
        <v>2.1734219711447427</v>
      </c>
      <c r="AI148" s="152">
        <f t="shared" si="13"/>
        <v>1.09050213432036</v>
      </c>
      <c r="AJ148" s="81">
        <f t="shared" si="18"/>
        <v>20.036111734896387</v>
      </c>
    </row>
    <row r="149" spans="1:36" x14ac:dyDescent="0.25">
      <c r="A149" s="18">
        <v>44051</v>
      </c>
      <c r="B149" s="150">
        <f t="shared" si="14"/>
        <v>141</v>
      </c>
      <c r="C149" s="78">
        <f>+'Modelo predictivo'!X148</f>
        <v>134.20983119402081</v>
      </c>
      <c r="D149" s="81">
        <f>+$C149*'Estructura Poblacion'!C$19</f>
        <v>5.4748817030034607</v>
      </c>
      <c r="E149" s="81">
        <f>+$C149*'Estructura Poblacion'!D$19</f>
        <v>9.0038277707288774</v>
      </c>
      <c r="F149" s="81">
        <f>+$C149*'Estructura Poblacion'!E$19</f>
        <v>27.324711470911097</v>
      </c>
      <c r="G149" s="81">
        <f>+$C149*'Estructura Poblacion'!F$19</f>
        <v>31.185579080923866</v>
      </c>
      <c r="H149" s="81">
        <f>+$C149*'Estructura Poblacion'!G$19</f>
        <v>24.971624822909693</v>
      </c>
      <c r="I149" s="81">
        <f>+$C149*'Estructura Poblacion'!H$19</f>
        <v>16.996389084324036</v>
      </c>
      <c r="J149" s="81">
        <f>+$C149*'Estructura Poblacion'!I$19</f>
        <v>9.0403026654857292</v>
      </c>
      <c r="K149" s="81">
        <f>+$C149*'Estructura Poblacion'!J$19</f>
        <v>4.9797350066791974</v>
      </c>
      <c r="L149" s="81">
        <f>+$C149*'Estructura Poblacion'!K$19</f>
        <v>5.2327795890548572</v>
      </c>
      <c r="M149" s="151">
        <f>D149*Parámetros!$B$97</f>
        <v>5.474881703003461E-3</v>
      </c>
      <c r="N149" s="151">
        <f>E149*Parámetros!$B$98</f>
        <v>2.7011483312186634E-2</v>
      </c>
      <c r="O149" s="151">
        <f>+F149*Parámetros!$B$99</f>
        <v>0.32789653765093318</v>
      </c>
      <c r="P149" s="151">
        <f>+G149*Parámetros!$B$100</f>
        <v>0.99793853058956372</v>
      </c>
      <c r="Q149" s="151">
        <f>+H149*Parámetros!$B$101</f>
        <v>1.2236096163225749</v>
      </c>
      <c r="R149" s="151">
        <f>+I149*Parámetros!$B$102</f>
        <v>1.7336316866010515</v>
      </c>
      <c r="S149" s="151">
        <f>+J149*Parámetros!$B$103</f>
        <v>1.5006902424706312</v>
      </c>
      <c r="T149" s="151">
        <f>+K149*Parámetros!$B$104</f>
        <v>1.2100756066230449</v>
      </c>
      <c r="U149" s="151">
        <f>+L149*Parámetros!$B$105</f>
        <v>1.428548827811976</v>
      </c>
      <c r="V149" s="151">
        <f t="shared" si="15"/>
        <v>8.4548774130849651</v>
      </c>
      <c r="W149" s="151">
        <f t="shared" si="12"/>
        <v>4.2568909989645851</v>
      </c>
      <c r="X149" s="81">
        <f t="shared" si="17"/>
        <v>77.746219140105765</v>
      </c>
      <c r="Y149" s="82">
        <f>+M149*Parámetros!$C$97</f>
        <v>2.7374408515017307E-4</v>
      </c>
      <c r="Z149" s="82">
        <f>+N149*Parámetros!$C$98</f>
        <v>1.3505741656093318E-3</v>
      </c>
      <c r="AA149" s="82">
        <f>+O149*Parámetros!$C$99</f>
        <v>1.6394826882546659E-2</v>
      </c>
      <c r="AB149" s="82">
        <f>+P149*Parámetros!$C$100</f>
        <v>4.9896926529478192E-2</v>
      </c>
      <c r="AC149" s="82">
        <f>+Q149*Parámetros!$C$101</f>
        <v>7.7087405828322214E-2</v>
      </c>
      <c r="AD149" s="82">
        <f>+R149*Parámetros!$C$102</f>
        <v>0.21150306576532829</v>
      </c>
      <c r="AE149" s="82">
        <f>+S149*Parámetros!$C$103</f>
        <v>0.41118912643695299</v>
      </c>
      <c r="AF149" s="82">
        <f>+T149*Parámetros!$C$104</f>
        <v>0.52275266206115545</v>
      </c>
      <c r="AG149" s="82">
        <f>+U149*Parámetros!$C$105</f>
        <v>1.012841118918691</v>
      </c>
      <c r="AH149" s="82">
        <f t="shared" si="16"/>
        <v>2.3032894506732342</v>
      </c>
      <c r="AI149" s="152">
        <f t="shared" si="13"/>
        <v>1.1596681597543634</v>
      </c>
      <c r="AJ149" s="81">
        <f t="shared" si="18"/>
        <v>21.179733025815256</v>
      </c>
    </row>
    <row r="150" spans="1:36" x14ac:dyDescent="0.25">
      <c r="A150" s="18">
        <v>44052</v>
      </c>
      <c r="B150" s="150">
        <f t="shared" si="14"/>
        <v>142</v>
      </c>
      <c r="C150" s="78">
        <f>+'Modelo predictivo'!X149</f>
        <v>142.22746864962392</v>
      </c>
      <c r="D150" s="81">
        <f>+$C150*'Estructura Poblacion'!C$19</f>
        <v>5.8019487756349646</v>
      </c>
      <c r="E150" s="81">
        <f>+$C150*'Estructura Poblacion'!D$19</f>
        <v>9.5417125600632335</v>
      </c>
      <c r="F150" s="81">
        <f>+$C150*'Estructura Poblacion'!E$19</f>
        <v>28.957077954078873</v>
      </c>
      <c r="G150" s="81">
        <f>+$C150*'Estructura Poblacion'!F$19</f>
        <v>33.048592130634241</v>
      </c>
      <c r="H150" s="81">
        <f>+$C150*'Estructura Poblacion'!G$19</f>
        <v>26.463418924177802</v>
      </c>
      <c r="I150" s="81">
        <f>+$C150*'Estructura Poblacion'!H$19</f>
        <v>18.011746040816142</v>
      </c>
      <c r="J150" s="81">
        <f>+$C150*'Estructura Poblacion'!I$19</f>
        <v>9.5803664493079683</v>
      </c>
      <c r="K150" s="81">
        <f>+$C150*'Estructura Poblacion'!J$19</f>
        <v>5.2772222291376654</v>
      </c>
      <c r="L150" s="81">
        <f>+$C150*'Estructura Poblacion'!K$19</f>
        <v>5.5453835857730267</v>
      </c>
      <c r="M150" s="151">
        <f>D150*Parámetros!$B$97</f>
        <v>5.8019487756349646E-3</v>
      </c>
      <c r="N150" s="151">
        <f>E150*Parámetros!$B$98</f>
        <v>2.8625137680189702E-2</v>
      </c>
      <c r="O150" s="151">
        <f>+F150*Parámetros!$B$99</f>
        <v>0.34748493544894649</v>
      </c>
      <c r="P150" s="151">
        <f>+G150*Parámetros!$B$100</f>
        <v>1.0575549481802957</v>
      </c>
      <c r="Q150" s="151">
        <f>+H150*Parámetros!$B$101</f>
        <v>1.2967075272847124</v>
      </c>
      <c r="R150" s="151">
        <f>+I150*Parámetros!$B$102</f>
        <v>1.8371980961632464</v>
      </c>
      <c r="S150" s="151">
        <f>+J150*Parámetros!$B$103</f>
        <v>1.5903408305851228</v>
      </c>
      <c r="T150" s="151">
        <f>+K150*Parámetros!$B$104</f>
        <v>1.2823650016804526</v>
      </c>
      <c r="U150" s="151">
        <f>+L150*Parámetros!$B$105</f>
        <v>1.5138897189160363</v>
      </c>
      <c r="V150" s="151">
        <f t="shared" si="15"/>
        <v>8.9599681447146367</v>
      </c>
      <c r="W150" s="151">
        <f t="shared" ref="W150:W213" si="19">+V138</f>
        <v>4.5948457325306737</v>
      </c>
      <c r="X150" s="81">
        <f t="shared" si="17"/>
        <v>82.11134155228973</v>
      </c>
      <c r="Y150" s="82">
        <f>+M150*Parámetros!$C$97</f>
        <v>2.9009743878174825E-4</v>
      </c>
      <c r="Z150" s="82">
        <f>+N150*Parámetros!$C$98</f>
        <v>1.4312568840094851E-3</v>
      </c>
      <c r="AA150" s="82">
        <f>+O150*Parámetros!$C$99</f>
        <v>1.7374246772447324E-2</v>
      </c>
      <c r="AB150" s="82">
        <f>+P150*Parámetros!$C$100</f>
        <v>5.287774740901479E-2</v>
      </c>
      <c r="AC150" s="82">
        <f>+Q150*Parámetros!$C$101</f>
        <v>8.1692574218936886E-2</v>
      </c>
      <c r="AD150" s="82">
        <f>+R150*Parámetros!$C$102</f>
        <v>0.22413816773191605</v>
      </c>
      <c r="AE150" s="82">
        <f>+S150*Parámetros!$C$103</f>
        <v>0.43575338758032367</v>
      </c>
      <c r="AF150" s="82">
        <f>+T150*Parámetros!$C$104</f>
        <v>0.55398168072595555</v>
      </c>
      <c r="AG150" s="82">
        <f>+U150*Parámetros!$C$105</f>
        <v>1.0733478107114698</v>
      </c>
      <c r="AH150" s="82">
        <f t="shared" si="16"/>
        <v>2.4408869694728557</v>
      </c>
      <c r="AI150" s="152">
        <f t="shared" ref="AI150:AI213" si="20">+AH138</f>
        <v>1.2517342577705421</v>
      </c>
      <c r="AJ150" s="81">
        <f t="shared" si="18"/>
        <v>22.368885737517569</v>
      </c>
    </row>
    <row r="151" spans="1:36" x14ac:dyDescent="0.25">
      <c r="A151" s="18">
        <v>44053</v>
      </c>
      <c r="B151" s="150">
        <f t="shared" si="14"/>
        <v>143</v>
      </c>
      <c r="C151" s="78">
        <f>+'Modelo predictivo'!X150</f>
        <v>157.93458693497814</v>
      </c>
      <c r="D151" s="81">
        <f>+$C151*'Estructura Poblacion'!C$19</f>
        <v>6.442696280808998</v>
      </c>
      <c r="E151" s="81">
        <f>+$C151*'Estructura Poblacion'!D$19</f>
        <v>10.595466868205872</v>
      </c>
      <c r="F151" s="81">
        <f>+$C151*'Estructura Poblacion'!E$19</f>
        <v>32.154999234274158</v>
      </c>
      <c r="G151" s="81">
        <f>+$C151*'Estructura Poblacion'!F$19</f>
        <v>36.698366331700093</v>
      </c>
      <c r="H151" s="81">
        <f>+$C151*'Estructura Poblacion'!G$19</f>
        <v>29.385948975675287</v>
      </c>
      <c r="I151" s="81">
        <f>+$C151*'Estructura Poblacion'!H$19</f>
        <v>20.000902061625403</v>
      </c>
      <c r="J151" s="81">
        <f>+$C151*'Estructura Poblacion'!I$19</f>
        <v>10.638389561615657</v>
      </c>
      <c r="K151" s="81">
        <f>+$C151*'Estructura Poblacion'!J$19</f>
        <v>5.8600207177711425</v>
      </c>
      <c r="L151" s="81">
        <f>+$C151*'Estructura Poblacion'!K$19</f>
        <v>6.1577969033015387</v>
      </c>
      <c r="M151" s="151">
        <f>D151*Parámetros!$B$97</f>
        <v>6.4426962808089979E-3</v>
      </c>
      <c r="N151" s="151">
        <f>E151*Parámetros!$B$98</f>
        <v>3.1786400604617612E-2</v>
      </c>
      <c r="O151" s="151">
        <f>+F151*Parámetros!$B$99</f>
        <v>0.38585999081128991</v>
      </c>
      <c r="P151" s="151">
        <f>+G151*Parámetros!$B$100</f>
        <v>1.174347722614403</v>
      </c>
      <c r="Q151" s="151">
        <f>+H151*Parámetros!$B$101</f>
        <v>1.4399114998080891</v>
      </c>
      <c r="R151" s="151">
        <f>+I151*Parámetros!$B$102</f>
        <v>2.0400920102857909</v>
      </c>
      <c r="S151" s="151">
        <f>+J151*Parámetros!$B$103</f>
        <v>1.7659726672281992</v>
      </c>
      <c r="T151" s="151">
        <f>+K151*Parámetros!$B$104</f>
        <v>1.4239850344183875</v>
      </c>
      <c r="U151" s="151">
        <f>+L151*Parámetros!$B$105</f>
        <v>1.6810785546013203</v>
      </c>
      <c r="V151" s="151">
        <f t="shared" si="15"/>
        <v>9.9494765766529074</v>
      </c>
      <c r="W151" s="151">
        <f t="shared" si="19"/>
        <v>4.9595920775825615</v>
      </c>
      <c r="X151" s="81">
        <f t="shared" si="17"/>
        <v>87.101226051360086</v>
      </c>
      <c r="Y151" s="82">
        <f>+M151*Parámetros!$C$97</f>
        <v>3.2213481404044992E-4</v>
      </c>
      <c r="Z151" s="82">
        <f>+N151*Parámetros!$C$98</f>
        <v>1.5893200302308807E-3</v>
      </c>
      <c r="AA151" s="82">
        <f>+O151*Parámetros!$C$99</f>
        <v>1.9292999540564498E-2</v>
      </c>
      <c r="AB151" s="82">
        <f>+P151*Parámetros!$C$100</f>
        <v>5.8717386130720153E-2</v>
      </c>
      <c r="AC151" s="82">
        <f>+Q151*Parámetros!$C$101</f>
        <v>9.0714424487909617E-2</v>
      </c>
      <c r="AD151" s="82">
        <f>+R151*Parámetros!$C$102</f>
        <v>0.24889122525486648</v>
      </c>
      <c r="AE151" s="82">
        <f>+S151*Parámetros!$C$103</f>
        <v>0.48387651082052663</v>
      </c>
      <c r="AF151" s="82">
        <f>+T151*Parámetros!$C$104</f>
        <v>0.61516153486874336</v>
      </c>
      <c r="AG151" s="82">
        <f>+U151*Parámetros!$C$105</f>
        <v>1.1918846952123361</v>
      </c>
      <c r="AH151" s="82">
        <f t="shared" si="16"/>
        <v>2.7104502311599381</v>
      </c>
      <c r="AI151" s="152">
        <f t="shared" si="20"/>
        <v>1.3510989638074919</v>
      </c>
      <c r="AJ151" s="81">
        <f t="shared" si="18"/>
        <v>23.728237004870017</v>
      </c>
    </row>
    <row r="152" spans="1:36" x14ac:dyDescent="0.25">
      <c r="A152" s="18">
        <v>44054</v>
      </c>
      <c r="B152" s="150">
        <f t="shared" si="14"/>
        <v>144</v>
      </c>
      <c r="C152" s="78">
        <f>+'Modelo predictivo'!X151</f>
        <v>168.35608036746271</v>
      </c>
      <c r="D152" s="81">
        <f>+$C152*'Estructura Poblacion'!C$19</f>
        <v>6.8678249260346718</v>
      </c>
      <c r="E152" s="81">
        <f>+$C152*'Estructura Poblacion'!D$19</f>
        <v>11.294620806073677</v>
      </c>
      <c r="F152" s="81">
        <f>+$C152*'Estructura Poblacion'!E$19</f>
        <v>34.27678344788341</v>
      </c>
      <c r="G152" s="81">
        <f>+$C152*'Estructura Poblacion'!F$19</f>
        <v>39.119949793125045</v>
      </c>
      <c r="H152" s="81">
        <f>+$C152*'Estructura Poblacion'!G$19</f>
        <v>31.325014257071871</v>
      </c>
      <c r="I152" s="81">
        <f>+$C152*'Estructura Poblacion'!H$19</f>
        <v>21.320684343164601</v>
      </c>
      <c r="J152" s="81">
        <f>+$C152*'Estructura Poblacion'!I$19</f>
        <v>11.340375802249792</v>
      </c>
      <c r="K152" s="81">
        <f>+$C152*'Estructura Poblacion'!J$19</f>
        <v>6.2467008529439276</v>
      </c>
      <c r="L152" s="81">
        <f>+$C152*'Estructura Poblacion'!K$19</f>
        <v>6.5641261389157179</v>
      </c>
      <c r="M152" s="151">
        <f>D152*Parámetros!$B$97</f>
        <v>6.8678249260346715E-3</v>
      </c>
      <c r="N152" s="151">
        <f>E152*Parámetros!$B$98</f>
        <v>3.3883862418221035E-2</v>
      </c>
      <c r="O152" s="151">
        <f>+F152*Parámetros!$B$99</f>
        <v>0.41132140137460094</v>
      </c>
      <c r="P152" s="151">
        <f>+G152*Parámetros!$B$100</f>
        <v>1.2518383933800015</v>
      </c>
      <c r="Q152" s="151">
        <f>+H152*Parámetros!$B$101</f>
        <v>1.5349256985965218</v>
      </c>
      <c r="R152" s="151">
        <f>+I152*Parámetros!$B$102</f>
        <v>2.1747098030027892</v>
      </c>
      <c r="S152" s="151">
        <f>+J152*Parámetros!$B$103</f>
        <v>1.8825023831734655</v>
      </c>
      <c r="T152" s="151">
        <f>+K152*Parámetros!$B$104</f>
        <v>1.5179483072653743</v>
      </c>
      <c r="U152" s="151">
        <f>+L152*Parámetros!$B$105</f>
        <v>1.7920064359239911</v>
      </c>
      <c r="V152" s="151">
        <f t="shared" si="15"/>
        <v>10.606004110060999</v>
      </c>
      <c r="W152" s="151">
        <f t="shared" si="19"/>
        <v>5.3532475792015823</v>
      </c>
      <c r="X152" s="81">
        <f t="shared" si="17"/>
        <v>92.353982582219501</v>
      </c>
      <c r="Y152" s="82">
        <f>+M152*Parámetros!$C$97</f>
        <v>3.4339124630173359E-4</v>
      </c>
      <c r="Z152" s="82">
        <f>+N152*Parámetros!$C$98</f>
        <v>1.6941931209110519E-3</v>
      </c>
      <c r="AA152" s="82">
        <f>+O152*Parámetros!$C$99</f>
        <v>2.0566070068730048E-2</v>
      </c>
      <c r="AB152" s="82">
        <f>+P152*Parámetros!$C$100</f>
        <v>6.2591919669000073E-2</v>
      </c>
      <c r="AC152" s="82">
        <f>+Q152*Parámetros!$C$101</f>
        <v>9.6700319011580882E-2</v>
      </c>
      <c r="AD152" s="82">
        <f>+R152*Parámetros!$C$102</f>
        <v>0.26531459596634027</v>
      </c>
      <c r="AE152" s="82">
        <f>+S152*Parámetros!$C$103</f>
        <v>0.51580565298952963</v>
      </c>
      <c r="AF152" s="82">
        <f>+T152*Parámetros!$C$104</f>
        <v>0.65575366873864172</v>
      </c>
      <c r="AG152" s="82">
        <f>+U152*Parámetros!$C$105</f>
        <v>1.2705325630701096</v>
      </c>
      <c r="AH152" s="82">
        <f t="shared" si="16"/>
        <v>2.8893023738811454</v>
      </c>
      <c r="AI152" s="152">
        <f t="shared" si="20"/>
        <v>1.4583391424380343</v>
      </c>
      <c r="AJ152" s="81">
        <f t="shared" si="18"/>
        <v>25.159200236313126</v>
      </c>
    </row>
    <row r="153" spans="1:36" x14ac:dyDescent="0.25">
      <c r="A153" s="18">
        <v>44055</v>
      </c>
      <c r="B153" s="150">
        <f t="shared" si="14"/>
        <v>145</v>
      </c>
      <c r="C153" s="78">
        <f>+'Modelo predictivo'!X152</f>
        <v>179.46233841287903</v>
      </c>
      <c r="D153" s="81">
        <f>+$C153*'Estructura Poblacion'!C$19</f>
        <v>7.3208874805488886</v>
      </c>
      <c r="E153" s="81">
        <f>+$C153*'Estructura Poblacion'!D$19</f>
        <v>12.039714021142528</v>
      </c>
      <c r="F153" s="81">
        <f>+$C153*'Estructura Poblacion'!E$19</f>
        <v>36.537983643968644</v>
      </c>
      <c r="G153" s="81">
        <f>+$C153*'Estructura Poblacion'!F$19</f>
        <v>41.700648133083234</v>
      </c>
      <c r="H153" s="81">
        <f>+$C153*'Estructura Poblacion'!G$19</f>
        <v>33.391489616061179</v>
      </c>
      <c r="I153" s="81">
        <f>+$C153*'Estructura Poblacion'!H$19</f>
        <v>22.727185501324239</v>
      </c>
      <c r="J153" s="81">
        <f>+$C153*'Estructura Poblacion'!I$19</f>
        <v>12.088487422078895</v>
      </c>
      <c r="K153" s="81">
        <f>+$C153*'Estructura Poblacion'!J$19</f>
        <v>6.6587885628376879</v>
      </c>
      <c r="L153" s="81">
        <f>+$C153*'Estructura Poblacion'!K$19</f>
        <v>6.9971540318337446</v>
      </c>
      <c r="M153" s="151">
        <f>D153*Parámetros!$B$97</f>
        <v>7.3208874805488888E-3</v>
      </c>
      <c r="N153" s="151">
        <f>E153*Parámetros!$B$98</f>
        <v>3.6119142063427583E-2</v>
      </c>
      <c r="O153" s="151">
        <f>+F153*Parámetros!$B$99</f>
        <v>0.43845580372762372</v>
      </c>
      <c r="P153" s="151">
        <f>+G153*Parámetros!$B$100</f>
        <v>1.3344207402586634</v>
      </c>
      <c r="Q153" s="151">
        <f>+H153*Parámetros!$B$101</f>
        <v>1.6361829911869978</v>
      </c>
      <c r="R153" s="151">
        <f>+I153*Parámetros!$B$102</f>
        <v>2.3181729211350723</v>
      </c>
      <c r="S153" s="151">
        <f>+J153*Parámetros!$B$103</f>
        <v>2.0066889120650968</v>
      </c>
      <c r="T153" s="151">
        <f>+K153*Parámetros!$B$104</f>
        <v>1.6180856207695582</v>
      </c>
      <c r="U153" s="151">
        <f>+L153*Parámetros!$B$105</f>
        <v>1.9102230506906124</v>
      </c>
      <c r="V153" s="151">
        <f t="shared" si="15"/>
        <v>11.305670069377602</v>
      </c>
      <c r="W153" s="151">
        <f t="shared" si="19"/>
        <v>5.7780960942661599</v>
      </c>
      <c r="X153" s="81">
        <f t="shared" si="17"/>
        <v>97.881556557330939</v>
      </c>
      <c r="Y153" s="82">
        <f>+M153*Parámetros!$C$97</f>
        <v>3.6604437402744448E-4</v>
      </c>
      <c r="Z153" s="82">
        <f>+N153*Parámetros!$C$98</f>
        <v>1.8059571031713792E-3</v>
      </c>
      <c r="AA153" s="82">
        <f>+O153*Parámetros!$C$99</f>
        <v>2.1922790186381186E-2</v>
      </c>
      <c r="AB153" s="82">
        <f>+P153*Parámetros!$C$100</f>
        <v>6.6721037012933179E-2</v>
      </c>
      <c r="AC153" s="82">
        <f>+Q153*Parámetros!$C$101</f>
        <v>0.10307952844478087</v>
      </c>
      <c r="AD153" s="82">
        <f>+R153*Parámetros!$C$102</f>
        <v>0.28281709637847879</v>
      </c>
      <c r="AE153" s="82">
        <f>+S153*Parámetros!$C$103</f>
        <v>0.54983276190583652</v>
      </c>
      <c r="AF153" s="82">
        <f>+T153*Parámetros!$C$104</f>
        <v>0.69901298817244917</v>
      </c>
      <c r="AG153" s="82">
        <f>+U153*Parámetros!$C$105</f>
        <v>1.354348142939644</v>
      </c>
      <c r="AH153" s="82">
        <f t="shared" si="16"/>
        <v>3.0799063465177028</v>
      </c>
      <c r="AI153" s="152">
        <f t="shared" si="20"/>
        <v>1.5740769651258006</v>
      </c>
      <c r="AJ153" s="81">
        <f t="shared" si="18"/>
        <v>26.665029617705027</v>
      </c>
    </row>
    <row r="154" spans="1:36" x14ac:dyDescent="0.25">
      <c r="A154" s="18">
        <v>44056</v>
      </c>
      <c r="B154" s="150">
        <f t="shared" si="14"/>
        <v>146</v>
      </c>
      <c r="C154" s="78">
        <f>+'Modelo predictivo'!X153</f>
        <v>191.29795764642768</v>
      </c>
      <c r="D154" s="81">
        <f>+$C154*'Estructura Poblacion'!C$19</f>
        <v>7.8037031924008389</v>
      </c>
      <c r="E154" s="81">
        <f>+$C154*'Estructura Poblacion'!D$19</f>
        <v>12.83373839469785</v>
      </c>
      <c r="F154" s="81">
        <f>+$C154*'Estructura Poblacion'!E$19</f>
        <v>38.947679548948599</v>
      </c>
      <c r="G154" s="81">
        <f>+$C154*'Estructura Poblacion'!F$19</f>
        <v>44.450824005415143</v>
      </c>
      <c r="H154" s="81">
        <f>+$C154*'Estructura Poblacion'!G$19</f>
        <v>35.593672872068119</v>
      </c>
      <c r="I154" s="81">
        <f>+$C154*'Estructura Poblacion'!H$19</f>
        <v>24.226053265016528</v>
      </c>
      <c r="J154" s="81">
        <f>+$C154*'Estructura Poblacion'!I$19</f>
        <v>12.885728422628569</v>
      </c>
      <c r="K154" s="81">
        <f>+$C154*'Estructura Poblacion'!J$19</f>
        <v>7.0979385632413363</v>
      </c>
      <c r="L154" s="81">
        <f>+$C154*'Estructura Poblacion'!K$19</f>
        <v>7.4586193820106965</v>
      </c>
      <c r="M154" s="151">
        <f>D154*Parámetros!$B$97</f>
        <v>7.8037031924008387E-3</v>
      </c>
      <c r="N154" s="151">
        <f>E154*Parámetros!$B$98</f>
        <v>3.8501215184093551E-2</v>
      </c>
      <c r="O154" s="151">
        <f>+F154*Parámetros!$B$99</f>
        <v>0.46737215458738318</v>
      </c>
      <c r="P154" s="151">
        <f>+G154*Parámetros!$B$100</f>
        <v>1.4224263681732845</v>
      </c>
      <c r="Q154" s="151">
        <f>+H154*Parámetros!$B$101</f>
        <v>1.744089970731338</v>
      </c>
      <c r="R154" s="151">
        <f>+I154*Parámetros!$B$102</f>
        <v>2.4710574330316857</v>
      </c>
      <c r="S154" s="151">
        <f>+J154*Parámetros!$B$103</f>
        <v>2.1390309181563425</v>
      </c>
      <c r="T154" s="151">
        <f>+K154*Parámetros!$B$104</f>
        <v>1.7247990708676446</v>
      </c>
      <c r="U154" s="151">
        <f>+L154*Parámetros!$B$105</f>
        <v>2.0362030912889204</v>
      </c>
      <c r="V154" s="151">
        <f t="shared" si="15"/>
        <v>12.051283925213093</v>
      </c>
      <c r="W154" s="151">
        <f t="shared" si="19"/>
        <v>6.2366006793472097</v>
      </c>
      <c r="X154" s="81">
        <f t="shared" si="17"/>
        <v>103.69623980319683</v>
      </c>
      <c r="Y154" s="82">
        <f>+M154*Parámetros!$C$97</f>
        <v>3.9018515962004193E-4</v>
      </c>
      <c r="Z154" s="82">
        <f>+N154*Parámetros!$C$98</f>
        <v>1.9250607592046776E-3</v>
      </c>
      <c r="AA154" s="82">
        <f>+O154*Parámetros!$C$99</f>
        <v>2.3368607729369162E-2</v>
      </c>
      <c r="AB154" s="82">
        <f>+P154*Parámetros!$C$100</f>
        <v>7.112131840866423E-2</v>
      </c>
      <c r="AC154" s="82">
        <f>+Q154*Parámetros!$C$101</f>
        <v>0.10987766815607429</v>
      </c>
      <c r="AD154" s="82">
        <f>+R154*Parámetros!$C$102</f>
        <v>0.30146900682986566</v>
      </c>
      <c r="AE154" s="82">
        <f>+S154*Parámetros!$C$103</f>
        <v>0.58609447157483785</v>
      </c>
      <c r="AF154" s="82">
        <f>+T154*Parámetros!$C$104</f>
        <v>0.7451131986148225</v>
      </c>
      <c r="AG154" s="82">
        <f>+U154*Parámetros!$C$105</f>
        <v>1.4436679917238444</v>
      </c>
      <c r="AH154" s="82">
        <f t="shared" si="16"/>
        <v>3.2830275089563026</v>
      </c>
      <c r="AI154" s="152">
        <f t="shared" si="20"/>
        <v>1.6989834211636015</v>
      </c>
      <c r="AJ154" s="81">
        <f t="shared" si="18"/>
        <v>28.249073705497729</v>
      </c>
    </row>
    <row r="155" spans="1:36" x14ac:dyDescent="0.25">
      <c r="A155" s="18">
        <v>44057</v>
      </c>
      <c r="B155" s="150">
        <f t="shared" si="14"/>
        <v>147</v>
      </c>
      <c r="C155" s="78">
        <f>+'Modelo predictivo'!X154</f>
        <v>203.91038481239229</v>
      </c>
      <c r="D155" s="81">
        <f>+$C155*'Estructura Poblacion'!C$19</f>
        <v>8.3182075778625784</v>
      </c>
      <c r="E155" s="81">
        <f>+$C155*'Estructura Poblacion'!D$19</f>
        <v>13.679877019289659</v>
      </c>
      <c r="F155" s="81">
        <f>+$C155*'Estructura Poblacion'!E$19</f>
        <v>41.515531174956884</v>
      </c>
      <c r="G155" s="81">
        <f>+$C155*'Estructura Poblacion'!F$19</f>
        <v>47.381502341624135</v>
      </c>
      <c r="H155" s="81">
        <f>+$C155*'Estructura Poblacion'!G$19</f>
        <v>37.940392158522108</v>
      </c>
      <c r="I155" s="81">
        <f>+$C155*'Estructura Poblacion'!H$19</f>
        <v>25.82329630975693</v>
      </c>
      <c r="J155" s="81">
        <f>+$C155*'Estructura Poblacion'!I$19</f>
        <v>13.735294791294073</v>
      </c>
      <c r="K155" s="81">
        <f>+$C155*'Estructura Poblacion'!J$19</f>
        <v>7.5659113229026556</v>
      </c>
      <c r="L155" s="81">
        <f>+$C155*'Estructura Poblacion'!K$19</f>
        <v>7.9503721161832797</v>
      </c>
      <c r="M155" s="151">
        <f>D155*Parámetros!$B$97</f>
        <v>8.3182075778625783E-3</v>
      </c>
      <c r="N155" s="151">
        <f>E155*Parámetros!$B$98</f>
        <v>4.103963105786898E-2</v>
      </c>
      <c r="O155" s="151">
        <f>+F155*Parámetros!$B$99</f>
        <v>0.49818637409948263</v>
      </c>
      <c r="P155" s="151">
        <f>+G155*Parámetros!$B$100</f>
        <v>1.5162080749319724</v>
      </c>
      <c r="Q155" s="151">
        <f>+H155*Parámetros!$B$101</f>
        <v>1.8590792157675833</v>
      </c>
      <c r="R155" s="151">
        <f>+I155*Parámetros!$B$102</f>
        <v>2.6339762235952069</v>
      </c>
      <c r="S155" s="151">
        <f>+J155*Parámetros!$B$103</f>
        <v>2.2800589353548162</v>
      </c>
      <c r="T155" s="151">
        <f>+K155*Parámetros!$B$104</f>
        <v>1.8385164514653451</v>
      </c>
      <c r="U155" s="151">
        <f>+L155*Parámetros!$B$105</f>
        <v>2.1704515877180355</v>
      </c>
      <c r="V155" s="151">
        <f t="shared" si="15"/>
        <v>12.845834701568174</v>
      </c>
      <c r="W155" s="151">
        <f t="shared" si="19"/>
        <v>6.7314174482583313</v>
      </c>
      <c r="X155" s="81">
        <f t="shared" si="17"/>
        <v>109.81065705650668</v>
      </c>
      <c r="Y155" s="82">
        <f>+M155*Parámetros!$C$97</f>
        <v>4.1591037889312892E-4</v>
      </c>
      <c r="Z155" s="82">
        <f>+N155*Parámetros!$C$98</f>
        <v>2.0519815528934489E-3</v>
      </c>
      <c r="AA155" s="82">
        <f>+O155*Parámetros!$C$99</f>
        <v>2.4909318704974134E-2</v>
      </c>
      <c r="AB155" s="82">
        <f>+P155*Parámetros!$C$100</f>
        <v>7.5810403746598629E-2</v>
      </c>
      <c r="AC155" s="82">
        <f>+Q155*Parámetros!$C$101</f>
        <v>0.11712199059335775</v>
      </c>
      <c r="AD155" s="82">
        <f>+R155*Parámetros!$C$102</f>
        <v>0.32134509927861521</v>
      </c>
      <c r="AE155" s="82">
        <f>+S155*Parámetros!$C$103</f>
        <v>0.62473614828721968</v>
      </c>
      <c r="AF155" s="82">
        <f>+T155*Parámetros!$C$104</f>
        <v>0.79423910703302913</v>
      </c>
      <c r="AG155" s="82">
        <f>+U155*Parámetros!$C$105</f>
        <v>1.5388501756920872</v>
      </c>
      <c r="AH155" s="82">
        <f t="shared" si="16"/>
        <v>3.4994801352676683</v>
      </c>
      <c r="AI155" s="152">
        <f t="shared" si="20"/>
        <v>1.8337820927664996</v>
      </c>
      <c r="AJ155" s="81">
        <f t="shared" si="18"/>
        <v>29.914771747998898</v>
      </c>
    </row>
    <row r="156" spans="1:36" x14ac:dyDescent="0.25">
      <c r="A156" s="18">
        <v>44058</v>
      </c>
      <c r="B156" s="150">
        <f t="shared" si="14"/>
        <v>148</v>
      </c>
      <c r="C156" s="78">
        <f>+'Modelo predictivo'!X155</f>
        <v>217.35009154118598</v>
      </c>
      <c r="D156" s="81">
        <f>+$C156*'Estructura Poblacion'!C$19</f>
        <v>8.8664595487396802</v>
      </c>
      <c r="E156" s="81">
        <f>+$C156*'Estructura Poblacion'!D$19</f>
        <v>14.581515920095871</v>
      </c>
      <c r="F156" s="81">
        <f>+$C156*'Estructura Poblacion'!E$19</f>
        <v>44.251814391698687</v>
      </c>
      <c r="G156" s="81">
        <f>+$C156*'Estructura Poblacion'!F$19</f>
        <v>50.504410948887859</v>
      </c>
      <c r="H156" s="81">
        <f>+$C156*'Estructura Poblacion'!G$19</f>
        <v>40.44103843141842</v>
      </c>
      <c r="I156" s="81">
        <f>+$C156*'Estructura Poblacion'!H$19</f>
        <v>27.525306383903882</v>
      </c>
      <c r="J156" s="81">
        <f>+$C156*'Estructura Poblacion'!I$19</f>
        <v>14.640586270187407</v>
      </c>
      <c r="K156" s="81">
        <f>+$C156*'Estructura Poblacion'!J$19</f>
        <v>8.0645795462470673</v>
      </c>
      <c r="L156" s="81">
        <f>+$C156*'Estructura Poblacion'!K$19</f>
        <v>8.4743801000071048</v>
      </c>
      <c r="M156" s="151">
        <f>D156*Parámetros!$B$97</f>
        <v>8.8664595487396806E-3</v>
      </c>
      <c r="N156" s="151">
        <f>E156*Parámetros!$B$98</f>
        <v>4.3744547760287612E-2</v>
      </c>
      <c r="O156" s="151">
        <f>+F156*Parámetros!$B$99</f>
        <v>0.53102177270038431</v>
      </c>
      <c r="P156" s="151">
        <f>+G156*Parámetros!$B$100</f>
        <v>1.6161411503644114</v>
      </c>
      <c r="Q156" s="151">
        <f>+H156*Parámetros!$B$101</f>
        <v>1.9816108831395027</v>
      </c>
      <c r="R156" s="151">
        <f>+I156*Parámetros!$B$102</f>
        <v>2.8075812511581959</v>
      </c>
      <c r="S156" s="151">
        <f>+J156*Parámetros!$B$103</f>
        <v>2.4303373208511099</v>
      </c>
      <c r="T156" s="151">
        <f>+K156*Parámetros!$B$104</f>
        <v>1.9596928297380374</v>
      </c>
      <c r="U156" s="151">
        <f>+L156*Parámetros!$B$105</f>
        <v>2.3135057673019399</v>
      </c>
      <c r="V156" s="151">
        <f t="shared" si="15"/>
        <v>13.692501982562609</v>
      </c>
      <c r="W156" s="151">
        <f t="shared" si="19"/>
        <v>6.3246658291058386</v>
      </c>
      <c r="X156" s="81">
        <f t="shared" si="17"/>
        <v>117.17849320996345</v>
      </c>
      <c r="Y156" s="82">
        <f>+M156*Parámetros!$C$97</f>
        <v>4.4332297743698406E-4</v>
      </c>
      <c r="Z156" s="82">
        <f>+N156*Parámetros!$C$98</f>
        <v>2.1872273880143805E-3</v>
      </c>
      <c r="AA156" s="82">
        <f>+O156*Parámetros!$C$99</f>
        <v>2.6551088635019218E-2</v>
      </c>
      <c r="AB156" s="82">
        <f>+P156*Parámetros!$C$100</f>
        <v>8.0807057518220579E-2</v>
      </c>
      <c r="AC156" s="82">
        <f>+Q156*Parámetros!$C$101</f>
        <v>0.12484148563778867</v>
      </c>
      <c r="AD156" s="82">
        <f>+R156*Parámetros!$C$102</f>
        <v>0.34252491264129992</v>
      </c>
      <c r="AE156" s="82">
        <f>+S156*Parámetros!$C$103</f>
        <v>0.66591242591320421</v>
      </c>
      <c r="AF156" s="82">
        <f>+T156*Parámetros!$C$104</f>
        <v>0.84658730244683211</v>
      </c>
      <c r="AG156" s="82">
        <f>+U156*Parámetros!$C$105</f>
        <v>1.6402755890170753</v>
      </c>
      <c r="AH156" s="82">
        <f t="shared" si="16"/>
        <v>3.7301304121748915</v>
      </c>
      <c r="AI156" s="152">
        <f t="shared" si="20"/>
        <v>1.722974251603921</v>
      </c>
      <c r="AJ156" s="81">
        <f t="shared" si="18"/>
        <v>31.92192790856987</v>
      </c>
    </row>
    <row r="157" spans="1:36" x14ac:dyDescent="0.25">
      <c r="A157" s="18">
        <v>44059</v>
      </c>
      <c r="B157" s="150">
        <f t="shared" si="14"/>
        <v>149</v>
      </c>
      <c r="C157" s="78">
        <f>+'Modelo predictivo'!X156</f>
        <v>231.6707587458659</v>
      </c>
      <c r="D157" s="81">
        <f>+$C157*'Estructura Poblacion'!C$19</f>
        <v>9.4506489345407765</v>
      </c>
      <c r="E157" s="81">
        <f>+$C157*'Estructura Poblacion'!D$19</f>
        <v>15.542256425658834</v>
      </c>
      <c r="F157" s="81">
        <f>+$C157*'Estructura Poblacion'!E$19</f>
        <v>47.167458469017603</v>
      </c>
      <c r="G157" s="81">
        <f>+$C157*'Estructura Poblacion'!F$19</f>
        <v>53.832023357233062</v>
      </c>
      <c r="H157" s="81">
        <f>+$C157*'Estructura Poblacion'!G$19</f>
        <v>43.10559977888061</v>
      </c>
      <c r="I157" s="81">
        <f>+$C157*'Estructura Poblacion'!H$19</f>
        <v>29.338881660710449</v>
      </c>
      <c r="J157" s="81">
        <f>+$C157*'Estructura Poblacion'!I$19</f>
        <v>15.605218776988218</v>
      </c>
      <c r="K157" s="81">
        <f>+$C157*'Estructura Poblacion'!J$19</f>
        <v>8.5959350152443665</v>
      </c>
      <c r="L157" s="81">
        <f>+$C157*'Estructura Poblacion'!K$19</f>
        <v>9.0327363275919801</v>
      </c>
      <c r="M157" s="151">
        <f>D157*Parámetros!$B$97</f>
        <v>9.4506489345407771E-3</v>
      </c>
      <c r="N157" s="151">
        <f>E157*Parámetros!$B$98</f>
        <v>4.6626769276976503E-2</v>
      </c>
      <c r="O157" s="151">
        <f>+F157*Parámetros!$B$99</f>
        <v>0.56600950162821129</v>
      </c>
      <c r="P157" s="151">
        <f>+G157*Parámetros!$B$100</f>
        <v>1.722624747431458</v>
      </c>
      <c r="Q157" s="151">
        <f>+H157*Parámetros!$B$101</f>
        <v>2.1121743891651499</v>
      </c>
      <c r="R157" s="151">
        <f>+I157*Parámetros!$B$102</f>
        <v>2.9925659293924656</v>
      </c>
      <c r="S157" s="151">
        <f>+J157*Parámetros!$B$103</f>
        <v>2.5904663169800446</v>
      </c>
      <c r="T157" s="151">
        <f>+K157*Parámetros!$B$104</f>
        <v>2.0888122087043812</v>
      </c>
      <c r="U157" s="151">
        <f>+L157*Parámetros!$B$105</f>
        <v>2.4659370174326107</v>
      </c>
      <c r="V157" s="151">
        <f t="shared" si="15"/>
        <v>14.594667528945838</v>
      </c>
      <c r="W157" s="151">
        <f t="shared" si="19"/>
        <v>6.7028650641307657</v>
      </c>
      <c r="X157" s="81">
        <f t="shared" si="17"/>
        <v>125.07029567477854</v>
      </c>
      <c r="Y157" s="82">
        <f>+M157*Parámetros!$C$97</f>
        <v>4.7253244672703889E-4</v>
      </c>
      <c r="Z157" s="82">
        <f>+N157*Parámetros!$C$98</f>
        <v>2.3313384638488253E-3</v>
      </c>
      <c r="AA157" s="82">
        <f>+O157*Parámetros!$C$99</f>
        <v>2.8300475081410564E-2</v>
      </c>
      <c r="AB157" s="82">
        <f>+P157*Parámetros!$C$100</f>
        <v>8.6131237371572911E-2</v>
      </c>
      <c r="AC157" s="82">
        <f>+Q157*Parámetros!$C$101</f>
        <v>0.13306698651740445</v>
      </c>
      <c r="AD157" s="82">
        <f>+R157*Parámetros!$C$102</f>
        <v>0.36509304338588078</v>
      </c>
      <c r="AE157" s="82">
        <f>+S157*Parámetros!$C$103</f>
        <v>0.70978777085253231</v>
      </c>
      <c r="AF157" s="82">
        <f>+T157*Parámetros!$C$104</f>
        <v>0.90236687416029271</v>
      </c>
      <c r="AG157" s="82">
        <f>+U157*Parámetros!$C$105</f>
        <v>1.748349345359721</v>
      </c>
      <c r="AH157" s="82">
        <f t="shared" si="16"/>
        <v>3.9758996036393905</v>
      </c>
      <c r="AI157" s="152">
        <f t="shared" si="20"/>
        <v>1.8260038126165337</v>
      </c>
      <c r="AJ157" s="81">
        <f t="shared" si="18"/>
        <v>34.071823699592727</v>
      </c>
    </row>
    <row r="158" spans="1:36" x14ac:dyDescent="0.25">
      <c r="A158" s="18">
        <v>44060</v>
      </c>
      <c r="B158" s="150">
        <f t="shared" si="14"/>
        <v>150</v>
      </c>
      <c r="C158" s="78">
        <f>+'Modelo predictivo'!X157</f>
        <v>181.56665136408992</v>
      </c>
      <c r="D158" s="81">
        <f>+$C158*'Estructura Poblacion'!C$19</f>
        <v>7.4067296604509147</v>
      </c>
      <c r="E158" s="81">
        <f>+$C158*'Estructura Poblacion'!D$19</f>
        <v>12.1808875195357</v>
      </c>
      <c r="F158" s="81">
        <f>+$C158*'Estructura Poblacion'!E$19</f>
        <v>36.966415329820435</v>
      </c>
      <c r="G158" s="81">
        <f>+$C158*'Estructura Poblacion'!F$19</f>
        <v>42.189615426813972</v>
      </c>
      <c r="H158" s="81">
        <f>+$C158*'Estructura Poblacion'!G$19</f>
        <v>33.783026607503054</v>
      </c>
      <c r="I158" s="81">
        <f>+$C158*'Estructura Poblacion'!H$19</f>
        <v>22.993676572475781</v>
      </c>
      <c r="J158" s="81">
        <f>+$C158*'Estructura Poblacion'!I$19</f>
        <v>12.230232820404792</v>
      </c>
      <c r="K158" s="81">
        <f>+$C158*'Estructura Poblacion'!J$19</f>
        <v>6.7368672011529718</v>
      </c>
      <c r="L158" s="81">
        <f>+$C158*'Estructura Poblacion'!K$19</f>
        <v>7.0792002259323086</v>
      </c>
      <c r="M158" s="151">
        <f>D158*Parámetros!$B$97</f>
        <v>7.4067296604509152E-3</v>
      </c>
      <c r="N158" s="151">
        <f>E158*Parámetros!$B$98</f>
        <v>3.6542662558607102E-2</v>
      </c>
      <c r="O158" s="151">
        <f>+F158*Parámetros!$B$99</f>
        <v>0.44359698395784525</v>
      </c>
      <c r="P158" s="151">
        <f>+G158*Parámetros!$B$100</f>
        <v>1.3500676936580471</v>
      </c>
      <c r="Q158" s="151">
        <f>+H158*Parámetros!$B$101</f>
        <v>1.6553683037676497</v>
      </c>
      <c r="R158" s="151">
        <f>+I158*Parámetros!$B$102</f>
        <v>2.3453550103925296</v>
      </c>
      <c r="S158" s="151">
        <f>+J158*Parámetros!$B$103</f>
        <v>2.0302186481871956</v>
      </c>
      <c r="T158" s="151">
        <f>+K158*Parámetros!$B$104</f>
        <v>1.6370587298801722</v>
      </c>
      <c r="U158" s="151">
        <f>+L158*Parámetros!$B$105</f>
        <v>1.9326216616795204</v>
      </c>
      <c r="V158" s="151">
        <f t="shared" si="15"/>
        <v>11.438236423742019</v>
      </c>
      <c r="W158" s="151">
        <f t="shared" si="19"/>
        <v>7.1036107470288572</v>
      </c>
      <c r="X158" s="81">
        <f t="shared" si="17"/>
        <v>129.40492135149171</v>
      </c>
      <c r="Y158" s="82">
        <f>+M158*Parámetros!$C$97</f>
        <v>3.7033648302254576E-4</v>
      </c>
      <c r="Z158" s="82">
        <f>+N158*Parámetros!$C$98</f>
        <v>1.8271331279303552E-3</v>
      </c>
      <c r="AA158" s="82">
        <f>+O158*Parámetros!$C$99</f>
        <v>2.2179849197892263E-2</v>
      </c>
      <c r="AB158" s="82">
        <f>+P158*Parámetros!$C$100</f>
        <v>6.7503384682902359E-2</v>
      </c>
      <c r="AC158" s="82">
        <f>+Q158*Parámetros!$C$101</f>
        <v>0.10428820313736192</v>
      </c>
      <c r="AD158" s="82">
        <f>+R158*Parámetros!$C$102</f>
        <v>0.2861333112678886</v>
      </c>
      <c r="AE158" s="82">
        <f>+S158*Parámetros!$C$103</f>
        <v>0.55627990960329166</v>
      </c>
      <c r="AF158" s="82">
        <f>+T158*Parámetros!$C$104</f>
        <v>0.70720937130823436</v>
      </c>
      <c r="AG158" s="82">
        <f>+U158*Parámetros!$C$105</f>
        <v>1.3702287581307799</v>
      </c>
      <c r="AH158" s="82">
        <f t="shared" si="16"/>
        <v>3.1160202569393043</v>
      </c>
      <c r="AI158" s="152">
        <f t="shared" si="20"/>
        <v>1.9351755082810396</v>
      </c>
      <c r="AJ158" s="81">
        <f t="shared" si="18"/>
        <v>35.252668448250994</v>
      </c>
    </row>
    <row r="159" spans="1:36" x14ac:dyDescent="0.25">
      <c r="A159" s="18">
        <v>44061</v>
      </c>
      <c r="B159" s="150">
        <f t="shared" si="14"/>
        <v>151</v>
      </c>
      <c r="C159" s="78">
        <f>+'Modelo predictivo'!X158</f>
        <v>186.92414062889293</v>
      </c>
      <c r="D159" s="81">
        <f>+$C159*'Estructura Poblacion'!C$19</f>
        <v>7.6252801175147047</v>
      </c>
      <c r="E159" s="81">
        <f>+$C159*'Estructura Poblacion'!D$19</f>
        <v>12.540309107318489</v>
      </c>
      <c r="F159" s="81">
        <f>+$C159*'Estructura Poblacion'!E$19</f>
        <v>38.057183771050454</v>
      </c>
      <c r="G159" s="81">
        <f>+$C159*'Estructura Poblacion'!F$19</f>
        <v>43.434504893228542</v>
      </c>
      <c r="H159" s="81">
        <f>+$C159*'Estructura Poblacion'!G$19</f>
        <v>34.779862761182585</v>
      </c>
      <c r="I159" s="81">
        <f>+$C159*'Estructura Poblacion'!H$19</f>
        <v>23.672151250892171</v>
      </c>
      <c r="J159" s="81">
        <f>+$C159*'Estructura Poblacion'!I$19</f>
        <v>12.591110440546435</v>
      </c>
      <c r="K159" s="81">
        <f>+$C159*'Estructura Poblacion'!J$19</f>
        <v>6.935652018945337</v>
      </c>
      <c r="L159" s="81">
        <f>+$C159*'Estructura Poblacion'!K$19</f>
        <v>7.2880862682142142</v>
      </c>
      <c r="M159" s="151">
        <f>D159*Parámetros!$B$97</f>
        <v>7.6252801175147045E-3</v>
      </c>
      <c r="N159" s="151">
        <f>E159*Parámetros!$B$98</f>
        <v>3.7620927321955468E-2</v>
      </c>
      <c r="O159" s="151">
        <f>+F159*Parámetros!$B$99</f>
        <v>0.45668620525260545</v>
      </c>
      <c r="P159" s="151">
        <f>+G159*Parámetros!$B$100</f>
        <v>1.3899041565833135</v>
      </c>
      <c r="Q159" s="151">
        <f>+H159*Parámetros!$B$101</f>
        <v>1.7042132752979466</v>
      </c>
      <c r="R159" s="151">
        <f>+I159*Parámetros!$B$102</f>
        <v>2.4145594275910014</v>
      </c>
      <c r="S159" s="151">
        <f>+J159*Parámetros!$B$103</f>
        <v>2.0901243331307082</v>
      </c>
      <c r="T159" s="151">
        <f>+K159*Parámetros!$B$104</f>
        <v>1.6853634406037168</v>
      </c>
      <c r="U159" s="151">
        <f>+L159*Parámetros!$B$105</f>
        <v>1.9896475512224807</v>
      </c>
      <c r="V159" s="151">
        <f t="shared" si="15"/>
        <v>11.775744597121241</v>
      </c>
      <c r="W159" s="151">
        <f t="shared" si="19"/>
        <v>7.528238491818537</v>
      </c>
      <c r="X159" s="81">
        <f t="shared" si="17"/>
        <v>133.65242745679441</v>
      </c>
      <c r="Y159" s="82">
        <f>+M159*Parámetros!$C$97</f>
        <v>3.8126400587573526E-4</v>
      </c>
      <c r="Z159" s="82">
        <f>+N159*Parámetros!$C$98</f>
        <v>1.8810463660977736E-3</v>
      </c>
      <c r="AA159" s="82">
        <f>+O159*Parámetros!$C$99</f>
        <v>2.2834310262630275E-2</v>
      </c>
      <c r="AB159" s="82">
        <f>+P159*Parámetros!$C$100</f>
        <v>6.949520782916567E-2</v>
      </c>
      <c r="AC159" s="82">
        <f>+Q159*Parámetros!$C$101</f>
        <v>0.10736543634377065</v>
      </c>
      <c r="AD159" s="82">
        <f>+R159*Parámetros!$C$102</f>
        <v>0.29457625016610217</v>
      </c>
      <c r="AE159" s="82">
        <f>+S159*Parámetros!$C$103</f>
        <v>0.57269406727781413</v>
      </c>
      <c r="AF159" s="82">
        <f>+T159*Parámetros!$C$104</f>
        <v>0.72807700634080563</v>
      </c>
      <c r="AG159" s="82">
        <f>+U159*Parámetros!$C$105</f>
        <v>1.4106601138167387</v>
      </c>
      <c r="AH159" s="82">
        <f t="shared" si="16"/>
        <v>3.2079647024090008</v>
      </c>
      <c r="AI159" s="152">
        <f t="shared" si="20"/>
        <v>2.050853188423817</v>
      </c>
      <c r="AJ159" s="81">
        <f t="shared" si="18"/>
        <v>36.409779962236179</v>
      </c>
    </row>
    <row r="160" spans="1:36" x14ac:dyDescent="0.25">
      <c r="A160" s="18">
        <v>44062</v>
      </c>
      <c r="B160" s="150">
        <f t="shared" si="14"/>
        <v>152</v>
      </c>
      <c r="C160" s="78">
        <f>+'Modelo predictivo'!X159</f>
        <v>192.43736296915449</v>
      </c>
      <c r="D160" s="81">
        <f>+$C160*'Estructura Poblacion'!C$19</f>
        <v>7.8501834636164673</v>
      </c>
      <c r="E160" s="81">
        <f>+$C160*'Estructura Poblacion'!D$19</f>
        <v>12.910178467646404</v>
      </c>
      <c r="F160" s="81">
        <f>+$C160*'Estructura Poblacion'!E$19</f>
        <v>39.179658990506212</v>
      </c>
      <c r="G160" s="81">
        <f>+$C160*'Estructura Poblacion'!F$19</f>
        <v>44.715581173209763</v>
      </c>
      <c r="H160" s="81">
        <f>+$C160*'Estructura Poblacion'!G$19</f>
        <v>35.805675241695035</v>
      </c>
      <c r="I160" s="81">
        <f>+$C160*'Estructura Poblacion'!H$19</f>
        <v>24.370348031037199</v>
      </c>
      <c r="J160" s="81">
        <f>+$C160*'Estructura Poblacion'!I$19</f>
        <v>12.962478157610537</v>
      </c>
      <c r="K160" s="81">
        <f>+$C160*'Estructura Poblacion'!J$19</f>
        <v>7.1402151723533525</v>
      </c>
      <c r="L160" s="81">
        <f>+$C160*'Estructura Poblacion'!K$19</f>
        <v>7.5030442714795313</v>
      </c>
      <c r="M160" s="151">
        <f>D160*Parámetros!$B$97</f>
        <v>7.8501834636164683E-3</v>
      </c>
      <c r="N160" s="151">
        <f>E160*Parámetros!$B$98</f>
        <v>3.8730535402939213E-2</v>
      </c>
      <c r="O160" s="151">
        <f>+F160*Parámetros!$B$99</f>
        <v>0.47015590788607453</v>
      </c>
      <c r="P160" s="151">
        <f>+G160*Parámetros!$B$100</f>
        <v>1.4308985975427124</v>
      </c>
      <c r="Q160" s="151">
        <f>+H160*Parámetros!$B$101</f>
        <v>1.7544780868430567</v>
      </c>
      <c r="R160" s="151">
        <f>+I160*Parámetros!$B$102</f>
        <v>2.4857754991657943</v>
      </c>
      <c r="S160" s="151">
        <f>+J160*Parámetros!$B$103</f>
        <v>2.1517713741633493</v>
      </c>
      <c r="T160" s="151">
        <f>+K160*Parámetros!$B$104</f>
        <v>1.7350722868818647</v>
      </c>
      <c r="U160" s="151">
        <f>+L160*Parámetros!$B$105</f>
        <v>2.0483310861139121</v>
      </c>
      <c r="V160" s="151">
        <f t="shared" si="15"/>
        <v>12.12306355746332</v>
      </c>
      <c r="W160" s="151">
        <f t="shared" si="19"/>
        <v>7.9781619837502893</v>
      </c>
      <c r="X160" s="81">
        <f t="shared" si="17"/>
        <v>137.79732903050746</v>
      </c>
      <c r="Y160" s="82">
        <f>+M160*Parámetros!$C$97</f>
        <v>3.9250917318082345E-4</v>
      </c>
      <c r="Z160" s="82">
        <f>+N160*Parámetros!$C$98</f>
        <v>1.9365267701469608E-3</v>
      </c>
      <c r="AA160" s="82">
        <f>+O160*Parámetros!$C$99</f>
        <v>2.3507795394303727E-2</v>
      </c>
      <c r="AB160" s="82">
        <f>+P160*Parámetros!$C$100</f>
        <v>7.1544929877135621E-2</v>
      </c>
      <c r="AC160" s="82">
        <f>+Q160*Parámetros!$C$101</f>
        <v>0.11053211947111258</v>
      </c>
      <c r="AD160" s="82">
        <f>+R160*Parámetros!$C$102</f>
        <v>0.30326461089822693</v>
      </c>
      <c r="AE160" s="82">
        <f>+S160*Parámetros!$C$103</f>
        <v>0.58958535652075772</v>
      </c>
      <c r="AF160" s="82">
        <f>+T160*Parámetros!$C$104</f>
        <v>0.74955122793296547</v>
      </c>
      <c r="AG160" s="82">
        <f>+U160*Parámetros!$C$105</f>
        <v>1.4522667400547635</v>
      </c>
      <c r="AH160" s="82">
        <f t="shared" si="16"/>
        <v>3.3025818160925935</v>
      </c>
      <c r="AI160" s="152">
        <f t="shared" si="20"/>
        <v>2.1734219711447427</v>
      </c>
      <c r="AJ160" s="81">
        <f t="shared" si="18"/>
        <v>37.538939807184029</v>
      </c>
    </row>
    <row r="161" spans="1:36" x14ac:dyDescent="0.25">
      <c r="A161" s="18">
        <v>44063</v>
      </c>
      <c r="B161" s="150">
        <f t="shared" si="14"/>
        <v>153</v>
      </c>
      <c r="C161" s="78">
        <f>+'Modelo predictivo'!X160</f>
        <v>198.11070369882509</v>
      </c>
      <c r="D161" s="81">
        <f>+$C161*'Estructura Poblacion'!C$19</f>
        <v>8.0816185908306171</v>
      </c>
      <c r="E161" s="81">
        <f>+$C161*'Estructura Poblacion'!D$19</f>
        <v>13.290789801109515</v>
      </c>
      <c r="F161" s="81">
        <f>+$C161*'Estructura Poblacion'!E$19</f>
        <v>40.334733824706014</v>
      </c>
      <c r="G161" s="81">
        <f>+$C161*'Estructura Poblacion'!F$19</f>
        <v>46.033863257347058</v>
      </c>
      <c r="H161" s="81">
        <f>+$C161*'Estructura Poblacion'!G$19</f>
        <v>36.861279998317208</v>
      </c>
      <c r="I161" s="81">
        <f>+$C161*'Estructura Poblacion'!H$19</f>
        <v>25.088822270901382</v>
      </c>
      <c r="J161" s="81">
        <f>+$C161*'Estructura Poblacion'!I$19</f>
        <v>13.344631364006455</v>
      </c>
      <c r="K161" s="81">
        <f>+$C161*'Estructura Poblacion'!J$19</f>
        <v>7.3507193745046644</v>
      </c>
      <c r="L161" s="81">
        <f>+$C161*'Estructura Poblacion'!K$19</f>
        <v>7.7242452171021831</v>
      </c>
      <c r="M161" s="151">
        <f>D161*Parámetros!$B$97</f>
        <v>8.0816185908306176E-3</v>
      </c>
      <c r="N161" s="151">
        <f>E161*Parámetros!$B$98</f>
        <v>3.9872369403328549E-2</v>
      </c>
      <c r="O161" s="151">
        <f>+F161*Parámetros!$B$99</f>
        <v>0.48401680589647217</v>
      </c>
      <c r="P161" s="151">
        <f>+G161*Parámetros!$B$100</f>
        <v>1.473083624235106</v>
      </c>
      <c r="Q161" s="151">
        <f>+H161*Parámetros!$B$101</f>
        <v>1.8062027199175432</v>
      </c>
      <c r="R161" s="151">
        <f>+I161*Parámetros!$B$102</f>
        <v>2.5590598716319408</v>
      </c>
      <c r="S161" s="151">
        <f>+J161*Parámetros!$B$103</f>
        <v>2.2152088064250717</v>
      </c>
      <c r="T161" s="151">
        <f>+K161*Parámetros!$B$104</f>
        <v>1.7862248080046335</v>
      </c>
      <c r="U161" s="151">
        <f>+L161*Parámetros!$B$105</f>
        <v>2.1087189442688961</v>
      </c>
      <c r="V161" s="151">
        <f t="shared" si="15"/>
        <v>12.48046956837382</v>
      </c>
      <c r="W161" s="151">
        <f t="shared" si="19"/>
        <v>8.4548774130849651</v>
      </c>
      <c r="X161" s="81">
        <f t="shared" si="17"/>
        <v>141.8229211857963</v>
      </c>
      <c r="Y161" s="82">
        <f>+M161*Parámetros!$C$97</f>
        <v>4.040809295415309E-4</v>
      </c>
      <c r="Z161" s="82">
        <f>+N161*Parámetros!$C$98</f>
        <v>1.9936184701664274E-3</v>
      </c>
      <c r="AA161" s="82">
        <f>+O161*Parámetros!$C$99</f>
        <v>2.4200840294823611E-2</v>
      </c>
      <c r="AB161" s="82">
        <f>+P161*Parámetros!$C$100</f>
        <v>7.3654181211755307E-2</v>
      </c>
      <c r="AC161" s="82">
        <f>+Q161*Parámetros!$C$101</f>
        <v>0.11379077135480523</v>
      </c>
      <c r="AD161" s="82">
        <f>+R161*Parámetros!$C$102</f>
        <v>0.31220530433909677</v>
      </c>
      <c r="AE161" s="82">
        <f>+S161*Parámetros!$C$103</f>
        <v>0.60696721296046974</v>
      </c>
      <c r="AF161" s="82">
        <f>+T161*Parámetros!$C$104</f>
        <v>0.77164911705800165</v>
      </c>
      <c r="AG161" s="82">
        <f>+U161*Parámetros!$C$105</f>
        <v>1.4950817314866471</v>
      </c>
      <c r="AH161" s="82">
        <f t="shared" si="16"/>
        <v>3.3999468581053072</v>
      </c>
      <c r="AI161" s="152">
        <f t="shared" si="20"/>
        <v>2.3032894506732342</v>
      </c>
      <c r="AJ161" s="81">
        <f t="shared" si="18"/>
        <v>38.635597214616105</v>
      </c>
    </row>
    <row r="162" spans="1:36" x14ac:dyDescent="0.25">
      <c r="A162" s="18">
        <v>44064</v>
      </c>
      <c r="B162" s="150">
        <f t="shared" si="14"/>
        <v>154</v>
      </c>
      <c r="C162" s="78">
        <f>+'Modelo predictivo'!X161</f>
        <v>203.94866306334734</v>
      </c>
      <c r="D162" s="81">
        <f>+$C162*'Estructura Poblacion'!C$19</f>
        <v>8.319769079683363</v>
      </c>
      <c r="E162" s="81">
        <f>+$C162*'Estructura Poblacion'!D$19</f>
        <v>13.6824450187864</v>
      </c>
      <c r="F162" s="81">
        <f>+$C162*'Estructura Poblacion'!E$19</f>
        <v>41.523324509868736</v>
      </c>
      <c r="G162" s="81">
        <f>+$C162*'Estructura Poblacion'!F$19</f>
        <v>47.3903968422104</v>
      </c>
      <c r="H162" s="81">
        <f>+$C162*'Estructura Poblacion'!G$19</f>
        <v>37.947514364944865</v>
      </c>
      <c r="I162" s="81">
        <f>+$C162*'Estructura Poblacion'!H$19</f>
        <v>25.828143883447407</v>
      </c>
      <c r="J162" s="81">
        <f>+$C162*'Estructura Poblacion'!I$19</f>
        <v>13.737873193867568</v>
      </c>
      <c r="K162" s="81">
        <f>+$C162*'Estructura Poblacion'!J$19</f>
        <v>7.5673316029565045</v>
      </c>
      <c r="L162" s="81">
        <f>+$C162*'Estructura Poblacion'!K$19</f>
        <v>7.9518645675821107</v>
      </c>
      <c r="M162" s="151">
        <f>D162*Parámetros!$B$97</f>
        <v>8.3197690796833635E-3</v>
      </c>
      <c r="N162" s="151">
        <f>E162*Parámetros!$B$98</f>
        <v>4.1047335056359199E-2</v>
      </c>
      <c r="O162" s="151">
        <f>+F162*Parámetros!$B$99</f>
        <v>0.49827989411842483</v>
      </c>
      <c r="P162" s="151">
        <f>+G162*Parámetros!$B$100</f>
        <v>1.5164926989507328</v>
      </c>
      <c r="Q162" s="151">
        <f>+H162*Parámetros!$B$101</f>
        <v>1.8594282038822985</v>
      </c>
      <c r="R162" s="151">
        <f>+I162*Parámetros!$B$102</f>
        <v>2.6344706761116354</v>
      </c>
      <c r="S162" s="151">
        <f>+J162*Parámetros!$B$103</f>
        <v>2.2804869501820164</v>
      </c>
      <c r="T162" s="151">
        <f>+K162*Parámetros!$B$104</f>
        <v>1.8388615795184307</v>
      </c>
      <c r="U162" s="151">
        <f>+L162*Parámetros!$B$105</f>
        <v>2.1708590269499162</v>
      </c>
      <c r="V162" s="151">
        <f t="shared" si="15"/>
        <v>12.848246133849498</v>
      </c>
      <c r="W162" s="151">
        <f t="shared" si="19"/>
        <v>8.9599681447146367</v>
      </c>
      <c r="X162" s="81">
        <f t="shared" si="17"/>
        <v>145.71119917493115</v>
      </c>
      <c r="Y162" s="82">
        <f>+M162*Parámetros!$C$97</f>
        <v>4.1598845398416819E-4</v>
      </c>
      <c r="Z162" s="82">
        <f>+N162*Parámetros!$C$98</f>
        <v>2.0523667528179602E-3</v>
      </c>
      <c r="AA162" s="82">
        <f>+O162*Parámetros!$C$99</f>
        <v>2.4913994705921243E-2</v>
      </c>
      <c r="AB162" s="82">
        <f>+P162*Parámetros!$C$100</f>
        <v>7.5824634947536648E-2</v>
      </c>
      <c r="AC162" s="82">
        <f>+Q162*Parámetros!$C$101</f>
        <v>0.1171439768445848</v>
      </c>
      <c r="AD162" s="82">
        <f>+R162*Parámetros!$C$102</f>
        <v>0.32140542248561954</v>
      </c>
      <c r="AE162" s="82">
        <f>+S162*Parámetros!$C$103</f>
        <v>0.62485342434987257</v>
      </c>
      <c r="AF162" s="82">
        <f>+T162*Parámetros!$C$104</f>
        <v>0.79438820235196206</v>
      </c>
      <c r="AG162" s="82">
        <f>+U162*Parámetros!$C$105</f>
        <v>1.5391390501074904</v>
      </c>
      <c r="AH162" s="82">
        <f t="shared" si="16"/>
        <v>3.5001370609997897</v>
      </c>
      <c r="AI162" s="152">
        <f t="shared" si="20"/>
        <v>2.4408869694728557</v>
      </c>
      <c r="AJ162" s="81">
        <f t="shared" si="18"/>
        <v>39.694847306143039</v>
      </c>
    </row>
    <row r="163" spans="1:36" x14ac:dyDescent="0.25">
      <c r="A163" s="18">
        <v>44065</v>
      </c>
      <c r="B163" s="150">
        <f t="shared" si="14"/>
        <v>155</v>
      </c>
      <c r="C163" s="78">
        <f>+'Modelo predictivo'!X162</f>
        <v>209.95585872838274</v>
      </c>
      <c r="D163" s="81">
        <f>+$C163*'Estructura Poblacion'!C$19</f>
        <v>8.5648233006764478</v>
      </c>
      <c r="E163" s="81">
        <f>+$C163*'Estructura Poblacion'!D$19</f>
        <v>14.085453909207072</v>
      </c>
      <c r="F163" s="81">
        <f>+$C163*'Estructura Poblacion'!E$19</f>
        <v>42.746371188610944</v>
      </c>
      <c r="G163" s="81">
        <f>+$C163*'Estructura Poblacion'!F$19</f>
        <v>48.786254908641602</v>
      </c>
      <c r="H163" s="81">
        <f>+$C163*'Estructura Poblacion'!G$19</f>
        <v>39.065237523155318</v>
      </c>
      <c r="I163" s="81">
        <f>+$C163*'Estructura Poblacion'!H$19</f>
        <v>26.58889765178353</v>
      </c>
      <c r="J163" s="81">
        <f>+$C163*'Estructura Poblacion'!I$19</f>
        <v>14.142514690690591</v>
      </c>
      <c r="K163" s="81">
        <f>+$C163*'Estructura Poblacion'!J$19</f>
        <v>7.7902231920376552</v>
      </c>
      <c r="L163" s="81">
        <f>+$C163*'Estructura Poblacion'!K$19</f>
        <v>8.1860823635795796</v>
      </c>
      <c r="M163" s="151">
        <f>D163*Parámetros!$B$97</f>
        <v>8.5648233006764482E-3</v>
      </c>
      <c r="N163" s="151">
        <f>E163*Parámetros!$B$98</f>
        <v>4.2256361727621213E-2</v>
      </c>
      <c r="O163" s="151">
        <f>+F163*Parámetros!$B$99</f>
        <v>0.51295645426333136</v>
      </c>
      <c r="P163" s="151">
        <f>+G163*Parámetros!$B$100</f>
        <v>1.5611601570765312</v>
      </c>
      <c r="Q163" s="151">
        <f>+H163*Parámetros!$B$101</f>
        <v>1.9141966386346108</v>
      </c>
      <c r="R163" s="151">
        <f>+I163*Parámetros!$B$102</f>
        <v>2.7120675604819198</v>
      </c>
      <c r="S163" s="151">
        <f>+J163*Parámetros!$B$103</f>
        <v>2.3476574386546383</v>
      </c>
      <c r="T163" s="151">
        <f>+K163*Parámetros!$B$104</f>
        <v>1.8930242356651501</v>
      </c>
      <c r="U163" s="151">
        <f>+L163*Parámetros!$B$105</f>
        <v>2.2348004852572254</v>
      </c>
      <c r="V163" s="151">
        <f t="shared" si="15"/>
        <v>13.226684155061704</v>
      </c>
      <c r="W163" s="151">
        <f t="shared" si="19"/>
        <v>9.9494765766529074</v>
      </c>
      <c r="X163" s="81">
        <f t="shared" si="17"/>
        <v>148.98840675333997</v>
      </c>
      <c r="Y163" s="82">
        <f>+M163*Parámetros!$C$97</f>
        <v>4.2824116503382243E-4</v>
      </c>
      <c r="Z163" s="82">
        <f>+N163*Parámetros!$C$98</f>
        <v>2.1128180863810605E-3</v>
      </c>
      <c r="AA163" s="82">
        <f>+O163*Parámetros!$C$99</f>
        <v>2.5647822713166568E-2</v>
      </c>
      <c r="AB163" s="82">
        <f>+P163*Parámetros!$C$100</f>
        <v>7.8058007853826564E-2</v>
      </c>
      <c r="AC163" s="82">
        <f>+Q163*Parámetros!$C$101</f>
        <v>0.12059438823398048</v>
      </c>
      <c r="AD163" s="82">
        <f>+R163*Parámetros!$C$102</f>
        <v>0.3308722423787942</v>
      </c>
      <c r="AE163" s="82">
        <f>+S163*Parámetros!$C$103</f>
        <v>0.6432581381913709</v>
      </c>
      <c r="AF163" s="82">
        <f>+T163*Parámetros!$C$104</f>
        <v>0.81778646980734482</v>
      </c>
      <c r="AG163" s="82">
        <f>+U163*Parámetros!$C$105</f>
        <v>1.5844735440473727</v>
      </c>
      <c r="AH163" s="82">
        <f t="shared" si="16"/>
        <v>3.6032316724772713</v>
      </c>
      <c r="AI163" s="152">
        <f t="shared" si="20"/>
        <v>2.7104502311599381</v>
      </c>
      <c r="AJ163" s="81">
        <f t="shared" si="18"/>
        <v>40.587628747460371</v>
      </c>
    </row>
    <row r="164" spans="1:36" x14ac:dyDescent="0.25">
      <c r="A164" s="18">
        <v>44066</v>
      </c>
      <c r="B164" s="150">
        <f t="shared" si="14"/>
        <v>156</v>
      </c>
      <c r="C164" s="78">
        <f>+'Modelo predictivo'!X163</f>
        <v>216.13702828716487</v>
      </c>
      <c r="D164" s="81">
        <f>+$C164*'Estructura Poblacion'!C$19</f>
        <v>8.8169745165707258</v>
      </c>
      <c r="E164" s="81">
        <f>+$C164*'Estructura Poblacion'!D$19</f>
        <v>14.500134306565517</v>
      </c>
      <c r="F164" s="81">
        <f>+$C164*'Estructura Poblacion'!E$19</f>
        <v>44.0048384204364</v>
      </c>
      <c r="G164" s="81">
        <f>+$C164*'Estructura Poblacion'!F$19</f>
        <v>50.222538304373849</v>
      </c>
      <c r="H164" s="81">
        <f>+$C164*'Estructura Poblacion'!G$19</f>
        <v>40.215330968735735</v>
      </c>
      <c r="I164" s="81">
        <f>+$C164*'Estructura Poblacion'!H$19</f>
        <v>27.371683546695831</v>
      </c>
      <c r="J164" s="81">
        <f>+$C164*'Estructura Poblacion'!I$19</f>
        <v>14.558874976229545</v>
      </c>
      <c r="K164" s="81">
        <f>+$C164*'Estructura Poblacion'!J$19</f>
        <v>8.0195699258815356</v>
      </c>
      <c r="L164" s="81">
        <f>+$C164*'Estructura Poblacion'!K$19</f>
        <v>8.4270833216757364</v>
      </c>
      <c r="M164" s="151">
        <f>D164*Parámetros!$B$97</f>
        <v>8.8169745165707254E-3</v>
      </c>
      <c r="N164" s="151">
        <f>E164*Parámetros!$B$98</f>
        <v>4.3500402919696549E-2</v>
      </c>
      <c r="O164" s="151">
        <f>+F164*Parámetros!$B$99</f>
        <v>0.52805806104523678</v>
      </c>
      <c r="P164" s="151">
        <f>+G164*Parámetros!$B$100</f>
        <v>1.6071212257399632</v>
      </c>
      <c r="Q164" s="151">
        <f>+H164*Parámetros!$B$101</f>
        <v>1.9705512174680511</v>
      </c>
      <c r="R164" s="151">
        <f>+I164*Parámetros!$B$102</f>
        <v>2.7919117217629745</v>
      </c>
      <c r="S164" s="151">
        <f>+J164*Parámetros!$B$103</f>
        <v>2.4167732460541047</v>
      </c>
      <c r="T164" s="151">
        <f>+K164*Parámetros!$B$104</f>
        <v>1.9487554919892132</v>
      </c>
      <c r="U164" s="151">
        <f>+L164*Parámetros!$B$105</f>
        <v>2.3005937468174764</v>
      </c>
      <c r="V164" s="151">
        <f t="shared" si="15"/>
        <v>13.616082088313288</v>
      </c>
      <c r="W164" s="151">
        <f t="shared" si="19"/>
        <v>10.606004110060999</v>
      </c>
      <c r="X164" s="81">
        <f t="shared" si="17"/>
        <v>151.99848473159224</v>
      </c>
      <c r="Y164" s="82">
        <f>+M164*Parámetros!$C$97</f>
        <v>4.408487258285363E-4</v>
      </c>
      <c r="Z164" s="82">
        <f>+N164*Parámetros!$C$98</f>
        <v>2.1750201459848277E-3</v>
      </c>
      <c r="AA164" s="82">
        <f>+O164*Parámetros!$C$99</f>
        <v>2.6402903052261839E-2</v>
      </c>
      <c r="AB164" s="82">
        <f>+P164*Parámetros!$C$100</f>
        <v>8.0356061286998168E-2</v>
      </c>
      <c r="AC164" s="82">
        <f>+Q164*Parámetros!$C$101</f>
        <v>0.12414472670048722</v>
      </c>
      <c r="AD164" s="82">
        <f>+R164*Parámetros!$C$102</f>
        <v>0.34061323005508287</v>
      </c>
      <c r="AE164" s="82">
        <f>+S164*Parámetros!$C$103</f>
        <v>0.66219586941882469</v>
      </c>
      <c r="AF164" s="82">
        <f>+T164*Parámetros!$C$104</f>
        <v>0.84186237253934004</v>
      </c>
      <c r="AG164" s="82">
        <f>+U164*Parámetros!$C$105</f>
        <v>1.6311209664935906</v>
      </c>
      <c r="AH164" s="82">
        <f t="shared" si="16"/>
        <v>3.7093119984183991</v>
      </c>
      <c r="AI164" s="152">
        <f t="shared" si="20"/>
        <v>2.8893023738811454</v>
      </c>
      <c r="AJ164" s="81">
        <f t="shared" si="18"/>
        <v>41.407638371997628</v>
      </c>
    </row>
    <row r="165" spans="1:36" x14ac:dyDescent="0.25">
      <c r="A165" s="18">
        <v>44067</v>
      </c>
      <c r="B165" s="150">
        <f t="shared" si="14"/>
        <v>157</v>
      </c>
      <c r="C165" s="78">
        <f>+'Modelo predictivo'!X164</f>
        <v>271.7166569668334</v>
      </c>
      <c r="D165" s="81">
        <f>+$C165*'Estructura Poblacion'!C$19</f>
        <v>11.084259181269717</v>
      </c>
      <c r="E165" s="81">
        <f>+$C165*'Estructura Poblacion'!D$19</f>
        <v>18.22884329711146</v>
      </c>
      <c r="F165" s="81">
        <f>+$C165*'Estructura Poblacion'!E$19</f>
        <v>55.320680962081575</v>
      </c>
      <c r="G165" s="81">
        <f>+$C165*'Estructura Poblacion'!F$19</f>
        <v>63.137262136881034</v>
      </c>
      <c r="H165" s="81">
        <f>+$C165*'Estructura Poblacion'!G$19</f>
        <v>50.556701811970562</v>
      </c>
      <c r="I165" s="81">
        <f>+$C165*'Estructura Poblacion'!H$19</f>
        <v>34.410310939321498</v>
      </c>
      <c r="J165" s="81">
        <f>+$C165*'Estructura Poblacion'!I$19</f>
        <v>18.302689127766154</v>
      </c>
      <c r="K165" s="81">
        <f>+$C165*'Estructura Poblacion'!J$19</f>
        <v>10.081802030132232</v>
      </c>
      <c r="L165" s="81">
        <f>+$C165*'Estructura Poblacion'!K$19</f>
        <v>10.594107480299181</v>
      </c>
      <c r="M165" s="151">
        <f>D165*Parámetros!$B$97</f>
        <v>1.1084259181269717E-2</v>
      </c>
      <c r="N165" s="151">
        <f>E165*Parámetros!$B$98</f>
        <v>5.4686529891334379E-2</v>
      </c>
      <c r="O165" s="151">
        <f>+F165*Parámetros!$B$99</f>
        <v>0.66384817154497888</v>
      </c>
      <c r="P165" s="151">
        <f>+G165*Parámetros!$B$100</f>
        <v>2.0203923883801931</v>
      </c>
      <c r="Q165" s="151">
        <f>+H165*Parámetros!$B$101</f>
        <v>2.4772783887865577</v>
      </c>
      <c r="R165" s="151">
        <f>+I165*Parámetros!$B$102</f>
        <v>3.5098517158107927</v>
      </c>
      <c r="S165" s="151">
        <f>+J165*Parámetros!$B$103</f>
        <v>3.0382463952091818</v>
      </c>
      <c r="T165" s="151">
        <f>+K165*Parámetros!$B$104</f>
        <v>2.4498778933221326</v>
      </c>
      <c r="U165" s="151">
        <f>+L165*Parámetros!$B$105</f>
        <v>2.8921913421216767</v>
      </c>
      <c r="V165" s="151">
        <f t="shared" si="15"/>
        <v>17.11745708424812</v>
      </c>
      <c r="W165" s="151">
        <f t="shared" si="19"/>
        <v>11.305670069377602</v>
      </c>
      <c r="X165" s="81">
        <f t="shared" si="17"/>
        <v>157.81027174646275</v>
      </c>
      <c r="Y165" s="82">
        <f>+M165*Parámetros!$C$97</f>
        <v>5.5421295906348585E-4</v>
      </c>
      <c r="Z165" s="82">
        <f>+N165*Parámetros!$C$98</f>
        <v>2.7343264945667192E-3</v>
      </c>
      <c r="AA165" s="82">
        <f>+O165*Parámetros!$C$99</f>
        <v>3.3192408577248943E-2</v>
      </c>
      <c r="AB165" s="82">
        <f>+P165*Parámetros!$C$100</f>
        <v>0.10101961941900967</v>
      </c>
      <c r="AC165" s="82">
        <f>+Q165*Parámetros!$C$101</f>
        <v>0.15606853849355315</v>
      </c>
      <c r="AD165" s="82">
        <f>+R165*Parámetros!$C$102</f>
        <v>0.42820190932891672</v>
      </c>
      <c r="AE165" s="82">
        <f>+S165*Parámetros!$C$103</f>
        <v>0.83247951228731587</v>
      </c>
      <c r="AF165" s="82">
        <f>+T165*Parámetros!$C$104</f>
        <v>1.0583472499151612</v>
      </c>
      <c r="AG165" s="82">
        <f>+U165*Parámetros!$C$105</f>
        <v>2.0505636615642686</v>
      </c>
      <c r="AH165" s="82">
        <f t="shared" si="16"/>
        <v>4.6631614390391043</v>
      </c>
      <c r="AI165" s="152">
        <f t="shared" si="20"/>
        <v>3.0799063465177028</v>
      </c>
      <c r="AJ165" s="81">
        <f t="shared" si="18"/>
        <v>42.990893464519033</v>
      </c>
    </row>
    <row r="166" spans="1:36" x14ac:dyDescent="0.25">
      <c r="A166" s="18">
        <v>44068</v>
      </c>
      <c r="B166" s="150">
        <f t="shared" si="14"/>
        <v>158</v>
      </c>
      <c r="C166" s="78">
        <f>+'Modelo predictivo'!X165</f>
        <v>285.76842828653753</v>
      </c>
      <c r="D166" s="81">
        <f>+$C166*'Estructura Poblacion'!C$19</f>
        <v>11.657479376903675</v>
      </c>
      <c r="E166" s="81">
        <f>+$C166*'Estructura Poblacion'!D$19</f>
        <v>19.171544198458843</v>
      </c>
      <c r="F166" s="81">
        <f>+$C166*'Estructura Poblacion'!E$19</f>
        <v>58.181578658995186</v>
      </c>
      <c r="G166" s="81">
        <f>+$C166*'Estructura Poblacion'!F$19</f>
        <v>66.402392729916258</v>
      </c>
      <c r="H166" s="81">
        <f>+$C166*'Estructura Poblacion'!G$19</f>
        <v>53.171231301883267</v>
      </c>
      <c r="I166" s="81">
        <f>+$C166*'Estructura Poblacion'!H$19</f>
        <v>36.189833128931973</v>
      </c>
      <c r="J166" s="81">
        <f>+$C166*'Estructura Poblacion'!I$19</f>
        <v>19.249208951136414</v>
      </c>
      <c r="K166" s="81">
        <f>+$C166*'Estructura Poblacion'!J$19</f>
        <v>10.603180359305624</v>
      </c>
      <c r="L166" s="81">
        <f>+$C166*'Estructura Poblacion'!K$19</f>
        <v>11.141979581006286</v>
      </c>
      <c r="M166" s="151">
        <f>D166*Parámetros!$B$97</f>
        <v>1.1657479376903675E-2</v>
      </c>
      <c r="N166" s="151">
        <f>E166*Parámetros!$B$98</f>
        <v>5.7514632595376529E-2</v>
      </c>
      <c r="O166" s="151">
        <f>+F166*Parámetros!$B$99</f>
        <v>0.69817894390794222</v>
      </c>
      <c r="P166" s="151">
        <f>+G166*Parámetros!$B$100</f>
        <v>2.1248765673573202</v>
      </c>
      <c r="Q166" s="151">
        <f>+H166*Parámetros!$B$101</f>
        <v>2.6053903337922804</v>
      </c>
      <c r="R166" s="151">
        <f>+I166*Parámetros!$B$102</f>
        <v>3.6913629791510609</v>
      </c>
      <c r="S166" s="151">
        <f>+J166*Parámetros!$B$103</f>
        <v>3.1953686858886448</v>
      </c>
      <c r="T166" s="151">
        <f>+K166*Parámetros!$B$104</f>
        <v>2.5765728273112662</v>
      </c>
      <c r="U166" s="151">
        <f>+L166*Parámetros!$B$105</f>
        <v>3.0417604256147164</v>
      </c>
      <c r="V166" s="151">
        <f t="shared" si="15"/>
        <v>18.002682874995511</v>
      </c>
      <c r="W166" s="151">
        <f t="shared" si="19"/>
        <v>12.051283925213093</v>
      </c>
      <c r="X166" s="81">
        <f t="shared" si="17"/>
        <v>163.76167069624518</v>
      </c>
      <c r="Y166" s="82">
        <f>+M166*Parámetros!$C$97</f>
        <v>5.828739688451838E-4</v>
      </c>
      <c r="Z166" s="82">
        <f>+N166*Parámetros!$C$98</f>
        <v>2.8757316297688268E-3</v>
      </c>
      <c r="AA166" s="82">
        <f>+O166*Parámetros!$C$99</f>
        <v>3.4908947195397111E-2</v>
      </c>
      <c r="AB166" s="82">
        <f>+P166*Parámetros!$C$100</f>
        <v>0.10624382836786601</v>
      </c>
      <c r="AC166" s="82">
        <f>+Q166*Parámetros!$C$101</f>
        <v>0.16413959102891365</v>
      </c>
      <c r="AD166" s="82">
        <f>+R166*Parámetros!$C$102</f>
        <v>0.45034628345642941</v>
      </c>
      <c r="AE166" s="82">
        <f>+S166*Parámetros!$C$103</f>
        <v>0.8755310199334887</v>
      </c>
      <c r="AF166" s="82">
        <f>+T166*Parámetros!$C$104</f>
        <v>1.1130794613984669</v>
      </c>
      <c r="AG166" s="82">
        <f>+U166*Parámetros!$C$105</f>
        <v>2.1566081417608336</v>
      </c>
      <c r="AH166" s="82">
        <f t="shared" si="16"/>
        <v>4.9043158787400092</v>
      </c>
      <c r="AI166" s="152">
        <f t="shared" si="20"/>
        <v>3.2830275089563026</v>
      </c>
      <c r="AJ166" s="81">
        <f t="shared" si="18"/>
        <v>44.612181834302739</v>
      </c>
    </row>
    <row r="167" spans="1:36" x14ac:dyDescent="0.25">
      <c r="A167" s="18">
        <v>44069</v>
      </c>
      <c r="B167" s="150">
        <f t="shared" si="14"/>
        <v>159</v>
      </c>
      <c r="C167" s="78">
        <f>+'Modelo predictivo'!X166</f>
        <v>300.53960705618374</v>
      </c>
      <c r="D167" s="81">
        <f>+$C167*'Estructura Poblacion'!C$19</f>
        <v>12.260046682579057</v>
      </c>
      <c r="E167" s="81">
        <f>+$C167*'Estructura Poblacion'!D$19</f>
        <v>20.162508484974289</v>
      </c>
      <c r="F167" s="81">
        <f>+$C167*'Estructura Poblacion'!E$19</f>
        <v>61.188945514127717</v>
      </c>
      <c r="G167" s="81">
        <f>+$C167*'Estructura Poblacion'!F$19</f>
        <v>69.834687961502752</v>
      </c>
      <c r="H167" s="81">
        <f>+$C167*'Estructura Poblacion'!G$19</f>
        <v>55.919616655967282</v>
      </c>
      <c r="I167" s="81">
        <f>+$C167*'Estructura Poblacion'!H$19</f>
        <v>38.060461378512834</v>
      </c>
      <c r="J167" s="81">
        <f>+$C167*'Estructura Poblacion'!I$19</f>
        <v>20.244187676730313</v>
      </c>
      <c r="K167" s="81">
        <f>+$C167*'Estructura Poblacion'!J$19</f>
        <v>11.151251654491045</v>
      </c>
      <c r="L167" s="81">
        <f>+$C167*'Estructura Poblacion'!K$19</f>
        <v>11.717901047298456</v>
      </c>
      <c r="M167" s="151">
        <f>D167*Parámetros!$B$97</f>
        <v>1.2260046682579058E-2</v>
      </c>
      <c r="N167" s="151">
        <f>E167*Parámetros!$B$98</f>
        <v>6.0487525454922871E-2</v>
      </c>
      <c r="O167" s="151">
        <f>+F167*Parámetros!$B$99</f>
        <v>0.7342673461695326</v>
      </c>
      <c r="P167" s="151">
        <f>+G167*Parámetros!$B$100</f>
        <v>2.2347100147680883</v>
      </c>
      <c r="Q167" s="151">
        <f>+H167*Parámetros!$B$101</f>
        <v>2.7400612161423967</v>
      </c>
      <c r="R167" s="151">
        <f>+I167*Parámetros!$B$102</f>
        <v>3.882167060608309</v>
      </c>
      <c r="S167" s="151">
        <f>+J167*Parámetros!$B$103</f>
        <v>3.3605351543372319</v>
      </c>
      <c r="T167" s="151">
        <f>+K167*Parámetros!$B$104</f>
        <v>2.7097541520413237</v>
      </c>
      <c r="U167" s="151">
        <f>+L167*Parámetros!$B$105</f>
        <v>3.1989869859124789</v>
      </c>
      <c r="V167" s="151">
        <f t="shared" si="15"/>
        <v>18.933229502116863</v>
      </c>
      <c r="W167" s="151">
        <f t="shared" si="19"/>
        <v>12.845834701568174</v>
      </c>
      <c r="X167" s="81">
        <f t="shared" si="17"/>
        <v>169.84906549679386</v>
      </c>
      <c r="Y167" s="82">
        <f>+M167*Parámetros!$C$97</f>
        <v>6.1300233412895288E-4</v>
      </c>
      <c r="Z167" s="82">
        <f>+N167*Parámetros!$C$98</f>
        <v>3.0243762727461439E-3</v>
      </c>
      <c r="AA167" s="82">
        <f>+O167*Parámetros!$C$99</f>
        <v>3.671336730847663E-2</v>
      </c>
      <c r="AB167" s="82">
        <f>+P167*Parámetros!$C$100</f>
        <v>0.11173550073840442</v>
      </c>
      <c r="AC167" s="82">
        <f>+Q167*Parámetros!$C$101</f>
        <v>0.17262385661697099</v>
      </c>
      <c r="AD167" s="82">
        <f>+R167*Parámetros!$C$102</f>
        <v>0.4736243813942137</v>
      </c>
      <c r="AE167" s="82">
        <f>+S167*Parámetros!$C$103</f>
        <v>0.92078663228840163</v>
      </c>
      <c r="AF167" s="82">
        <f>+T167*Parámetros!$C$104</f>
        <v>1.1706137936818519</v>
      </c>
      <c r="AG167" s="82">
        <f>+U167*Parámetros!$C$105</f>
        <v>2.2680817730119474</v>
      </c>
      <c r="AH167" s="82">
        <f t="shared" si="16"/>
        <v>5.157816683647142</v>
      </c>
      <c r="AI167" s="152">
        <f t="shared" si="20"/>
        <v>3.4994801352676683</v>
      </c>
      <c r="AJ167" s="81">
        <f t="shared" si="18"/>
        <v>46.270518382682212</v>
      </c>
    </row>
    <row r="168" spans="1:36" x14ac:dyDescent="0.25">
      <c r="A168" s="18">
        <v>44070</v>
      </c>
      <c r="B168" s="150">
        <f t="shared" si="14"/>
        <v>160</v>
      </c>
      <c r="C168" s="78">
        <f>+'Modelo predictivo'!X167</f>
        <v>316.06624978547916</v>
      </c>
      <c r="D168" s="81">
        <f>+$C168*'Estructura Poblacion'!C$19</f>
        <v>12.893431967631695</v>
      </c>
      <c r="E168" s="81">
        <f>+$C168*'Estructura Poblacion'!D$19</f>
        <v>21.204155104662789</v>
      </c>
      <c r="F168" s="81">
        <f>+$C168*'Estructura Poblacion'!E$19</f>
        <v>64.350122522662829</v>
      </c>
      <c r="G168" s="81">
        <f>+$C168*'Estructura Poblacion'!F$19</f>
        <v>73.442526078784184</v>
      </c>
      <c r="H168" s="81">
        <f>+$C168*'Estructura Poblacion'!G$19</f>
        <v>58.808566694469356</v>
      </c>
      <c r="I168" s="81">
        <f>+$C168*'Estructura Poblacion'!H$19</f>
        <v>40.026761899514852</v>
      </c>
      <c r="J168" s="81">
        <f>+$C168*'Estructura Poblacion'!I$19</f>
        <v>21.290054051815563</v>
      </c>
      <c r="K168" s="81">
        <f>+$C168*'Estructura Poblacion'!J$19</f>
        <v>11.727353760032759</v>
      </c>
      <c r="L168" s="81">
        <f>+$C168*'Estructura Poblacion'!K$19</f>
        <v>12.323277705905145</v>
      </c>
      <c r="M168" s="151">
        <f>D168*Parámetros!$B$97</f>
        <v>1.2893431967631696E-2</v>
      </c>
      <c r="N168" s="151">
        <f>E168*Parámetros!$B$98</f>
        <v>6.361246531398837E-2</v>
      </c>
      <c r="O168" s="151">
        <f>+F168*Parámetros!$B$99</f>
        <v>0.77220147027195396</v>
      </c>
      <c r="P168" s="151">
        <f>+G168*Parámetros!$B$100</f>
        <v>2.3501608345210938</v>
      </c>
      <c r="Q168" s="151">
        <f>+H168*Parámetros!$B$101</f>
        <v>2.8816197680289983</v>
      </c>
      <c r="R168" s="151">
        <f>+I168*Parámetros!$B$102</f>
        <v>4.0827297137505143</v>
      </c>
      <c r="S168" s="151">
        <f>+J168*Parámetros!$B$103</f>
        <v>3.5341489726013835</v>
      </c>
      <c r="T168" s="151">
        <f>+K168*Parámetros!$B$104</f>
        <v>2.8497469636879607</v>
      </c>
      <c r="U168" s="151">
        <f>+L168*Parámetros!$B$105</f>
        <v>3.3642548137121047</v>
      </c>
      <c r="V168" s="151">
        <f t="shared" si="15"/>
        <v>19.911368433855628</v>
      </c>
      <c r="W168" s="151">
        <f t="shared" si="19"/>
        <v>13.692501982562609</v>
      </c>
      <c r="X168" s="81">
        <f t="shared" si="17"/>
        <v>176.06793194808685</v>
      </c>
      <c r="Y168" s="82">
        <f>+M168*Parámetros!$C$97</f>
        <v>6.4467159838158482E-4</v>
      </c>
      <c r="Z168" s="82">
        <f>+N168*Parámetros!$C$98</f>
        <v>3.1806232656994187E-3</v>
      </c>
      <c r="AA168" s="82">
        <f>+O168*Parámetros!$C$99</f>
        <v>3.8610073513597701E-2</v>
      </c>
      <c r="AB168" s="82">
        <f>+P168*Parámetros!$C$100</f>
        <v>0.1175080417260547</v>
      </c>
      <c r="AC168" s="82">
        <f>+Q168*Parámetros!$C$101</f>
        <v>0.18154204538582688</v>
      </c>
      <c r="AD168" s="82">
        <f>+R168*Parámetros!$C$102</f>
        <v>0.49809302507756276</v>
      </c>
      <c r="AE168" s="82">
        <f>+S168*Parámetros!$C$103</f>
        <v>0.9683568184927791</v>
      </c>
      <c r="AF168" s="82">
        <f>+T168*Parámetros!$C$104</f>
        <v>1.2310906883131989</v>
      </c>
      <c r="AG168" s="82">
        <f>+U168*Parámetros!$C$105</f>
        <v>2.3852566629218819</v>
      </c>
      <c r="AH168" s="82">
        <f t="shared" si="16"/>
        <v>5.424282650294983</v>
      </c>
      <c r="AI168" s="152">
        <f t="shared" si="20"/>
        <v>3.7301304121748915</v>
      </c>
      <c r="AJ168" s="81">
        <f t="shared" si="18"/>
        <v>47.964670620802302</v>
      </c>
    </row>
    <row r="169" spans="1:36" x14ac:dyDescent="0.25">
      <c r="A169" s="18">
        <v>44071</v>
      </c>
      <c r="B169" s="150">
        <f t="shared" si="14"/>
        <v>161</v>
      </c>
      <c r="C169" s="78">
        <f>+'Modelo predictivo'!X168</f>
        <v>332.3861374584958</v>
      </c>
      <c r="D169" s="81">
        <f>+$C169*'Estructura Poblacion'!C$19</f>
        <v>13.559176448651884</v>
      </c>
      <c r="E169" s="81">
        <f>+$C169*'Estructura Poblacion'!D$19</f>
        <v>22.299018696533764</v>
      </c>
      <c r="F169" s="81">
        <f>+$C169*'Estructura Poblacion'!E$19</f>
        <v>67.672801777494684</v>
      </c>
      <c r="G169" s="81">
        <f>+$C169*'Estructura Poblacion'!F$19</f>
        <v>77.234686035254853</v>
      </c>
      <c r="H169" s="81">
        <f>+$C169*'Estructura Poblacion'!G$19</f>
        <v>61.845111100321766</v>
      </c>
      <c r="I169" s="81">
        <f>+$C169*'Estructura Poblacion'!H$19</f>
        <v>42.093519291542719</v>
      </c>
      <c r="J169" s="81">
        <f>+$C169*'Estructura Poblacion'!I$19</f>
        <v>22.389352983333577</v>
      </c>
      <c r="K169" s="81">
        <f>+$C169*'Estructura Poblacion'!J$19</f>
        <v>12.332888505344426</v>
      </c>
      <c r="L169" s="81">
        <f>+$C169*'Estructura Poblacion'!K$19</f>
        <v>12.959582620018129</v>
      </c>
      <c r="M169" s="151">
        <f>D169*Parámetros!$B$97</f>
        <v>1.3559176448651884E-2</v>
      </c>
      <c r="N169" s="151">
        <f>E169*Parámetros!$B$98</f>
        <v>6.6897056089601295E-2</v>
      </c>
      <c r="O169" s="151">
        <f>+F169*Parámetros!$B$99</f>
        <v>0.81207362132993621</v>
      </c>
      <c r="P169" s="151">
        <f>+G169*Parámetros!$B$100</f>
        <v>2.4715099531281552</v>
      </c>
      <c r="Q169" s="151">
        <f>+H169*Parámetros!$B$101</f>
        <v>3.0304104439157666</v>
      </c>
      <c r="R169" s="151">
        <f>+I169*Parámetros!$B$102</f>
        <v>4.2935389677373568</v>
      </c>
      <c r="S169" s="151">
        <f>+J169*Parámetros!$B$103</f>
        <v>3.7166325952333739</v>
      </c>
      <c r="T169" s="151">
        <f>+K169*Parámetros!$B$104</f>
        <v>2.9968919067986954</v>
      </c>
      <c r="U169" s="151">
        <f>+L169*Parámetros!$B$105</f>
        <v>3.5379660552649494</v>
      </c>
      <c r="V169" s="151">
        <f t="shared" si="15"/>
        <v>20.939479775946488</v>
      </c>
      <c r="W169" s="151">
        <f t="shared" si="19"/>
        <v>14.594667528945838</v>
      </c>
      <c r="X169" s="81">
        <f t="shared" si="17"/>
        <v>182.4127441950875</v>
      </c>
      <c r="Y169" s="82">
        <f>+M169*Parámetros!$C$97</f>
        <v>6.7795882243259424E-4</v>
      </c>
      <c r="Z169" s="82">
        <f>+N169*Parámetros!$C$98</f>
        <v>3.3448528044800648E-3</v>
      </c>
      <c r="AA169" s="82">
        <f>+O169*Parámetros!$C$99</f>
        <v>4.0603681066496811E-2</v>
      </c>
      <c r="AB169" s="82">
        <f>+P169*Parámetros!$C$100</f>
        <v>0.12357549765640777</v>
      </c>
      <c r="AC169" s="82">
        <f>+Q169*Parámetros!$C$101</f>
        <v>0.1909158579666933</v>
      </c>
      <c r="AD169" s="82">
        <f>+R169*Parámetros!$C$102</f>
        <v>0.52381175406395752</v>
      </c>
      <c r="AE169" s="82">
        <f>+S169*Parámetros!$C$103</f>
        <v>1.0183573310939444</v>
      </c>
      <c r="AF169" s="82">
        <f>+T169*Parámetros!$C$104</f>
        <v>1.2946573037370364</v>
      </c>
      <c r="AG169" s="82">
        <f>+U169*Parámetros!$C$105</f>
        <v>2.5084179331828489</v>
      </c>
      <c r="AH169" s="82">
        <f t="shared" si="16"/>
        <v>5.7043621703942975</v>
      </c>
      <c r="AI169" s="152">
        <f t="shared" si="20"/>
        <v>3.9758996036393905</v>
      </c>
      <c r="AJ169" s="81">
        <f t="shared" si="18"/>
        <v>49.693133187557208</v>
      </c>
    </row>
    <row r="170" spans="1:36" x14ac:dyDescent="0.25">
      <c r="A170" s="18">
        <v>44072</v>
      </c>
      <c r="B170" s="150">
        <f t="shared" si="14"/>
        <v>162</v>
      </c>
      <c r="C170" s="78">
        <f>+'Modelo predictivo'!X169</f>
        <v>349.53884911444038</v>
      </c>
      <c r="D170" s="81">
        <f>+$C170*'Estructura Poblacion'!C$19</f>
        <v>14.258894691097664</v>
      </c>
      <c r="E170" s="81">
        <f>+$C170*'Estructura Poblacion'!D$19</f>
        <v>23.449754526965084</v>
      </c>
      <c r="F170" s="81">
        <f>+$C170*'Estructura Poblacion'!E$19</f>
        <v>71.165041450047823</v>
      </c>
      <c r="G170" s="81">
        <f>+$C170*'Estructura Poblacion'!F$19</f>
        <v>81.220364588306907</v>
      </c>
      <c r="H170" s="81">
        <f>+$C170*'Estructura Poblacion'!G$19</f>
        <v>65.036614109878343</v>
      </c>
      <c r="I170" s="81">
        <f>+$C170*'Estructura Poblacion'!H$19</f>
        <v>44.265745860654462</v>
      </c>
      <c r="J170" s="81">
        <f>+$C170*'Estructura Poblacion'!I$19</f>
        <v>23.544750494260871</v>
      </c>
      <c r="K170" s="81">
        <f>+$C170*'Estructura Poblacion'!J$19</f>
        <v>12.969324435057354</v>
      </c>
      <c r="L170" s="81">
        <f>+$C170*'Estructura Poblacion'!K$19</f>
        <v>13.62835895817188</v>
      </c>
      <c r="M170" s="151">
        <f>D170*Parámetros!$B$97</f>
        <v>1.4258894691097665E-2</v>
      </c>
      <c r="N170" s="151">
        <f>E170*Parámetros!$B$98</f>
        <v>7.0349263580895258E-2</v>
      </c>
      <c r="O170" s="151">
        <f>+F170*Parámetros!$B$99</f>
        <v>0.85398049740057391</v>
      </c>
      <c r="P170" s="151">
        <f>+G170*Parámetros!$B$100</f>
        <v>2.599051666825821</v>
      </c>
      <c r="Q170" s="151">
        <f>+H170*Parámetros!$B$101</f>
        <v>3.1867940913840389</v>
      </c>
      <c r="R170" s="151">
        <f>+I170*Parámetros!$B$102</f>
        <v>4.5151060777867551</v>
      </c>
      <c r="S170" s="151">
        <f>+J170*Parámetros!$B$103</f>
        <v>3.9084285820473048</v>
      </c>
      <c r="T170" s="151">
        <f>+K170*Parámetros!$B$104</f>
        <v>3.1515458377189369</v>
      </c>
      <c r="U170" s="151">
        <f>+L170*Parámetros!$B$105</f>
        <v>3.7205419955809234</v>
      </c>
      <c r="V170" s="151">
        <f t="shared" si="15"/>
        <v>22.020056907016347</v>
      </c>
      <c r="W170" s="151">
        <f t="shared" si="19"/>
        <v>11.438236423742019</v>
      </c>
      <c r="X170" s="81">
        <f t="shared" si="17"/>
        <v>192.99456467836183</v>
      </c>
      <c r="Y170" s="82">
        <f>+M170*Parámetros!$C$97</f>
        <v>7.1294473455488325E-4</v>
      </c>
      <c r="Z170" s="82">
        <f>+N170*Parámetros!$C$98</f>
        <v>3.5174631790447631E-3</v>
      </c>
      <c r="AA170" s="82">
        <f>+O170*Parámetros!$C$99</f>
        <v>4.2699024870028697E-2</v>
      </c>
      <c r="AB170" s="82">
        <f>+P170*Parámetros!$C$100</f>
        <v>0.12995258334129106</v>
      </c>
      <c r="AC170" s="82">
        <f>+Q170*Parámetros!$C$101</f>
        <v>0.20076802775719446</v>
      </c>
      <c r="AD170" s="82">
        <f>+R170*Parámetros!$C$102</f>
        <v>0.55084294148998414</v>
      </c>
      <c r="AE170" s="82">
        <f>+S170*Parámetros!$C$103</f>
        <v>1.0709094314809615</v>
      </c>
      <c r="AF170" s="82">
        <f>+T170*Parámetros!$C$104</f>
        <v>1.3614678018945807</v>
      </c>
      <c r="AG170" s="82">
        <f>+U170*Parámetros!$C$105</f>
        <v>2.6378642748668746</v>
      </c>
      <c r="AH170" s="82">
        <f t="shared" si="16"/>
        <v>5.9987344936145153</v>
      </c>
      <c r="AI170" s="152">
        <f t="shared" si="20"/>
        <v>3.1160202569393043</v>
      </c>
      <c r="AJ170" s="81">
        <f t="shared" si="18"/>
        <v>52.575847424232421</v>
      </c>
    </row>
    <row r="171" spans="1:36" x14ac:dyDescent="0.25">
      <c r="A171" s="18">
        <v>44073</v>
      </c>
      <c r="B171" s="150">
        <f t="shared" si="14"/>
        <v>163</v>
      </c>
      <c r="C171" s="78">
        <f>+'Modelo predictivo'!X170</f>
        <v>367.56583758536726</v>
      </c>
      <c r="D171" s="81">
        <f>+$C171*'Estructura Poblacion'!C$19</f>
        <v>14.994277698897237</v>
      </c>
      <c r="E171" s="81">
        <f>+$C171*'Estructura Poblacion'!D$19</f>
        <v>24.659143570771377</v>
      </c>
      <c r="F171" s="81">
        <f>+$C171*'Estructura Poblacion'!E$19</f>
        <v>74.835281210244048</v>
      </c>
      <c r="G171" s="81">
        <f>+$C171*'Estructura Poblacion'!F$19</f>
        <v>85.409193897974035</v>
      </c>
      <c r="H171" s="81">
        <f>+$C171*'Estructura Poblacion'!G$19</f>
        <v>68.390788604980159</v>
      </c>
      <c r="I171" s="81">
        <f>+$C171*'Estructura Poblacion'!H$19</f>
        <v>46.548691210817061</v>
      </c>
      <c r="J171" s="81">
        <f>+$C171*'Estructura Poblacion'!I$19</f>
        <v>24.75903882526103</v>
      </c>
      <c r="K171" s="81">
        <f>+$C171*'Estructura Poblacion'!J$19</f>
        <v>13.638199619200169</v>
      </c>
      <c r="L171" s="81">
        <f>+$C171*'Estructura Poblacion'!K$19</f>
        <v>14.331222947222154</v>
      </c>
      <c r="M171" s="151">
        <f>D171*Parámetros!$B$97</f>
        <v>1.4994277698897237E-2</v>
      </c>
      <c r="N171" s="151">
        <f>E171*Parámetros!$B$98</f>
        <v>7.3977430712314135E-2</v>
      </c>
      <c r="O171" s="151">
        <f>+F171*Parámetros!$B$99</f>
        <v>0.89802337452292857</v>
      </c>
      <c r="P171" s="151">
        <f>+G171*Parámetros!$B$100</f>
        <v>2.7330942047351692</v>
      </c>
      <c r="Q171" s="151">
        <f>+H171*Parámetros!$B$101</f>
        <v>3.3511486416440279</v>
      </c>
      <c r="R171" s="151">
        <f>+I171*Parámetros!$B$102</f>
        <v>4.7479665035033403</v>
      </c>
      <c r="S171" s="151">
        <f>+J171*Parámetros!$B$103</f>
        <v>4.1100004449933314</v>
      </c>
      <c r="T171" s="151">
        <f>+K171*Parámetros!$B$104</f>
        <v>3.314082507465641</v>
      </c>
      <c r="U171" s="151">
        <f>+L171*Parámetros!$B$105</f>
        <v>3.912423864591648</v>
      </c>
      <c r="V171" s="151">
        <f t="shared" si="15"/>
        <v>23.155711249867299</v>
      </c>
      <c r="W171" s="151">
        <f t="shared" si="19"/>
        <v>11.775744597121241</v>
      </c>
      <c r="X171" s="81">
        <f t="shared" si="17"/>
        <v>204.37453133110787</v>
      </c>
      <c r="Y171" s="82">
        <f>+M171*Parámetros!$C$97</f>
        <v>7.4971388494486191E-4</v>
      </c>
      <c r="Z171" s="82">
        <f>+N171*Parámetros!$C$98</f>
        <v>3.698871535615707E-3</v>
      </c>
      <c r="AA171" s="82">
        <f>+O171*Parámetros!$C$99</f>
        <v>4.4901168726146433E-2</v>
      </c>
      <c r="AB171" s="82">
        <f>+P171*Parámetros!$C$100</f>
        <v>0.13665471023675846</v>
      </c>
      <c r="AC171" s="82">
        <f>+Q171*Parámetros!$C$101</f>
        <v>0.21112236442357377</v>
      </c>
      <c r="AD171" s="82">
        <f>+R171*Parámetros!$C$102</f>
        <v>0.57925191342740745</v>
      </c>
      <c r="AE171" s="82">
        <f>+S171*Parámetros!$C$103</f>
        <v>1.1261401219281728</v>
      </c>
      <c r="AF171" s="82">
        <f>+T171*Parámetros!$C$104</f>
        <v>1.431683643225157</v>
      </c>
      <c r="AG171" s="82">
        <f>+U171*Parámetros!$C$105</f>
        <v>2.7739085199954783</v>
      </c>
      <c r="AH171" s="82">
        <f t="shared" si="16"/>
        <v>6.308111027383255</v>
      </c>
      <c r="AI171" s="152">
        <f t="shared" si="20"/>
        <v>3.2079647024090008</v>
      </c>
      <c r="AJ171" s="81">
        <f t="shared" si="18"/>
        <v>55.675993749206675</v>
      </c>
    </row>
    <row r="172" spans="1:36" ht="15.75" thickBot="1" x14ac:dyDescent="0.3">
      <c r="A172" s="19">
        <v>44074</v>
      </c>
      <c r="B172" s="150">
        <f t="shared" si="14"/>
        <v>164</v>
      </c>
      <c r="C172" s="78">
        <f>+'Modelo predictivo'!X171</f>
        <v>409.07152972393669</v>
      </c>
      <c r="D172" s="81">
        <f>+$C172*'Estructura Poblacion'!C$19</f>
        <v>16.687437972166936</v>
      </c>
      <c r="E172" s="81">
        <f>+$C172*'Estructura Poblacion'!D$19</f>
        <v>27.44366464643177</v>
      </c>
      <c r="F172" s="81">
        <f>+$C172*'Estructura Poblacion'!E$19</f>
        <v>83.28571328363897</v>
      </c>
      <c r="G172" s="81">
        <f>+$C172*'Estructura Poblacion'!F$19</f>
        <v>95.053636730366946</v>
      </c>
      <c r="H172" s="81">
        <f>+$C172*'Estructura Poblacion'!G$19</f>
        <v>76.113505807426989</v>
      </c>
      <c r="I172" s="81">
        <f>+$C172*'Estructura Poblacion'!H$19</f>
        <v>51.804989400935966</v>
      </c>
      <c r="J172" s="81">
        <f>+$C172*'Estructura Poblacion'!I$19</f>
        <v>27.554840115933214</v>
      </c>
      <c r="K172" s="81">
        <f>+$C172*'Estructura Poblacion'!J$19</f>
        <v>15.178230973684817</v>
      </c>
      <c r="L172" s="81">
        <f>+$C172*'Estructura Poblacion'!K$19</f>
        <v>15.949510793351095</v>
      </c>
      <c r="M172" s="151">
        <f>D172*Parámetros!$B$97</f>
        <v>1.6687437972166937E-2</v>
      </c>
      <c r="N172" s="151">
        <f>E172*Parámetros!$B$98</f>
        <v>8.2330993939295313E-2</v>
      </c>
      <c r="O172" s="151">
        <f>+F172*Parámetros!$B$99</f>
        <v>0.9994285594036677</v>
      </c>
      <c r="P172" s="151">
        <f>+G172*Parámetros!$B$100</f>
        <v>3.0417163753717422</v>
      </c>
      <c r="Q172" s="151">
        <f>+H172*Parámetros!$B$101</f>
        <v>3.7295617845639226</v>
      </c>
      <c r="R172" s="151">
        <f>+I172*Parámetros!$B$102</f>
        <v>5.284108918895468</v>
      </c>
      <c r="S172" s="151">
        <f>+J172*Parámetros!$B$103</f>
        <v>4.5741034592449141</v>
      </c>
      <c r="T172" s="151">
        <f>+K172*Parámetros!$B$104</f>
        <v>3.6883101266054106</v>
      </c>
      <c r="U172" s="151">
        <f>+L172*Parámetros!$B$105</f>
        <v>4.3542164465848492</v>
      </c>
      <c r="V172" s="151">
        <f t="shared" si="15"/>
        <v>25.770464102581439</v>
      </c>
      <c r="W172" s="151">
        <f t="shared" si="19"/>
        <v>12.12306355746332</v>
      </c>
      <c r="X172" s="81">
        <f t="shared" si="17"/>
        <v>218.02193187622598</v>
      </c>
      <c r="Y172" s="82">
        <f>+M172*Parámetros!$C$97</f>
        <v>8.343718986083469E-4</v>
      </c>
      <c r="Z172" s="82">
        <f>+N172*Parámetros!$C$98</f>
        <v>4.116549696964766E-3</v>
      </c>
      <c r="AA172" s="82">
        <f>+O172*Parámetros!$C$99</f>
        <v>4.9971427970183391E-2</v>
      </c>
      <c r="AB172" s="82">
        <f>+P172*Parámetros!$C$100</f>
        <v>0.15208581876858712</v>
      </c>
      <c r="AC172" s="82">
        <f>+Q172*Parámetros!$C$101</f>
        <v>0.23496239242752712</v>
      </c>
      <c r="AD172" s="82">
        <f>+R172*Parámetros!$C$102</f>
        <v>0.64466128810524703</v>
      </c>
      <c r="AE172" s="82">
        <f>+S172*Parámetros!$C$103</f>
        <v>1.2533043478331065</v>
      </c>
      <c r="AF172" s="82">
        <f>+T172*Parámetros!$C$104</f>
        <v>1.5933499746935373</v>
      </c>
      <c r="AG172" s="82">
        <f>+U172*Parámetros!$C$105</f>
        <v>3.087139460628658</v>
      </c>
      <c r="AH172" s="82">
        <f t="shared" si="16"/>
        <v>7.0204256320224196</v>
      </c>
      <c r="AI172" s="152">
        <f t="shared" si="20"/>
        <v>3.3025818160925935</v>
      </c>
      <c r="AJ172" s="81">
        <f t="shared" si="18"/>
        <v>59.393837565136501</v>
      </c>
    </row>
    <row r="173" spans="1:36" x14ac:dyDescent="0.25">
      <c r="A173" s="17">
        <v>44075</v>
      </c>
      <c r="B173" s="150">
        <f t="shared" si="14"/>
        <v>165</v>
      </c>
      <c r="C173" s="78">
        <f>+'Modelo predictivo'!X172</f>
        <v>433.07615471328609</v>
      </c>
      <c r="D173" s="81">
        <f>+$C173*'Estructura Poblacion'!C$19</f>
        <v>17.66666938146405</v>
      </c>
      <c r="E173" s="81">
        <f>+$C173*'Estructura Poblacion'!D$19</f>
        <v>29.054079525745511</v>
      </c>
      <c r="F173" s="81">
        <f>+$C173*'Estructura Poblacion'!E$19</f>
        <v>88.172981570663069</v>
      </c>
      <c r="G173" s="81">
        <f>+$C173*'Estructura Poblacion'!F$19</f>
        <v>100.63145561482008</v>
      </c>
      <c r="H173" s="81">
        <f>+$C173*'Estructura Poblacion'!G$19</f>
        <v>80.579903566188051</v>
      </c>
      <c r="I173" s="81">
        <f>+$C173*'Estructura Poblacion'!H$19</f>
        <v>54.844945136760231</v>
      </c>
      <c r="J173" s="81">
        <f>+$C173*'Estructura Poblacion'!I$19</f>
        <v>29.171778855402167</v>
      </c>
      <c r="K173" s="81">
        <f>+$C173*'Estructura Poblacion'!J$19</f>
        <v>16.068900981374945</v>
      </c>
      <c r="L173" s="81">
        <f>+$C173*'Estructura Poblacion'!K$19</f>
        <v>16.885440080867998</v>
      </c>
      <c r="M173" s="151">
        <f>D173*Parámetros!$B$97</f>
        <v>1.7666669381464051E-2</v>
      </c>
      <c r="N173" s="151">
        <f>E173*Parámetros!$B$98</f>
        <v>8.7162238577236539E-2</v>
      </c>
      <c r="O173" s="151">
        <f>+F173*Parámetros!$B$99</f>
        <v>1.0580757788479569</v>
      </c>
      <c r="P173" s="151">
        <f>+G173*Parámetros!$B$100</f>
        <v>3.220206579674243</v>
      </c>
      <c r="Q173" s="151">
        <f>+H173*Parámetros!$B$101</f>
        <v>3.9484152747432146</v>
      </c>
      <c r="R173" s="151">
        <f>+I173*Parámetros!$B$102</f>
        <v>5.5941844039495434</v>
      </c>
      <c r="S173" s="151">
        <f>+J173*Parámetros!$B$103</f>
        <v>4.8425152899967596</v>
      </c>
      <c r="T173" s="151">
        <f>+K173*Parámetros!$B$104</f>
        <v>3.9047429384741115</v>
      </c>
      <c r="U173" s="151">
        <f>+L173*Parámetros!$B$105</f>
        <v>4.6097251420769636</v>
      </c>
      <c r="V173" s="151">
        <f t="shared" si="15"/>
        <v>27.282694315721493</v>
      </c>
      <c r="W173" s="151">
        <f t="shared" si="19"/>
        <v>12.48046956837382</v>
      </c>
      <c r="X173" s="81">
        <f t="shared" si="17"/>
        <v>232.82415662357366</v>
      </c>
      <c r="Y173" s="82">
        <f>+M173*Parámetros!$C$97</f>
        <v>8.8333346907320262E-4</v>
      </c>
      <c r="Z173" s="82">
        <f>+N173*Parámetros!$C$98</f>
        <v>4.3581119288618273E-3</v>
      </c>
      <c r="AA173" s="82">
        <f>+O173*Parámetros!$C$99</f>
        <v>5.2903788942397847E-2</v>
      </c>
      <c r="AB173" s="82">
        <f>+P173*Parámetros!$C$100</f>
        <v>0.16101032898371215</v>
      </c>
      <c r="AC173" s="82">
        <f>+Q173*Parámetros!$C$101</f>
        <v>0.24875016230882252</v>
      </c>
      <c r="AD173" s="82">
        <f>+R173*Parámetros!$C$102</f>
        <v>0.6824904972818443</v>
      </c>
      <c r="AE173" s="82">
        <f>+S173*Parámetros!$C$103</f>
        <v>1.3268491894591123</v>
      </c>
      <c r="AF173" s="82">
        <f>+T173*Parámetros!$C$104</f>
        <v>1.6868489494208161</v>
      </c>
      <c r="AG173" s="82">
        <f>+U173*Parámetros!$C$105</f>
        <v>3.2682951257325672</v>
      </c>
      <c r="AH173" s="82">
        <f t="shared" si="16"/>
        <v>7.4323894875272067</v>
      </c>
      <c r="AI173" s="152">
        <f t="shared" si="20"/>
        <v>3.3999468581053072</v>
      </c>
      <c r="AJ173" s="81">
        <f t="shared" si="18"/>
        <v>63.426280194558402</v>
      </c>
    </row>
    <row r="174" spans="1:36" x14ac:dyDescent="0.25">
      <c r="A174" s="18">
        <v>44076</v>
      </c>
      <c r="B174" s="150">
        <f t="shared" si="14"/>
        <v>166</v>
      </c>
      <c r="C174" s="78">
        <f>+'Modelo predictivo'!X173</f>
        <v>458.47137792711146</v>
      </c>
      <c r="D174" s="81">
        <f>+$C174*'Estructura Poblacion'!C$19</f>
        <v>18.702628086427055</v>
      </c>
      <c r="E174" s="81">
        <f>+$C174*'Estructura Poblacion'!D$19</f>
        <v>30.757786429943497</v>
      </c>
      <c r="F174" s="81">
        <f>+$C174*'Estructura Poblacion'!E$19</f>
        <v>93.34337140636741</v>
      </c>
      <c r="G174" s="81">
        <f>+$C174*'Estructura Poblacion'!F$19</f>
        <v>106.53239994033346</v>
      </c>
      <c r="H174" s="81">
        <f>+$C174*'Estructura Poblacion'!G$19</f>
        <v>85.30504166335858</v>
      </c>
      <c r="I174" s="81">
        <f>+$C174*'Estructura Poblacion'!H$19</f>
        <v>58.061006812610572</v>
      </c>
      <c r="J174" s="81">
        <f>+$C174*'Estructura Poblacion'!I$19</f>
        <v>30.882387549773124</v>
      </c>
      <c r="K174" s="81">
        <f>+$C174*'Estructura Poblacion'!J$19</f>
        <v>17.011167884739862</v>
      </c>
      <c r="L174" s="81">
        <f>+$C174*'Estructura Poblacion'!K$19</f>
        <v>17.875588153557906</v>
      </c>
      <c r="M174" s="151">
        <f>D174*Parámetros!$B$97</f>
        <v>1.8702628086427055E-2</v>
      </c>
      <c r="N174" s="151">
        <f>E174*Parámetros!$B$98</f>
        <v>9.2273359289830492E-2</v>
      </c>
      <c r="O174" s="151">
        <f>+F174*Parámetros!$B$99</f>
        <v>1.1201204568764089</v>
      </c>
      <c r="P174" s="151">
        <f>+G174*Parámetros!$B$100</f>
        <v>3.4090367980906708</v>
      </c>
      <c r="Q174" s="151">
        <f>+H174*Parámetros!$B$101</f>
        <v>4.1799470415045707</v>
      </c>
      <c r="R174" s="151">
        <f>+I174*Parámetros!$B$102</f>
        <v>5.9222226948862779</v>
      </c>
      <c r="S174" s="151">
        <f>+J174*Parámetros!$B$103</f>
        <v>5.1264763332623389</v>
      </c>
      <c r="T174" s="151">
        <f>+K174*Parámetros!$B$104</f>
        <v>4.1337137959917865</v>
      </c>
      <c r="U174" s="151">
        <f>+L174*Parámetros!$B$105</f>
        <v>4.8800355659213084</v>
      </c>
      <c r="V174" s="151">
        <f t="shared" si="15"/>
        <v>28.882528673909622</v>
      </c>
      <c r="W174" s="151">
        <f t="shared" si="19"/>
        <v>12.848246133849498</v>
      </c>
      <c r="X174" s="81">
        <f t="shared" si="17"/>
        <v>248.85843916363376</v>
      </c>
      <c r="Y174" s="82">
        <f>+M174*Parámetros!$C$97</f>
        <v>9.3513140432135284E-4</v>
      </c>
      <c r="Z174" s="82">
        <f>+N174*Parámetros!$C$98</f>
        <v>4.613667964491525E-3</v>
      </c>
      <c r="AA174" s="82">
        <f>+O174*Parámetros!$C$99</f>
        <v>5.6006022843820447E-2</v>
      </c>
      <c r="AB174" s="82">
        <f>+P174*Parámetros!$C$100</f>
        <v>0.17045183990453355</v>
      </c>
      <c r="AC174" s="82">
        <f>+Q174*Parámetros!$C$101</f>
        <v>0.26333666361478797</v>
      </c>
      <c r="AD174" s="82">
        <f>+R174*Parámetros!$C$102</f>
        <v>0.72251116877612587</v>
      </c>
      <c r="AE174" s="82">
        <f>+S174*Parámetros!$C$103</f>
        <v>1.404654515313881</v>
      </c>
      <c r="AF174" s="82">
        <f>+T174*Parámetros!$C$104</f>
        <v>1.7857643598684518</v>
      </c>
      <c r="AG174" s="82">
        <f>+U174*Parámetros!$C$105</f>
        <v>3.4599452162382076</v>
      </c>
      <c r="AH174" s="82">
        <f t="shared" si="16"/>
        <v>7.8682185859286218</v>
      </c>
      <c r="AI174" s="152">
        <f t="shared" si="20"/>
        <v>3.5001370609997897</v>
      </c>
      <c r="AJ174" s="81">
        <f t="shared" si="18"/>
        <v>67.794361719487227</v>
      </c>
    </row>
    <row r="175" spans="1:36" x14ac:dyDescent="0.25">
      <c r="A175" s="18">
        <v>44077</v>
      </c>
      <c r="B175" s="150">
        <f t="shared" si="14"/>
        <v>167</v>
      </c>
      <c r="C175" s="78">
        <f>+'Modelo predictivo'!X174</f>
        <v>485.33557156822644</v>
      </c>
      <c r="D175" s="81">
        <f>+$C175*'Estructura Poblacion'!C$19</f>
        <v>19.798511159397009</v>
      </c>
      <c r="E175" s="81">
        <f>+$C175*'Estructura Poblacion'!D$19</f>
        <v>32.560043169201549</v>
      </c>
      <c r="F175" s="81">
        <f>+$C175*'Estructura Poblacion'!E$19</f>
        <v>98.812839131730698</v>
      </c>
      <c r="G175" s="81">
        <f>+$C175*'Estructura Poblacion'!F$19</f>
        <v>112.77468061222486</v>
      </c>
      <c r="H175" s="81">
        <f>+$C175*'Estructura Poblacion'!G$19</f>
        <v>90.303502348448887</v>
      </c>
      <c r="I175" s="81">
        <f>+$C175*'Estructura Poblacion'!H$19</f>
        <v>61.463099516988812</v>
      </c>
      <c r="J175" s="81">
        <f>+$C175*'Estructura Poblacion'!I$19</f>
        <v>32.691945308837767</v>
      </c>
      <c r="K175" s="81">
        <f>+$C175*'Estructura Poblacion'!J$19</f>
        <v>18.007939613835287</v>
      </c>
      <c r="L175" s="81">
        <f>+$C175*'Estructura Poblacion'!K$19</f>
        <v>18.923010707561584</v>
      </c>
      <c r="M175" s="151">
        <f>D175*Parámetros!$B$97</f>
        <v>1.9798511159397011E-2</v>
      </c>
      <c r="N175" s="151">
        <f>E175*Parámetros!$B$98</f>
        <v>9.7680129507604643E-2</v>
      </c>
      <c r="O175" s="151">
        <f>+F175*Parámetros!$B$99</f>
        <v>1.1857540695807685</v>
      </c>
      <c r="P175" s="151">
        <f>+G175*Parámetros!$B$100</f>
        <v>3.6087897795911954</v>
      </c>
      <c r="Q175" s="151">
        <f>+H175*Parámetros!$B$101</f>
        <v>4.4248716150739957</v>
      </c>
      <c r="R175" s="151">
        <f>+I175*Parámetros!$B$102</f>
        <v>6.2692361507328584</v>
      </c>
      <c r="S175" s="151">
        <f>+J175*Parámetros!$B$103</f>
        <v>5.4268629212670696</v>
      </c>
      <c r="T175" s="151">
        <f>+K175*Parámetros!$B$104</f>
        <v>4.3759293261619749</v>
      </c>
      <c r="U175" s="151">
        <f>+L175*Parámetros!$B$105</f>
        <v>5.1659819231643125</v>
      </c>
      <c r="V175" s="151">
        <f t="shared" si="15"/>
        <v>30.574904426239176</v>
      </c>
      <c r="W175" s="151">
        <f t="shared" si="19"/>
        <v>13.226684155061704</v>
      </c>
      <c r="X175" s="81">
        <f t="shared" si="17"/>
        <v>266.20665943481123</v>
      </c>
      <c r="Y175" s="82">
        <f>+M175*Parámetros!$C$97</f>
        <v>9.8992555796985067E-4</v>
      </c>
      <c r="Z175" s="82">
        <f>+N175*Parámetros!$C$98</f>
        <v>4.8840064753802323E-3</v>
      </c>
      <c r="AA175" s="82">
        <f>+O175*Parámetros!$C$99</f>
        <v>5.9287703479038424E-2</v>
      </c>
      <c r="AB175" s="82">
        <f>+P175*Parámetros!$C$100</f>
        <v>0.18043948897955978</v>
      </c>
      <c r="AC175" s="82">
        <f>+Q175*Parámetros!$C$101</f>
        <v>0.27876691174966173</v>
      </c>
      <c r="AD175" s="82">
        <f>+R175*Parámetros!$C$102</f>
        <v>0.76484681038940872</v>
      </c>
      <c r="AE175" s="82">
        <f>+S175*Parámetros!$C$103</f>
        <v>1.4869604404271772</v>
      </c>
      <c r="AF175" s="82">
        <f>+T175*Parámetros!$C$104</f>
        <v>1.8904014689019732</v>
      </c>
      <c r="AG175" s="82">
        <f>+U175*Parámetros!$C$105</f>
        <v>3.6626811835234974</v>
      </c>
      <c r="AH175" s="82">
        <f t="shared" si="16"/>
        <v>8.3292579394836661</v>
      </c>
      <c r="AI175" s="152">
        <f t="shared" si="20"/>
        <v>3.6032316724772713</v>
      </c>
      <c r="AJ175" s="81">
        <f t="shared" si="18"/>
        <v>72.520387986493631</v>
      </c>
    </row>
    <row r="176" spans="1:36" x14ac:dyDescent="0.25">
      <c r="A176" s="18">
        <v>44078</v>
      </c>
      <c r="B176" s="150">
        <f t="shared" si="14"/>
        <v>168</v>
      </c>
      <c r="C176" s="78">
        <f>+'Modelo predictivo'!X175</f>
        <v>513.75125895743258</v>
      </c>
      <c r="D176" s="81">
        <f>+$C176*'Estructura Poblacion'!C$19</f>
        <v>20.957685011128682</v>
      </c>
      <c r="E176" s="81">
        <f>+$C176*'Estructura Poblacion'!D$19</f>
        <v>34.466386042619028</v>
      </c>
      <c r="F176" s="81">
        <f>+$C176*'Estructura Poblacion'!E$19</f>
        <v>104.59818624266765</v>
      </c>
      <c r="G176" s="81">
        <f>+$C176*'Estructura Poblacion'!F$19</f>
        <v>119.37747310761083</v>
      </c>
      <c r="H176" s="81">
        <f>+$C176*'Estructura Poblacion'!G$19</f>
        <v>95.590640244796646</v>
      </c>
      <c r="I176" s="81">
        <f>+$C176*'Estructura Poblacion'!H$19</f>
        <v>65.061674037712777</v>
      </c>
      <c r="J176" s="81">
        <f>+$C176*'Estructura Poblacion'!I$19</f>
        <v>34.606010859481977</v>
      </c>
      <c r="K176" s="81">
        <f>+$C176*'Estructura Poblacion'!J$19</f>
        <v>19.062278122214146</v>
      </c>
      <c r="L176" s="81">
        <f>+$C176*'Estructura Poblacion'!K$19</f>
        <v>20.030925289200859</v>
      </c>
      <c r="M176" s="151">
        <f>D176*Parámetros!$B$97</f>
        <v>2.0957685011128682E-2</v>
      </c>
      <c r="N176" s="151">
        <f>E176*Parámetros!$B$98</f>
        <v>0.10339915812785709</v>
      </c>
      <c r="O176" s="151">
        <f>+F176*Parámetros!$B$99</f>
        <v>1.2551782349120117</v>
      </c>
      <c r="P176" s="151">
        <f>+G176*Parámetros!$B$100</f>
        <v>3.8200791394435463</v>
      </c>
      <c r="Q176" s="151">
        <f>+H176*Parámetros!$B$101</f>
        <v>4.6839413719950356</v>
      </c>
      <c r="R176" s="151">
        <f>+I176*Parámetros!$B$102</f>
        <v>6.6362907518467029</v>
      </c>
      <c r="S176" s="151">
        <f>+J176*Parámetros!$B$103</f>
        <v>5.7445978026740088</v>
      </c>
      <c r="T176" s="151">
        <f>+K176*Parámetros!$B$104</f>
        <v>4.6321335836980371</v>
      </c>
      <c r="U176" s="151">
        <f>+L176*Parámetros!$B$105</f>
        <v>5.4684426039518348</v>
      </c>
      <c r="V176" s="151">
        <f t="shared" si="15"/>
        <v>32.365020331660162</v>
      </c>
      <c r="W176" s="151">
        <f t="shared" si="19"/>
        <v>13.616082088313288</v>
      </c>
      <c r="X176" s="81">
        <f t="shared" si="17"/>
        <v>284.95559767815809</v>
      </c>
      <c r="Y176" s="82">
        <f>+M176*Parámetros!$C$97</f>
        <v>1.0478842505564341E-3</v>
      </c>
      <c r="Z176" s="82">
        <f>+N176*Parámetros!$C$98</f>
        <v>5.1699579063928551E-3</v>
      </c>
      <c r="AA176" s="82">
        <f>+O176*Parámetros!$C$99</f>
        <v>6.2758911745600596E-2</v>
      </c>
      <c r="AB176" s="82">
        <f>+P176*Parámetros!$C$100</f>
        <v>0.19100395697217731</v>
      </c>
      <c r="AC176" s="82">
        <f>+Q176*Parámetros!$C$101</f>
        <v>0.29508830643568723</v>
      </c>
      <c r="AD176" s="82">
        <f>+R176*Parámetros!$C$102</f>
        <v>0.8096274717252977</v>
      </c>
      <c r="AE176" s="82">
        <f>+S176*Parámetros!$C$103</f>
        <v>1.5740197979326784</v>
      </c>
      <c r="AF176" s="82">
        <f>+T176*Parámetros!$C$104</f>
        <v>2.0010817081575518</v>
      </c>
      <c r="AG176" s="82">
        <f>+U176*Parámetros!$C$105</f>
        <v>3.8771258062018505</v>
      </c>
      <c r="AH176" s="82">
        <f t="shared" si="16"/>
        <v>8.8169238013277926</v>
      </c>
      <c r="AI176" s="152">
        <f t="shared" si="20"/>
        <v>3.7093119984183991</v>
      </c>
      <c r="AJ176" s="81">
        <f t="shared" si="18"/>
        <v>77.62799978940302</v>
      </c>
    </row>
    <row r="177" spans="1:36" x14ac:dyDescent="0.25">
      <c r="A177" s="18">
        <v>44079</v>
      </c>
      <c r="B177" s="150">
        <f t="shared" si="14"/>
        <v>169</v>
      </c>
      <c r="C177" s="78">
        <f>+'Modelo predictivo'!X176</f>
        <v>543.80530170653947</v>
      </c>
      <c r="D177" s="81">
        <f>+$C177*'Estructura Poblacion'!C$19</f>
        <v>22.183693026223331</v>
      </c>
      <c r="E177" s="81">
        <f>+$C177*'Estructura Poblacion'!D$19</f>
        <v>36.482642395224715</v>
      </c>
      <c r="F177" s="81">
        <f>+$C177*'Estructura Poblacion'!E$19</f>
        <v>110.71709749788396</v>
      </c>
      <c r="G177" s="81">
        <f>+$C177*'Estructura Poblacion'!F$19</f>
        <v>126.36096096774232</v>
      </c>
      <c r="H177" s="81">
        <f>+$C177*'Estructura Poblacion'!G$19</f>
        <v>101.18261717573716</v>
      </c>
      <c r="I177" s="81">
        <f>+$C177*'Estructura Poblacion'!H$19</f>
        <v>68.867730565585717</v>
      </c>
      <c r="J177" s="81">
        <f>+$C177*'Estructura Poblacion'!I$19</f>
        <v>36.630435153560647</v>
      </c>
      <c r="K177" s="81">
        <f>+$C177*'Estructura Poblacion'!J$19</f>
        <v>20.17740633181306</v>
      </c>
      <c r="L177" s="81">
        <f>+$C177*'Estructura Poblacion'!K$19</f>
        <v>21.202718592768587</v>
      </c>
      <c r="M177" s="151">
        <f>D177*Parámetros!$B$97</f>
        <v>2.218369302622333E-2</v>
      </c>
      <c r="N177" s="151">
        <f>E177*Parámetros!$B$98</f>
        <v>0.10944792718567414</v>
      </c>
      <c r="O177" s="151">
        <f>+F177*Parámetros!$B$99</f>
        <v>1.3286051699746075</v>
      </c>
      <c r="P177" s="151">
        <f>+G177*Parámetros!$B$100</f>
        <v>4.0435507509677544</v>
      </c>
      <c r="Q177" s="151">
        <f>+H177*Parámetros!$B$101</f>
        <v>4.9579482416111214</v>
      </c>
      <c r="R177" s="151">
        <f>+I177*Parámetros!$B$102</f>
        <v>7.0245085176897426</v>
      </c>
      <c r="S177" s="151">
        <f>+J177*Parámetros!$B$103</f>
        <v>6.0806522354910681</v>
      </c>
      <c r="T177" s="151">
        <f>+K177*Parámetros!$B$104</f>
        <v>4.9031097386305733</v>
      </c>
      <c r="U177" s="151">
        <f>+L177*Parámetros!$B$105</f>
        <v>5.7883421758258251</v>
      </c>
      <c r="V177" s="151">
        <f t="shared" si="15"/>
        <v>34.258348450402593</v>
      </c>
      <c r="W177" s="151">
        <f t="shared" si="19"/>
        <v>17.11745708424812</v>
      </c>
      <c r="X177" s="81">
        <f t="shared" si="17"/>
        <v>302.09648904431253</v>
      </c>
      <c r="Y177" s="82">
        <f>+M177*Parámetros!$C$97</f>
        <v>1.1091846513111665E-3</v>
      </c>
      <c r="Z177" s="82">
        <f>+N177*Parámetros!$C$98</f>
        <v>5.4723963592837079E-3</v>
      </c>
      <c r="AA177" s="82">
        <f>+O177*Parámetros!$C$99</f>
        <v>6.6430258498730382E-2</v>
      </c>
      <c r="AB177" s="82">
        <f>+P177*Parámetros!$C$100</f>
        <v>0.20217753754838774</v>
      </c>
      <c r="AC177" s="82">
        <f>+Q177*Parámetros!$C$101</f>
        <v>0.31235073922150064</v>
      </c>
      <c r="AD177" s="82">
        <f>+R177*Parámetros!$C$102</f>
        <v>0.85699003915814853</v>
      </c>
      <c r="AE177" s="82">
        <f>+S177*Parámetros!$C$103</f>
        <v>1.6660987125245528</v>
      </c>
      <c r="AF177" s="82">
        <f>+T177*Parámetros!$C$104</f>
        <v>2.1181434070884078</v>
      </c>
      <c r="AG177" s="82">
        <f>+U177*Parámetros!$C$105</f>
        <v>4.1039346026605097</v>
      </c>
      <c r="AH177" s="82">
        <f t="shared" si="16"/>
        <v>9.3327068777108337</v>
      </c>
      <c r="AI177" s="152">
        <f t="shared" si="20"/>
        <v>4.6631614390391043</v>
      </c>
      <c r="AJ177" s="81">
        <f t="shared" si="18"/>
        <v>82.297545228074753</v>
      </c>
    </row>
    <row r="178" spans="1:36" x14ac:dyDescent="0.25">
      <c r="A178" s="18">
        <v>44080</v>
      </c>
      <c r="B178" s="150">
        <f t="shared" si="14"/>
        <v>170</v>
      </c>
      <c r="C178" s="78">
        <f>+'Modelo predictivo'!X177</f>
        <v>575.58909115171991</v>
      </c>
      <c r="D178" s="81">
        <f>+$C178*'Estructura Poblacion'!C$19</f>
        <v>23.480263372355211</v>
      </c>
      <c r="E178" s="81">
        <f>+$C178*'Estructura Poblacion'!D$19</f>
        <v>38.614943460798699</v>
      </c>
      <c r="F178" s="81">
        <f>+$C178*'Estructura Poblacion'!E$19</f>
        <v>117.18817989412229</v>
      </c>
      <c r="G178" s="81">
        <f>+$C178*'Estructura Poblacion'!F$19</f>
        <v>133.74638028029017</v>
      </c>
      <c r="H178" s="81">
        <f>+$C178*'Estructura Poblacion'!G$19</f>
        <v>107.09643778346894</v>
      </c>
      <c r="I178" s="81">
        <f>+$C178*'Estructura Poblacion'!H$19</f>
        <v>72.892842937596399</v>
      </c>
      <c r="J178" s="81">
        <f>+$C178*'Estructura Poblacion'!I$19</f>
        <v>38.771374262746434</v>
      </c>
      <c r="K178" s="81">
        <f>+$C178*'Estructura Poblacion'!J$19</f>
        <v>21.356715235914692</v>
      </c>
      <c r="L178" s="81">
        <f>+$C178*'Estructura Poblacion'!K$19</f>
        <v>22.441953924427114</v>
      </c>
      <c r="M178" s="151">
        <f>D178*Parámetros!$B$97</f>
        <v>2.348026337235521E-2</v>
      </c>
      <c r="N178" s="151">
        <f>E178*Parámetros!$B$98</f>
        <v>0.1158448303823961</v>
      </c>
      <c r="O178" s="151">
        <f>+F178*Parámetros!$B$99</f>
        <v>1.4062581587294674</v>
      </c>
      <c r="P178" s="151">
        <f>+G178*Parámetros!$B$100</f>
        <v>4.2798841689692857</v>
      </c>
      <c r="Q178" s="151">
        <f>+H178*Parámetros!$B$101</f>
        <v>5.2477254513899787</v>
      </c>
      <c r="R178" s="151">
        <f>+I178*Parámetros!$B$102</f>
        <v>7.4350699796348323</v>
      </c>
      <c r="S178" s="151">
        <f>+J178*Parámetros!$B$103</f>
        <v>6.4360481276159085</v>
      </c>
      <c r="T178" s="151">
        <f>+K178*Parámetros!$B$104</f>
        <v>5.1896818023272697</v>
      </c>
      <c r="U178" s="151">
        <f>+L178*Parámetros!$B$105</f>
        <v>6.1266534213686024</v>
      </c>
      <c r="V178" s="151">
        <f t="shared" si="15"/>
        <v>36.260646203790095</v>
      </c>
      <c r="W178" s="151">
        <f t="shared" si="19"/>
        <v>18.002682874995511</v>
      </c>
      <c r="X178" s="81">
        <f t="shared" si="17"/>
        <v>320.35445237310711</v>
      </c>
      <c r="Y178" s="82">
        <f>+M178*Parámetros!$C$97</f>
        <v>1.1740131686177606E-3</v>
      </c>
      <c r="Z178" s="82">
        <f>+N178*Parámetros!$C$98</f>
        <v>5.7922415191198054E-3</v>
      </c>
      <c r="AA178" s="82">
        <f>+O178*Parámetros!$C$99</f>
        <v>7.0312907936473365E-2</v>
      </c>
      <c r="AB178" s="82">
        <f>+P178*Parámetros!$C$100</f>
        <v>0.21399420844846428</v>
      </c>
      <c r="AC178" s="82">
        <f>+Q178*Parámetros!$C$101</f>
        <v>0.33060670343756865</v>
      </c>
      <c r="AD178" s="82">
        <f>+R178*Parámetros!$C$102</f>
        <v>0.90707853751544953</v>
      </c>
      <c r="AE178" s="82">
        <f>+S178*Parámetros!$C$103</f>
        <v>1.7634771869667591</v>
      </c>
      <c r="AF178" s="82">
        <f>+T178*Parámetros!$C$104</f>
        <v>2.2419425386053806</v>
      </c>
      <c r="AG178" s="82">
        <f>+U178*Parámetros!$C$105</f>
        <v>4.3437972757503385</v>
      </c>
      <c r="AH178" s="82">
        <f t="shared" si="16"/>
        <v>9.8781756133481728</v>
      </c>
      <c r="AI178" s="152">
        <f t="shared" si="20"/>
        <v>4.9043158787400092</v>
      </c>
      <c r="AJ178" s="81">
        <f t="shared" si="18"/>
        <v>87.271404962682922</v>
      </c>
    </row>
    <row r="179" spans="1:36" x14ac:dyDescent="0.25">
      <c r="A179" s="18">
        <v>44081</v>
      </c>
      <c r="B179" s="150">
        <f t="shared" si="14"/>
        <v>171</v>
      </c>
      <c r="C179" s="78">
        <f>+'Modelo predictivo'!X178</f>
        <v>470.17331295204349</v>
      </c>
      <c r="D179" s="81">
        <f>+$C179*'Estructura Poblacion'!C$19</f>
        <v>19.179990358533018</v>
      </c>
      <c r="E179" s="81">
        <f>+$C179*'Estructura Poblacion'!D$19</f>
        <v>31.542842238533485</v>
      </c>
      <c r="F179" s="81">
        <f>+$C179*'Estructura Poblacion'!E$19</f>
        <v>95.72584961502686</v>
      </c>
      <c r="G179" s="81">
        <f>+$C179*'Estructura Poblacion'!F$19</f>
        <v>109.25151236952865</v>
      </c>
      <c r="H179" s="81">
        <f>+$C179*'Estructura Poblacion'!G$19</f>
        <v>87.48235109400845</v>
      </c>
      <c r="I179" s="81">
        <f>+$C179*'Estructura Poblacion'!H$19</f>
        <v>59.542944752281301</v>
      </c>
      <c r="J179" s="81">
        <f>+$C179*'Estructura Poblacion'!I$19</f>
        <v>31.67062365331385</v>
      </c>
      <c r="K179" s="81">
        <f>+$C179*'Estructura Poblacion'!J$19</f>
        <v>17.445357652889541</v>
      </c>
      <c r="L179" s="81">
        <f>+$C179*'Estructura Poblacion'!K$19</f>
        <v>18.331841217928339</v>
      </c>
      <c r="M179" s="151">
        <f>D179*Parámetros!$B$97</f>
        <v>1.917999035853302E-2</v>
      </c>
      <c r="N179" s="151">
        <f>E179*Parámetros!$B$98</f>
        <v>9.4628526715600458E-2</v>
      </c>
      <c r="O179" s="151">
        <f>+F179*Parámetros!$B$99</f>
        <v>1.1487101953803223</v>
      </c>
      <c r="P179" s="151">
        <f>+G179*Parámetros!$B$100</f>
        <v>3.4960483958249169</v>
      </c>
      <c r="Q179" s="151">
        <f>+H179*Parámetros!$B$101</f>
        <v>4.2866352036064139</v>
      </c>
      <c r="R179" s="151">
        <f>+I179*Parámetros!$B$102</f>
        <v>6.0733803647326923</v>
      </c>
      <c r="S179" s="151">
        <f>+J179*Parámetros!$B$103</f>
        <v>5.257323526450099</v>
      </c>
      <c r="T179" s="151">
        <f>+K179*Parámetros!$B$104</f>
        <v>4.2392219096521586</v>
      </c>
      <c r="U179" s="151">
        <f>+L179*Parámetros!$B$105</f>
        <v>5.0045926524944369</v>
      </c>
      <c r="V179" s="151">
        <f t="shared" si="15"/>
        <v>29.619720765215174</v>
      </c>
      <c r="W179" s="151">
        <f t="shared" si="19"/>
        <v>18.933229502116863</v>
      </c>
      <c r="X179" s="81">
        <f t="shared" si="17"/>
        <v>331.04094363620538</v>
      </c>
      <c r="Y179" s="82">
        <f>+M179*Parámetros!$C$97</f>
        <v>9.589995179266511E-4</v>
      </c>
      <c r="Z179" s="82">
        <f>+N179*Parámetros!$C$98</f>
        <v>4.7314263357800231E-3</v>
      </c>
      <c r="AA179" s="82">
        <f>+O179*Parámetros!$C$99</f>
        <v>5.7435509769016117E-2</v>
      </c>
      <c r="AB179" s="82">
        <f>+P179*Parámetros!$C$100</f>
        <v>0.17480241979124586</v>
      </c>
      <c r="AC179" s="82">
        <f>+Q179*Parámetros!$C$101</f>
        <v>0.27005801782720407</v>
      </c>
      <c r="AD179" s="82">
        <f>+R179*Parámetros!$C$102</f>
        <v>0.74095240449738842</v>
      </c>
      <c r="AE179" s="82">
        <f>+S179*Parámetros!$C$103</f>
        <v>1.4405066462473273</v>
      </c>
      <c r="AF179" s="82">
        <f>+T179*Parámetros!$C$104</f>
        <v>1.8313438649697324</v>
      </c>
      <c r="AG179" s="82">
        <f>+U179*Parámetros!$C$105</f>
        <v>3.5482561906185555</v>
      </c>
      <c r="AH179" s="82">
        <f t="shared" si="16"/>
        <v>8.0690454795741768</v>
      </c>
      <c r="AI179" s="152">
        <f t="shared" si="20"/>
        <v>5.157816683647142</v>
      </c>
      <c r="AJ179" s="81">
        <f t="shared" si="18"/>
        <v>90.182633758609953</v>
      </c>
    </row>
    <row r="180" spans="1:36" x14ac:dyDescent="0.25">
      <c r="A180" s="18">
        <v>44082</v>
      </c>
      <c r="B180" s="150">
        <f t="shared" si="14"/>
        <v>172</v>
      </c>
      <c r="C180" s="78">
        <f>+'Modelo predictivo'!X179</f>
        <v>483.68029181542806</v>
      </c>
      <c r="D180" s="81">
        <f>+$C180*'Estructura Poblacion'!C$19</f>
        <v>19.730986591700869</v>
      </c>
      <c r="E180" s="81">
        <f>+$C180*'Estructura Poblacion'!D$19</f>
        <v>32.448994271561361</v>
      </c>
      <c r="F180" s="81">
        <f>+$C180*'Estructura Poblacion'!E$19</f>
        <v>98.475829232780228</v>
      </c>
      <c r="G180" s="81">
        <f>+$C180*'Estructura Poblacion'!F$19</f>
        <v>112.39005262206429</v>
      </c>
      <c r="H180" s="81">
        <f>+$C180*'Estructura Poblacion'!G$19</f>
        <v>89.995514292759566</v>
      </c>
      <c r="I180" s="81">
        <f>+$C180*'Estructura Poblacion'!H$19</f>
        <v>61.253474197653652</v>
      </c>
      <c r="J180" s="81">
        <f>+$C180*'Estructura Poblacion'!I$19</f>
        <v>32.58044654732219</v>
      </c>
      <c r="K180" s="81">
        <f>+$C180*'Estructura Poblacion'!J$19</f>
        <v>17.946521948247575</v>
      </c>
      <c r="L180" s="81">
        <f>+$C180*'Estructura Poblacion'!K$19</f>
        <v>18.858472111338351</v>
      </c>
      <c r="M180" s="151">
        <f>D180*Parámetros!$B$97</f>
        <v>1.9730986591700871E-2</v>
      </c>
      <c r="N180" s="151">
        <f>E180*Parámetros!$B$98</f>
        <v>9.7346982814684083E-2</v>
      </c>
      <c r="O180" s="151">
        <f>+F180*Parámetros!$B$99</f>
        <v>1.1817099507933628</v>
      </c>
      <c r="P180" s="151">
        <f>+G180*Parámetros!$B$100</f>
        <v>3.5964816839060574</v>
      </c>
      <c r="Q180" s="151">
        <f>+H180*Parámetros!$B$101</f>
        <v>4.4097802003452191</v>
      </c>
      <c r="R180" s="151">
        <f>+I180*Parámetros!$B$102</f>
        <v>6.247854368160672</v>
      </c>
      <c r="S180" s="151">
        <f>+J180*Parámetros!$B$103</f>
        <v>5.4083541268554836</v>
      </c>
      <c r="T180" s="151">
        <f>+K180*Parámetros!$B$104</f>
        <v>4.3610048334241611</v>
      </c>
      <c r="U180" s="151">
        <f>+L180*Parámetros!$B$105</f>
        <v>5.1483628863953701</v>
      </c>
      <c r="V180" s="151">
        <f t="shared" si="15"/>
        <v>30.470626019286712</v>
      </c>
      <c r="W180" s="151">
        <f t="shared" si="19"/>
        <v>19.911368433855628</v>
      </c>
      <c r="X180" s="81">
        <f t="shared" si="17"/>
        <v>341.6002012216365</v>
      </c>
      <c r="Y180" s="82">
        <f>+M180*Parámetros!$C$97</f>
        <v>9.8654932958504369E-4</v>
      </c>
      <c r="Z180" s="82">
        <f>+N180*Parámetros!$C$98</f>
        <v>4.8673491407342047E-3</v>
      </c>
      <c r="AA180" s="82">
        <f>+O180*Parámetros!$C$99</f>
        <v>5.9085497539668144E-2</v>
      </c>
      <c r="AB180" s="82">
        <f>+P180*Parámetros!$C$100</f>
        <v>0.17982408419530288</v>
      </c>
      <c r="AC180" s="82">
        <f>+Q180*Parámetros!$C$101</f>
        <v>0.2778161526217488</v>
      </c>
      <c r="AD180" s="82">
        <f>+R180*Parámetros!$C$102</f>
        <v>0.762238232915602</v>
      </c>
      <c r="AE180" s="82">
        <f>+S180*Parámetros!$C$103</f>
        <v>1.4818890307584025</v>
      </c>
      <c r="AF180" s="82">
        <f>+T180*Parámetros!$C$104</f>
        <v>1.8839540880392376</v>
      </c>
      <c r="AG180" s="82">
        <f>+U180*Parámetros!$C$105</f>
        <v>3.6501892864543173</v>
      </c>
      <c r="AH180" s="82">
        <f t="shared" si="16"/>
        <v>8.3008502709945979</v>
      </c>
      <c r="AI180" s="152">
        <f t="shared" si="20"/>
        <v>5.424282650294983</v>
      </c>
      <c r="AJ180" s="81">
        <f t="shared" si="18"/>
        <v>93.05920137930957</v>
      </c>
    </row>
    <row r="181" spans="1:36" x14ac:dyDescent="0.25">
      <c r="A181" s="18">
        <v>44083</v>
      </c>
      <c r="B181" s="150">
        <f t="shared" si="14"/>
        <v>173</v>
      </c>
      <c r="C181" s="78">
        <f>+'Modelo predictivo'!X180</f>
        <v>497.55964257917367</v>
      </c>
      <c r="D181" s="81">
        <f>+$C181*'Estructura Poblacion'!C$19</f>
        <v>20.297173158437147</v>
      </c>
      <c r="E181" s="81">
        <f>+$C181*'Estructura Poblacion'!D$19</f>
        <v>33.380127875817521</v>
      </c>
      <c r="F181" s="81">
        <f>+$C181*'Estructura Poblacion'!E$19</f>
        <v>101.30162263143711</v>
      </c>
      <c r="G181" s="81">
        <f>+$C181*'Estructura Poblacion'!F$19</f>
        <v>115.61511882611114</v>
      </c>
      <c r="H181" s="81">
        <f>+$C181*'Estructura Poblacion'!G$19</f>
        <v>92.577962515623142</v>
      </c>
      <c r="I181" s="81">
        <f>+$C181*'Estructura Poblacion'!H$19</f>
        <v>63.011160976034311</v>
      </c>
      <c r="J181" s="81">
        <f>+$C181*'Estructura Poblacion'!I$19</f>
        <v>33.515352213981664</v>
      </c>
      <c r="K181" s="81">
        <f>+$C181*'Estructura Poblacion'!J$19</f>
        <v>18.46150276785897</v>
      </c>
      <c r="L181" s="81">
        <f>+$C181*'Estructura Poblacion'!K$19</f>
        <v>19.399621613872682</v>
      </c>
      <c r="M181" s="151">
        <f>D181*Parámetros!$B$97</f>
        <v>2.0297173158437147E-2</v>
      </c>
      <c r="N181" s="151">
        <f>E181*Parámetros!$B$98</f>
        <v>0.10014038362745256</v>
      </c>
      <c r="O181" s="151">
        <f>+F181*Parámetros!$B$99</f>
        <v>1.2156194715772455</v>
      </c>
      <c r="P181" s="151">
        <f>+G181*Parámetros!$B$100</f>
        <v>3.6996838024355565</v>
      </c>
      <c r="Q181" s="151">
        <f>+H181*Parámetros!$B$101</f>
        <v>4.5363201632655343</v>
      </c>
      <c r="R181" s="151">
        <f>+I181*Parámetros!$B$102</f>
        <v>6.427138419555499</v>
      </c>
      <c r="S181" s="151">
        <f>+J181*Parámetros!$B$103</f>
        <v>5.563548467520957</v>
      </c>
      <c r="T181" s="151">
        <f>+K181*Parámetros!$B$104</f>
        <v>4.4861451725897297</v>
      </c>
      <c r="U181" s="151">
        <f>+L181*Parámetros!$B$105</f>
        <v>5.2960967005872428</v>
      </c>
      <c r="V181" s="151">
        <f t="shared" si="15"/>
        <v>31.344989754317655</v>
      </c>
      <c r="W181" s="151">
        <f t="shared" si="19"/>
        <v>20.939479775946488</v>
      </c>
      <c r="X181" s="81">
        <f t="shared" si="17"/>
        <v>352.00571120000768</v>
      </c>
      <c r="Y181" s="82">
        <f>+M181*Parámetros!$C$97</f>
        <v>1.0148586579218574E-3</v>
      </c>
      <c r="Z181" s="82">
        <f>+N181*Parámetros!$C$98</f>
        <v>5.0070191813726284E-3</v>
      </c>
      <c r="AA181" s="82">
        <f>+O181*Parámetros!$C$99</f>
        <v>6.078097357886228E-2</v>
      </c>
      <c r="AB181" s="82">
        <f>+P181*Parámetros!$C$100</f>
        <v>0.18498419012177783</v>
      </c>
      <c r="AC181" s="82">
        <f>+Q181*Parámetros!$C$101</f>
        <v>0.28578817028572867</v>
      </c>
      <c r="AD181" s="82">
        <f>+R181*Parámetros!$C$102</f>
        <v>0.78411088718577082</v>
      </c>
      <c r="AE181" s="82">
        <f>+S181*Parámetros!$C$103</f>
        <v>1.5244122801007423</v>
      </c>
      <c r="AF181" s="82">
        <f>+T181*Parámetros!$C$104</f>
        <v>1.9380147145587632</v>
      </c>
      <c r="AG181" s="82">
        <f>+U181*Parámetros!$C$105</f>
        <v>3.7549325607163548</v>
      </c>
      <c r="AH181" s="82">
        <f t="shared" si="16"/>
        <v>8.5390456543872943</v>
      </c>
      <c r="AI181" s="152">
        <f t="shared" si="20"/>
        <v>5.7043621703942975</v>
      </c>
      <c r="AJ181" s="81">
        <f t="shared" si="18"/>
        <v>95.89388486330256</v>
      </c>
    </row>
    <row r="182" spans="1:36" x14ac:dyDescent="0.25">
      <c r="A182" s="18">
        <v>44084</v>
      </c>
      <c r="B182" s="150">
        <f t="shared" si="14"/>
        <v>174</v>
      </c>
      <c r="C182" s="78">
        <f>+'Modelo predictivo'!X181</f>
        <v>511.82070430298336</v>
      </c>
      <c r="D182" s="81">
        <f>+$C182*'Estructura Poblacion'!C$19</f>
        <v>20.878931031183559</v>
      </c>
      <c r="E182" s="81">
        <f>+$C182*'Estructura Poblacion'!D$19</f>
        <v>34.336869587259578</v>
      </c>
      <c r="F182" s="81">
        <f>+$C182*'Estructura Poblacion'!E$19</f>
        <v>104.20513121501183</v>
      </c>
      <c r="G182" s="81">
        <f>+$C182*'Estructura Poblacion'!F$19</f>
        <v>118.92888104612962</v>
      </c>
      <c r="H182" s="81">
        <f>+$C182*'Estructura Poblacion'!G$19</f>
        <v>95.231433425876389</v>
      </c>
      <c r="I182" s="81">
        <f>+$C182*'Estructura Poblacion'!H$19</f>
        <v>64.817187789845164</v>
      </c>
      <c r="J182" s="81">
        <f>+$C182*'Estructura Poblacion'!I$19</f>
        <v>34.475969727374057</v>
      </c>
      <c r="K182" s="81">
        <f>+$C182*'Estructura Poblacion'!J$19</f>
        <v>18.990646629129483</v>
      </c>
      <c r="L182" s="81">
        <f>+$C182*'Estructura Poblacion'!K$19</f>
        <v>19.955653851173697</v>
      </c>
      <c r="M182" s="151">
        <f>D182*Parámetros!$B$97</f>
        <v>2.0878931031183559E-2</v>
      </c>
      <c r="N182" s="151">
        <f>E182*Parámetros!$B$98</f>
        <v>0.10301060876177874</v>
      </c>
      <c r="O182" s="151">
        <f>+F182*Parámetros!$B$99</f>
        <v>1.250461574580142</v>
      </c>
      <c r="P182" s="151">
        <f>+G182*Parámetros!$B$100</f>
        <v>3.8057241934761477</v>
      </c>
      <c r="Q182" s="151">
        <f>+H182*Parámetros!$B$101</f>
        <v>4.6663402378679431</v>
      </c>
      <c r="R182" s="151">
        <f>+I182*Parámetros!$B$102</f>
        <v>6.6113531545642061</v>
      </c>
      <c r="S182" s="151">
        <f>+J182*Parámetros!$B$103</f>
        <v>5.7230109747440938</v>
      </c>
      <c r="T182" s="151">
        <f>+K182*Parámetros!$B$104</f>
        <v>4.6147271308784639</v>
      </c>
      <c r="U182" s="151">
        <f>+L182*Parámetros!$B$105</f>
        <v>5.4478935013704195</v>
      </c>
      <c r="V182" s="151">
        <f t="shared" si="15"/>
        <v>32.243400307274385</v>
      </c>
      <c r="W182" s="151">
        <f t="shared" si="19"/>
        <v>22.020056907016347</v>
      </c>
      <c r="X182" s="81">
        <f t="shared" si="17"/>
        <v>362.22905460026573</v>
      </c>
      <c r="Y182" s="82">
        <f>+M182*Parámetros!$C$97</f>
        <v>1.0439465515591779E-3</v>
      </c>
      <c r="Z182" s="82">
        <f>+N182*Parámetros!$C$98</f>
        <v>5.150530438088937E-3</v>
      </c>
      <c r="AA182" s="82">
        <f>+O182*Parámetros!$C$99</f>
        <v>6.2523078729007101E-2</v>
      </c>
      <c r="AB182" s="82">
        <f>+P182*Parámetros!$C$100</f>
        <v>0.19028620967380738</v>
      </c>
      <c r="AC182" s="82">
        <f>+Q182*Parámetros!$C$101</f>
        <v>0.29397943498568041</v>
      </c>
      <c r="AD182" s="82">
        <f>+R182*Parámetros!$C$102</f>
        <v>0.80658508485683311</v>
      </c>
      <c r="AE182" s="82">
        <f>+S182*Parámetros!$C$103</f>
        <v>1.5681050070798819</v>
      </c>
      <c r="AF182" s="82">
        <f>+T182*Parámetros!$C$104</f>
        <v>1.9935621205394964</v>
      </c>
      <c r="AG182" s="82">
        <f>+U182*Parámetros!$C$105</f>
        <v>3.8625564924716271</v>
      </c>
      <c r="AH182" s="82">
        <f t="shared" si="16"/>
        <v>8.7837919053259821</v>
      </c>
      <c r="AI182" s="152">
        <f t="shared" si="20"/>
        <v>5.9987344936145153</v>
      </c>
      <c r="AJ182" s="81">
        <f t="shared" si="18"/>
        <v>98.678942275014023</v>
      </c>
    </row>
    <row r="183" spans="1:36" x14ac:dyDescent="0.25">
      <c r="A183" s="18">
        <v>44085</v>
      </c>
      <c r="B183" s="150">
        <f t="shared" si="14"/>
        <v>175</v>
      </c>
      <c r="C183" s="78">
        <f>+'Modelo predictivo'!X182</f>
        <v>526.47299482952803</v>
      </c>
      <c r="D183" s="81">
        <f>+$C183*'Estructura Poblacion'!C$19</f>
        <v>21.476648475555432</v>
      </c>
      <c r="E183" s="81">
        <f>+$C183*'Estructura Poblacion'!D$19</f>
        <v>35.319857935981737</v>
      </c>
      <c r="F183" s="81">
        <f>+$C183*'Estructura Poblacion'!E$19</f>
        <v>107.18829278718461</v>
      </c>
      <c r="G183" s="81">
        <f>+$C183*'Estructura Poblacion'!F$19</f>
        <v>122.33355088936676</v>
      </c>
      <c r="H183" s="81">
        <f>+$C183*'Estructura Poblacion'!G$19</f>
        <v>97.957697951879666</v>
      </c>
      <c r="I183" s="81">
        <f>+$C183*'Estructura Poblacion'!H$19</f>
        <v>66.672759982657837</v>
      </c>
      <c r="J183" s="81">
        <f>+$C183*'Estructura Poblacion'!I$19</f>
        <v>35.462940204306555</v>
      </c>
      <c r="K183" s="81">
        <f>+$C183*'Estructura Poblacion'!J$19</f>
        <v>19.534306683046005</v>
      </c>
      <c r="L183" s="81">
        <f>+$C183*'Estructura Poblacion'!K$19</f>
        <v>20.526939919549442</v>
      </c>
      <c r="M183" s="151">
        <f>D183*Parámetros!$B$97</f>
        <v>2.1476648475555433E-2</v>
      </c>
      <c r="N183" s="151">
        <f>E183*Parámetros!$B$98</f>
        <v>0.10595957380794521</v>
      </c>
      <c r="O183" s="151">
        <f>+F183*Parámetros!$B$99</f>
        <v>1.2862595134462154</v>
      </c>
      <c r="P183" s="151">
        <f>+G183*Parámetros!$B$100</f>
        <v>3.9146736284597363</v>
      </c>
      <c r="Q183" s="151">
        <f>+H183*Parámetros!$B$101</f>
        <v>4.799927199642104</v>
      </c>
      <c r="R183" s="151">
        <f>+I183*Parámetros!$B$102</f>
        <v>6.8006215182310985</v>
      </c>
      <c r="S183" s="151">
        <f>+J183*Parámetros!$B$103</f>
        <v>5.8868480739148881</v>
      </c>
      <c r="T183" s="151">
        <f>+K183*Parámetros!$B$104</f>
        <v>4.7468365239801793</v>
      </c>
      <c r="U183" s="151">
        <f>+L183*Parámetros!$B$105</f>
        <v>5.6038545980369978</v>
      </c>
      <c r="V183" s="151">
        <f t="shared" si="15"/>
        <v>33.166457277994716</v>
      </c>
      <c r="W183" s="151">
        <f t="shared" si="19"/>
        <v>23.155711249867299</v>
      </c>
      <c r="X183" s="81">
        <f t="shared" si="17"/>
        <v>372.23980062839314</v>
      </c>
      <c r="Y183" s="82">
        <f>+M183*Parámetros!$C$97</f>
        <v>1.0738324237777716E-3</v>
      </c>
      <c r="Z183" s="82">
        <f>+N183*Parámetros!$C$98</f>
        <v>5.2979786903972611E-3</v>
      </c>
      <c r="AA183" s="82">
        <f>+O183*Parámetros!$C$99</f>
        <v>6.4312975672310771E-2</v>
      </c>
      <c r="AB183" s="82">
        <f>+P183*Parámetros!$C$100</f>
        <v>0.19573368142298683</v>
      </c>
      <c r="AC183" s="82">
        <f>+Q183*Parámetros!$C$101</f>
        <v>0.30239541357745253</v>
      </c>
      <c r="AD183" s="82">
        <f>+R183*Parámetros!$C$102</f>
        <v>0.82967582522419403</v>
      </c>
      <c r="AE183" s="82">
        <f>+S183*Parámetros!$C$103</f>
        <v>1.6129963722526794</v>
      </c>
      <c r="AF183" s="82">
        <f>+T183*Parámetros!$C$104</f>
        <v>2.0506333783594375</v>
      </c>
      <c r="AG183" s="82">
        <f>+U183*Parámetros!$C$105</f>
        <v>3.9731329100082311</v>
      </c>
      <c r="AH183" s="82">
        <f t="shared" si="16"/>
        <v>9.0352523676314682</v>
      </c>
      <c r="AI183" s="152">
        <f t="shared" si="20"/>
        <v>6.308111027383255</v>
      </c>
      <c r="AJ183" s="81">
        <f t="shared" si="18"/>
        <v>101.40608361526225</v>
      </c>
    </row>
    <row r="184" spans="1:36" x14ac:dyDescent="0.25">
      <c r="A184" s="18">
        <v>44086</v>
      </c>
      <c r="B184" s="150">
        <f t="shared" si="14"/>
        <v>176</v>
      </c>
      <c r="C184" s="78">
        <f>+'Modelo predictivo'!X183</f>
        <v>541.52621072065085</v>
      </c>
      <c r="D184" s="81">
        <f>+$C184*'Estructura Poblacion'!C$19</f>
        <v>22.090721047739255</v>
      </c>
      <c r="E184" s="81">
        <f>+$C184*'Estructura Poblacion'!D$19</f>
        <v>36.329743441934951</v>
      </c>
      <c r="F184" s="81">
        <f>+$C184*'Estructura Poblacion'!E$19</f>
        <v>110.25308153831291</v>
      </c>
      <c r="G184" s="81">
        <f>+$C184*'Estructura Poblacion'!F$19</f>
        <v>125.83138149103243</v>
      </c>
      <c r="H184" s="81">
        <f>+$C184*'Estructura Poblacion'!G$19</f>
        <v>100.75856027520646</v>
      </c>
      <c r="I184" s="81">
        <f>+$C184*'Estructura Poblacion'!H$19</f>
        <v>68.579105531114593</v>
      </c>
      <c r="J184" s="81">
        <f>+$C184*'Estructura Poblacion'!I$19</f>
        <v>36.476916800014493</v>
      </c>
      <c r="K184" s="81">
        <f>+$C184*'Estructura Poblacion'!J$19</f>
        <v>20.092842711809475</v>
      </c>
      <c r="L184" s="81">
        <f>+$C184*'Estructura Poblacion'!K$19</f>
        <v>21.113857883486297</v>
      </c>
      <c r="M184" s="151">
        <f>D184*Parámetros!$B$97</f>
        <v>2.2090721047739254E-2</v>
      </c>
      <c r="N184" s="151">
        <f>E184*Parámetros!$B$98</f>
        <v>0.10898923032580486</v>
      </c>
      <c r="O184" s="151">
        <f>+F184*Parámetros!$B$99</f>
        <v>1.3230369784597549</v>
      </c>
      <c r="P184" s="151">
        <f>+G184*Parámetros!$B$100</f>
        <v>4.0266042077130377</v>
      </c>
      <c r="Q184" s="151">
        <f>+H184*Parámetros!$B$101</f>
        <v>4.9371694534851169</v>
      </c>
      <c r="R184" s="151">
        <f>+I184*Parámetros!$B$102</f>
        <v>6.9950687641736877</v>
      </c>
      <c r="S184" s="151">
        <f>+J184*Parámetros!$B$103</f>
        <v>6.0551681888024058</v>
      </c>
      <c r="T184" s="151">
        <f>+K184*Parámetros!$B$104</f>
        <v>4.8825607789697019</v>
      </c>
      <c r="U184" s="151">
        <f>+L184*Parámetros!$B$105</f>
        <v>5.7640832021917596</v>
      </c>
      <c r="V184" s="151">
        <f t="shared" si="15"/>
        <v>34.114771525169004</v>
      </c>
      <c r="W184" s="151">
        <f t="shared" si="19"/>
        <v>25.770464102581439</v>
      </c>
      <c r="X184" s="81">
        <f t="shared" si="17"/>
        <v>380.58410805098066</v>
      </c>
      <c r="Y184" s="82">
        <f>+M184*Parámetros!$C$97</f>
        <v>1.1045360523869628E-3</v>
      </c>
      <c r="Z184" s="82">
        <f>+N184*Parámetros!$C$98</f>
        <v>5.4494615162902433E-3</v>
      </c>
      <c r="AA184" s="82">
        <f>+O184*Parámetros!$C$99</f>
        <v>6.6151848922987741E-2</v>
      </c>
      <c r="AB184" s="82">
        <f>+P184*Parámetros!$C$100</f>
        <v>0.20133021038565191</v>
      </c>
      <c r="AC184" s="82">
        <f>+Q184*Parámetros!$C$101</f>
        <v>0.31104167556956236</v>
      </c>
      <c r="AD184" s="82">
        <f>+R184*Parámetros!$C$102</f>
        <v>0.85339838922918987</v>
      </c>
      <c r="AE184" s="82">
        <f>+S184*Parámetros!$C$103</f>
        <v>1.6591160837318593</v>
      </c>
      <c r="AF184" s="82">
        <f>+T184*Parámetros!$C$104</f>
        <v>2.1092662565149114</v>
      </c>
      <c r="AG184" s="82">
        <f>+U184*Parámetros!$C$105</f>
        <v>4.0867349903539569</v>
      </c>
      <c r="AH184" s="82">
        <f t="shared" si="16"/>
        <v>9.2935934522767969</v>
      </c>
      <c r="AI184" s="152">
        <f t="shared" si="20"/>
        <v>7.0204256320224196</v>
      </c>
      <c r="AJ184" s="81">
        <f t="shared" si="18"/>
        <v>103.67925143551662</v>
      </c>
    </row>
    <row r="185" spans="1:36" x14ac:dyDescent="0.25">
      <c r="A185" s="18">
        <v>44087</v>
      </c>
      <c r="B185" s="150">
        <f t="shared" ref="B185:B248" si="21">+B184+1</f>
        <v>177</v>
      </c>
      <c r="C185" s="78">
        <f>+'Modelo predictivo'!X184</f>
        <v>556.99022691813298</v>
      </c>
      <c r="D185" s="81">
        <f>+$C185*'Estructura Poblacion'!C$19</f>
        <v>22.721551580654165</v>
      </c>
      <c r="E185" s="81">
        <f>+$C185*'Estructura Poblacion'!D$19</f>
        <v>37.367188592168425</v>
      </c>
      <c r="F185" s="81">
        <f>+$C185*'Estructura Poblacion'!E$19</f>
        <v>113.4015079763645</v>
      </c>
      <c r="G185" s="81">
        <f>+$C185*'Estructura Poblacion'!F$19</f>
        <v>129.42466743547337</v>
      </c>
      <c r="H185" s="81">
        <f>+$C185*'Estructura Poblacion'!G$19</f>
        <v>103.63585776752404</v>
      </c>
      <c r="I185" s="81">
        <f>+$C185*'Estructura Poblacion'!H$19</f>
        <v>70.537475001967522</v>
      </c>
      <c r="J185" s="81">
        <f>+$C185*'Estructura Poblacion'!I$19</f>
        <v>37.518564685310693</v>
      </c>
      <c r="K185" s="81">
        <f>+$C185*'Estructura Poblacion'!J$19</f>
        <v>20.666621116247899</v>
      </c>
      <c r="L185" s="81">
        <f>+$C185*'Estructura Poblacion'!K$19</f>
        <v>21.716792762422376</v>
      </c>
      <c r="M185" s="151">
        <f>D185*Parámetros!$B$97</f>
        <v>2.2721551580654167E-2</v>
      </c>
      <c r="N185" s="151">
        <f>E185*Parámetros!$B$98</f>
        <v>0.11210156577650528</v>
      </c>
      <c r="O185" s="151">
        <f>+F185*Parámetros!$B$99</f>
        <v>1.360818095716374</v>
      </c>
      <c r="P185" s="151">
        <f>+G185*Parámetros!$B$100</f>
        <v>4.1415893579351479</v>
      </c>
      <c r="Q185" s="151">
        <f>+H185*Parámetros!$B$101</f>
        <v>5.0781570306086783</v>
      </c>
      <c r="R185" s="151">
        <f>+I185*Parámetros!$B$102</f>
        <v>7.1948224502006868</v>
      </c>
      <c r="S185" s="151">
        <f>+J185*Parámetros!$B$103</f>
        <v>6.2280817377615758</v>
      </c>
      <c r="T185" s="151">
        <f>+K185*Parámetros!$B$104</f>
        <v>5.0219889312482398</v>
      </c>
      <c r="U185" s="151">
        <f>+L185*Parámetros!$B$105</f>
        <v>5.9286844241413093</v>
      </c>
      <c r="V185" s="151">
        <f t="shared" si="15"/>
        <v>35.088965144969166</v>
      </c>
      <c r="W185" s="151">
        <f t="shared" si="19"/>
        <v>27.282694315721493</v>
      </c>
      <c r="X185" s="81">
        <f t="shared" si="17"/>
        <v>388.39037888022835</v>
      </c>
      <c r="Y185" s="82">
        <f>+M185*Parámetros!$C$97</f>
        <v>1.1360775790327084E-3</v>
      </c>
      <c r="Z185" s="82">
        <f>+N185*Parámetros!$C$98</f>
        <v>5.6050782888252644E-3</v>
      </c>
      <c r="AA185" s="82">
        <f>+O185*Parámetros!$C$99</f>
        <v>6.8040904785818701E-2</v>
      </c>
      <c r="AB185" s="82">
        <f>+P185*Parámetros!$C$100</f>
        <v>0.20707946789675741</v>
      </c>
      <c r="AC185" s="82">
        <f>+Q185*Parámetros!$C$101</f>
        <v>0.31992389292834672</v>
      </c>
      <c r="AD185" s="82">
        <f>+R185*Parámetros!$C$102</f>
        <v>0.8777683389244838</v>
      </c>
      <c r="AE185" s="82">
        <f>+S185*Parámetros!$C$103</f>
        <v>1.7064943961466719</v>
      </c>
      <c r="AF185" s="82">
        <f>+T185*Parámetros!$C$104</f>
        <v>2.1694992182992396</v>
      </c>
      <c r="AG185" s="82">
        <f>+U185*Parámetros!$C$105</f>
        <v>4.203437256716188</v>
      </c>
      <c r="AH185" s="82">
        <f t="shared" si="16"/>
        <v>9.5589846315653624</v>
      </c>
      <c r="AI185" s="152">
        <f t="shared" si="20"/>
        <v>7.4323894875272067</v>
      </c>
      <c r="AJ185" s="81">
        <f t="shared" si="18"/>
        <v>105.80584657955478</v>
      </c>
    </row>
    <row r="186" spans="1:36" x14ac:dyDescent="0.25">
      <c r="A186" s="18">
        <v>44088</v>
      </c>
      <c r="B186" s="150">
        <f t="shared" si="21"/>
        <v>178</v>
      </c>
      <c r="C186" s="78">
        <f>+'Modelo predictivo'!X185</f>
        <v>601.48462340165861</v>
      </c>
      <c r="D186" s="81">
        <f>+$C186*'Estructura Poblacion'!C$19</f>
        <v>24.536631407717451</v>
      </c>
      <c r="E186" s="81">
        <f>+$C186*'Estructura Poblacion'!D$19</f>
        <v>40.352214943338126</v>
      </c>
      <c r="F186" s="81">
        <f>+$C186*'Estructura Poblacion'!E$19</f>
        <v>122.46043112057917</v>
      </c>
      <c r="G186" s="81">
        <f>+$C186*'Estructura Poblacion'!F$19</f>
        <v>139.76357858564839</v>
      </c>
      <c r="H186" s="81">
        <f>+$C186*'Estructura Poblacion'!G$19</f>
        <v>111.91466540645277</v>
      </c>
      <c r="I186" s="81">
        <f>+$C186*'Estructura Poblacion'!H$19</f>
        <v>76.172263958768411</v>
      </c>
      <c r="J186" s="81">
        <f>+$C186*'Estructura Poblacion'!I$19</f>
        <v>40.51568350701379</v>
      </c>
      <c r="K186" s="81">
        <f>+$C186*'Estructura Poblacion'!J$19</f>
        <v>22.317545655820286</v>
      </c>
      <c r="L186" s="81">
        <f>+$C186*'Estructura Poblacion'!K$19</f>
        <v>23.451608816320221</v>
      </c>
      <c r="M186" s="151">
        <f>D186*Parámetros!$B$97</f>
        <v>2.453663140771745E-2</v>
      </c>
      <c r="N186" s="151">
        <f>E186*Parámetros!$B$98</f>
        <v>0.12105664483001438</v>
      </c>
      <c r="O186" s="151">
        <f>+F186*Parámetros!$B$99</f>
        <v>1.4695251734469501</v>
      </c>
      <c r="P186" s="151">
        <f>+G186*Parámetros!$B$100</f>
        <v>4.4724345147407485</v>
      </c>
      <c r="Q186" s="151">
        <f>+H186*Parámetros!$B$101</f>
        <v>5.4838186049161859</v>
      </c>
      <c r="R186" s="151">
        <f>+I186*Parámetros!$B$102</f>
        <v>7.7695709237943777</v>
      </c>
      <c r="S186" s="151">
        <f>+J186*Parámetros!$B$103</f>
        <v>6.7256034621642895</v>
      </c>
      <c r="T186" s="151">
        <f>+K186*Parámetros!$B$104</f>
        <v>5.423163594364329</v>
      </c>
      <c r="U186" s="151">
        <f>+L186*Parámetros!$B$105</f>
        <v>6.4022892068554205</v>
      </c>
      <c r="V186" s="151">
        <f t="shared" si="15"/>
        <v>37.891998756520032</v>
      </c>
      <c r="W186" s="151">
        <f t="shared" si="19"/>
        <v>28.882528673909622</v>
      </c>
      <c r="X186" s="81">
        <f t="shared" si="17"/>
        <v>397.39984896283875</v>
      </c>
      <c r="Y186" s="82">
        <f>+M186*Parámetros!$C$97</f>
        <v>1.2268315703858725E-3</v>
      </c>
      <c r="Z186" s="82">
        <f>+N186*Parámetros!$C$98</f>
        <v>6.0528322415007198E-3</v>
      </c>
      <c r="AA186" s="82">
        <f>+O186*Parámetros!$C$99</f>
        <v>7.3476258672347514E-2</v>
      </c>
      <c r="AB186" s="82">
        <f>+P186*Parámetros!$C$100</f>
        <v>0.22362172573703742</v>
      </c>
      <c r="AC186" s="82">
        <f>+Q186*Parámetros!$C$101</f>
        <v>0.34548057210971972</v>
      </c>
      <c r="AD186" s="82">
        <f>+R186*Parámetros!$C$102</f>
        <v>0.94788765270291409</v>
      </c>
      <c r="AE186" s="82">
        <f>+S186*Parámetros!$C$103</f>
        <v>1.8428153486330154</v>
      </c>
      <c r="AF186" s="82">
        <f>+T186*Parámetros!$C$104</f>
        <v>2.34280667276539</v>
      </c>
      <c r="AG186" s="82">
        <f>+U186*Parámetros!$C$105</f>
        <v>4.5392230476604931</v>
      </c>
      <c r="AH186" s="82">
        <f t="shared" si="16"/>
        <v>10.322590942092805</v>
      </c>
      <c r="AI186" s="152">
        <f t="shared" si="20"/>
        <v>7.8682185859286218</v>
      </c>
      <c r="AJ186" s="81">
        <f t="shared" si="18"/>
        <v>108.26021893571897</v>
      </c>
    </row>
    <row r="187" spans="1:36" x14ac:dyDescent="0.25">
      <c r="A187" s="18">
        <v>44089</v>
      </c>
      <c r="B187" s="150">
        <f t="shared" si="21"/>
        <v>179</v>
      </c>
      <c r="C187" s="78">
        <f>+'Modelo predictivo'!X186</f>
        <v>621.61554655106738</v>
      </c>
      <c r="D187" s="81">
        <f>+$C187*'Estructura Poblacion'!C$19</f>
        <v>25.357841164370335</v>
      </c>
      <c r="E187" s="81">
        <f>+$C187*'Estructura Poblacion'!D$19</f>
        <v>41.702752108093392</v>
      </c>
      <c r="F187" s="81">
        <f>+$C187*'Estructura Poblacion'!E$19</f>
        <v>126.5590255514556</v>
      </c>
      <c r="G187" s="81">
        <f>+$C187*'Estructura Poblacion'!F$19</f>
        <v>144.44128729195259</v>
      </c>
      <c r="H187" s="81">
        <f>+$C187*'Estructura Poblacion'!G$19</f>
        <v>115.66030651004027</v>
      </c>
      <c r="I187" s="81">
        <f>+$C187*'Estructura Poblacion'!H$19</f>
        <v>78.721652475466144</v>
      </c>
      <c r="J187" s="81">
        <f>+$C187*'Estructura Poblacion'!I$19</f>
        <v>41.871691756090527</v>
      </c>
      <c r="K187" s="81">
        <f>+$C187*'Estructura Poblacion'!J$19</f>
        <v>23.064485442809197</v>
      </c>
      <c r="L187" s="81">
        <f>+$C187*'Estructura Poblacion'!K$19</f>
        <v>24.236504250789341</v>
      </c>
      <c r="M187" s="151">
        <f>D187*Parámetros!$B$97</f>
        <v>2.5357841164370336E-2</v>
      </c>
      <c r="N187" s="151">
        <f>E187*Parámetros!$B$98</f>
        <v>0.12510825632428019</v>
      </c>
      <c r="O187" s="151">
        <f>+F187*Parámetros!$B$99</f>
        <v>1.5187083066174674</v>
      </c>
      <c r="P187" s="151">
        <f>+G187*Parámetros!$B$100</f>
        <v>4.6221211933424833</v>
      </c>
      <c r="Q187" s="151">
        <f>+H187*Parámetros!$B$101</f>
        <v>5.6673550189919739</v>
      </c>
      <c r="R187" s="151">
        <f>+I187*Parámetros!$B$102</f>
        <v>8.029608552497546</v>
      </c>
      <c r="S187" s="151">
        <f>+J187*Parámetros!$B$103</f>
        <v>6.9507008315110275</v>
      </c>
      <c r="T187" s="151">
        <f>+K187*Parámetros!$B$104</f>
        <v>5.6046699626026344</v>
      </c>
      <c r="U187" s="151">
        <f>+L187*Parámetros!$B$105</f>
        <v>6.6165656604654908</v>
      </c>
      <c r="V187" s="151">
        <f t="shared" si="15"/>
        <v>39.160195623517275</v>
      </c>
      <c r="W187" s="151">
        <f t="shared" si="19"/>
        <v>30.574904426239176</v>
      </c>
      <c r="X187" s="81">
        <f t="shared" si="17"/>
        <v>405.98514016011683</v>
      </c>
      <c r="Y187" s="82">
        <f>+M187*Parámetros!$C$97</f>
        <v>1.2678920582185169E-3</v>
      </c>
      <c r="Z187" s="82">
        <f>+N187*Parámetros!$C$98</f>
        <v>6.2554128162140097E-3</v>
      </c>
      <c r="AA187" s="82">
        <f>+O187*Parámetros!$C$99</f>
        <v>7.5935415330873376E-2</v>
      </c>
      <c r="AB187" s="82">
        <f>+P187*Parámetros!$C$100</f>
        <v>0.23110605966712416</v>
      </c>
      <c r="AC187" s="82">
        <f>+Q187*Parámetros!$C$101</f>
        <v>0.35704336619649435</v>
      </c>
      <c r="AD187" s="82">
        <f>+R187*Parámetros!$C$102</f>
        <v>0.97961224340470054</v>
      </c>
      <c r="AE187" s="82">
        <f>+S187*Parámetros!$C$103</f>
        <v>1.9044920278340216</v>
      </c>
      <c r="AF187" s="82">
        <f>+T187*Parámetros!$C$104</f>
        <v>2.4212174238443382</v>
      </c>
      <c r="AG187" s="82">
        <f>+U187*Parámetros!$C$105</f>
        <v>4.6911450532700325</v>
      </c>
      <c r="AH187" s="82">
        <f t="shared" si="16"/>
        <v>10.668074894422016</v>
      </c>
      <c r="AI187" s="152">
        <f t="shared" si="20"/>
        <v>8.3292579394836661</v>
      </c>
      <c r="AJ187" s="81">
        <f t="shared" si="18"/>
        <v>110.59903589065732</v>
      </c>
    </row>
    <row r="188" spans="1:36" x14ac:dyDescent="0.25">
      <c r="A188" s="18">
        <v>44090</v>
      </c>
      <c r="B188" s="150">
        <f t="shared" si="21"/>
        <v>180</v>
      </c>
      <c r="C188" s="78">
        <f>+'Modelo predictivo'!X187</f>
        <v>642.39247883693315</v>
      </c>
      <c r="D188" s="81">
        <f>+$C188*'Estructura Poblacion'!C$19</f>
        <v>26.205403860816794</v>
      </c>
      <c r="E188" s="81">
        <f>+$C188*'Estructura Poblacion'!D$19</f>
        <v>43.096628534594451</v>
      </c>
      <c r="F188" s="81">
        <f>+$C188*'Estructura Poblacion'!E$19</f>
        <v>130.78914546823881</v>
      </c>
      <c r="G188" s="81">
        <f>+$C188*'Estructura Poblacion'!F$19</f>
        <v>149.26910548601001</v>
      </c>
      <c r="H188" s="81">
        <f>+$C188*'Estructura Poblacion'!G$19</f>
        <v>119.52614669028448</v>
      </c>
      <c r="I188" s="81">
        <f>+$C188*'Estructura Poblacion'!H$19</f>
        <v>81.352851859054667</v>
      </c>
      <c r="J188" s="81">
        <f>+$C188*'Estructura Poblacion'!I$19</f>
        <v>43.271214836132202</v>
      </c>
      <c r="K188" s="81">
        <f>+$C188*'Estructura Poblacion'!J$19</f>
        <v>23.835394817441792</v>
      </c>
      <c r="L188" s="81">
        <f>+$C188*'Estructura Poblacion'!K$19</f>
        <v>25.046587284359962</v>
      </c>
      <c r="M188" s="151">
        <f>D188*Parámetros!$B$97</f>
        <v>2.6205403860816795E-2</v>
      </c>
      <c r="N188" s="151">
        <f>E188*Parámetros!$B$98</f>
        <v>0.12928988560378335</v>
      </c>
      <c r="O188" s="151">
        <f>+F188*Parámetros!$B$99</f>
        <v>1.5694697456188658</v>
      </c>
      <c r="P188" s="151">
        <f>+G188*Parámetros!$B$100</f>
        <v>4.7766113755523198</v>
      </c>
      <c r="Q188" s="151">
        <f>+H188*Parámetros!$B$101</f>
        <v>5.8567811878239393</v>
      </c>
      <c r="R188" s="151">
        <f>+I188*Parámetros!$B$102</f>
        <v>8.2979908896235752</v>
      </c>
      <c r="S188" s="151">
        <f>+J188*Parámetros!$B$103</f>
        <v>7.1830216627979455</v>
      </c>
      <c r="T188" s="151">
        <f>+K188*Parámetros!$B$104</f>
        <v>5.7920009406383555</v>
      </c>
      <c r="U188" s="151">
        <f>+L188*Parámetros!$B$105</f>
        <v>6.8377183286302703</v>
      </c>
      <c r="V188" s="151">
        <f t="shared" si="15"/>
        <v>40.469089420149871</v>
      </c>
      <c r="W188" s="151">
        <f t="shared" si="19"/>
        <v>32.365020331660162</v>
      </c>
      <c r="X188" s="81">
        <f t="shared" si="17"/>
        <v>414.08920924860655</v>
      </c>
      <c r="Y188" s="82">
        <f>+M188*Parámetros!$C$97</f>
        <v>1.3102701930408399E-3</v>
      </c>
      <c r="Z188" s="82">
        <f>+N188*Parámetros!$C$98</f>
        <v>6.4644942801891682E-3</v>
      </c>
      <c r="AA188" s="82">
        <f>+O188*Parámetros!$C$99</f>
        <v>7.8473487280943291E-2</v>
      </c>
      <c r="AB188" s="82">
        <f>+P188*Parámetros!$C$100</f>
        <v>0.23883056877761599</v>
      </c>
      <c r="AC188" s="82">
        <f>+Q188*Parámetros!$C$101</f>
        <v>0.36897721483290818</v>
      </c>
      <c r="AD188" s="82">
        <f>+R188*Parámetros!$C$102</f>
        <v>1.0123548885340761</v>
      </c>
      <c r="AE188" s="82">
        <f>+S188*Parámetros!$C$103</f>
        <v>1.9681479356066371</v>
      </c>
      <c r="AF188" s="82">
        <f>+T188*Parámetros!$C$104</f>
        <v>2.5021444063557694</v>
      </c>
      <c r="AG188" s="82">
        <f>+U188*Parámetros!$C$105</f>
        <v>4.8479422949988615</v>
      </c>
      <c r="AH188" s="82">
        <f t="shared" si="16"/>
        <v>11.024645560860041</v>
      </c>
      <c r="AI188" s="152">
        <f t="shared" si="20"/>
        <v>8.8169238013277926</v>
      </c>
      <c r="AJ188" s="81">
        <f t="shared" si="18"/>
        <v>112.80675765018957</v>
      </c>
    </row>
    <row r="189" spans="1:36" x14ac:dyDescent="0.25">
      <c r="A189" s="18">
        <v>44091</v>
      </c>
      <c r="B189" s="150">
        <f t="shared" si="21"/>
        <v>181</v>
      </c>
      <c r="C189" s="78">
        <f>+'Modelo predictivo'!X188</f>
        <v>663.8342322728131</v>
      </c>
      <c r="D189" s="81">
        <f>+$C189*'Estructura Poblacion'!C$19</f>
        <v>27.08008690394427</v>
      </c>
      <c r="E189" s="81">
        <f>+$C189*'Estructura Poblacion'!D$19</f>
        <v>44.535106277406022</v>
      </c>
      <c r="F189" s="81">
        <f>+$C189*'Estructura Poblacion'!E$19</f>
        <v>135.15462093939743</v>
      </c>
      <c r="G189" s="81">
        <f>+$C189*'Estructura Poblacion'!F$19</f>
        <v>154.25140440896772</v>
      </c>
      <c r="H189" s="81">
        <f>+$C189*'Estructura Poblacion'!G$19</f>
        <v>123.5156861866279</v>
      </c>
      <c r="I189" s="81">
        <f>+$C189*'Estructura Poblacion'!H$19</f>
        <v>84.068244470789011</v>
      </c>
      <c r="J189" s="81">
        <f>+$C189*'Estructura Poblacion'!I$19</f>
        <v>44.715519914341023</v>
      </c>
      <c r="K189" s="81">
        <f>+$C189*'Estructura Poblacion'!J$19</f>
        <v>24.630971782551576</v>
      </c>
      <c r="L189" s="81">
        <f>+$C189*'Estructura Poblacion'!K$19</f>
        <v>25.882591388788175</v>
      </c>
      <c r="M189" s="151">
        <f>D189*Parámetros!$B$97</f>
        <v>2.708008690394427E-2</v>
      </c>
      <c r="N189" s="151">
        <f>E189*Parámetros!$B$98</f>
        <v>0.13360531883221807</v>
      </c>
      <c r="O189" s="151">
        <f>+F189*Parámetros!$B$99</f>
        <v>1.6218554512727692</v>
      </c>
      <c r="P189" s="151">
        <f>+G189*Parámetros!$B$100</f>
        <v>4.9360449410869673</v>
      </c>
      <c r="Q189" s="151">
        <f>+H189*Parámetros!$B$101</f>
        <v>6.0522686231447675</v>
      </c>
      <c r="R189" s="151">
        <f>+I189*Parámetros!$B$102</f>
        <v>8.5749609360204779</v>
      </c>
      <c r="S189" s="151">
        <f>+J189*Parámetros!$B$103</f>
        <v>7.4227763057806104</v>
      </c>
      <c r="T189" s="151">
        <f>+K189*Parámetros!$B$104</f>
        <v>5.9853261431600329</v>
      </c>
      <c r="U189" s="151">
        <f>+L189*Parámetros!$B$105</f>
        <v>7.0659474491391725</v>
      </c>
      <c r="V189" s="151">
        <f t="shared" si="15"/>
        <v>41.819865255340957</v>
      </c>
      <c r="W189" s="151">
        <f t="shared" si="19"/>
        <v>34.258348450402593</v>
      </c>
      <c r="X189" s="81">
        <f t="shared" si="17"/>
        <v>421.65072605354493</v>
      </c>
      <c r="Y189" s="82">
        <f>+M189*Parámetros!$C$97</f>
        <v>1.3540043451972135E-3</v>
      </c>
      <c r="Z189" s="82">
        <f>+N189*Parámetros!$C$98</f>
        <v>6.6802659416109042E-3</v>
      </c>
      <c r="AA189" s="82">
        <f>+O189*Parámetros!$C$99</f>
        <v>8.1092772563638463E-2</v>
      </c>
      <c r="AB189" s="82">
        <f>+P189*Parámetros!$C$100</f>
        <v>0.24680224705434839</v>
      </c>
      <c r="AC189" s="82">
        <f>+Q189*Parámetros!$C$101</f>
        <v>0.38129292325812036</v>
      </c>
      <c r="AD189" s="82">
        <f>+R189*Parámetros!$C$102</f>
        <v>1.0461452341944983</v>
      </c>
      <c r="AE189" s="82">
        <f>+S189*Parámetros!$C$103</f>
        <v>2.0338407077838876</v>
      </c>
      <c r="AF189" s="82">
        <f>+T189*Parámetros!$C$104</f>
        <v>2.5856608938451342</v>
      </c>
      <c r="AG189" s="82">
        <f>+U189*Parámetros!$C$105</f>
        <v>5.0097567414396726</v>
      </c>
      <c r="AH189" s="82">
        <f t="shared" si="16"/>
        <v>11.392625790426109</v>
      </c>
      <c r="AI189" s="152">
        <f t="shared" si="20"/>
        <v>9.3327068777108337</v>
      </c>
      <c r="AJ189" s="81">
        <f t="shared" si="18"/>
        <v>114.86667656290484</v>
      </c>
    </row>
    <row r="190" spans="1:36" x14ac:dyDescent="0.25">
      <c r="A190" s="18">
        <v>44092</v>
      </c>
      <c r="B190" s="150">
        <f t="shared" si="21"/>
        <v>182</v>
      </c>
      <c r="C190" s="78">
        <f>+'Modelo predictivo'!X189</f>
        <v>685.96003265748732</v>
      </c>
      <c r="D190" s="81">
        <f>+$C190*'Estructura Poblacion'!C$19</f>
        <v>27.98267458036597</v>
      </c>
      <c r="E190" s="81">
        <f>+$C190*'Estructura Poblacion'!D$19</f>
        <v>46.019475150988278</v>
      </c>
      <c r="F190" s="81">
        <f>+$C190*'Estructura Poblacion'!E$19</f>
        <v>139.65936627880689</v>
      </c>
      <c r="G190" s="81">
        <f>+$C190*'Estructura Poblacion'!F$19</f>
        <v>159.39265145090374</v>
      </c>
      <c r="H190" s="81">
        <f>+$C190*'Estructura Poblacion'!G$19</f>
        <v>127.63250222906765</v>
      </c>
      <c r="I190" s="81">
        <f>+$C190*'Estructura Poblacion'!H$19</f>
        <v>86.870265073857652</v>
      </c>
      <c r="J190" s="81">
        <f>+$C190*'Estructura Poblacion'!I$19</f>
        <v>46.205902030271197</v>
      </c>
      <c r="K190" s="81">
        <f>+$C190*'Estructura Poblacion'!J$19</f>
        <v>25.451929694100361</v>
      </c>
      <c r="L190" s="81">
        <f>+$C190*'Estructura Poblacion'!K$19</f>
        <v>26.745266169125607</v>
      </c>
      <c r="M190" s="151">
        <f>D190*Parámetros!$B$97</f>
        <v>2.798267458036597E-2</v>
      </c>
      <c r="N190" s="151">
        <f>E190*Parámetros!$B$98</f>
        <v>0.13805842545296484</v>
      </c>
      <c r="O190" s="151">
        <f>+F190*Parámetros!$B$99</f>
        <v>1.6759123953456827</v>
      </c>
      <c r="P190" s="151">
        <f>+G190*Parámetros!$B$100</f>
        <v>5.1005648464289202</v>
      </c>
      <c r="Q190" s="151">
        <f>+H190*Parámetros!$B$101</f>
        <v>6.2539926092243157</v>
      </c>
      <c r="R190" s="151">
        <f>+I190*Parámetros!$B$102</f>
        <v>8.8607670375334795</v>
      </c>
      <c r="S190" s="151">
        <f>+J190*Parámetros!$B$103</f>
        <v>7.6701797370250189</v>
      </c>
      <c r="T190" s="151">
        <f>+K190*Parámetros!$B$104</f>
        <v>6.184818915666388</v>
      </c>
      <c r="U190" s="151">
        <f>+L190*Parámetros!$B$105</f>
        <v>7.3014576641712914</v>
      </c>
      <c r="V190" s="151">
        <f t="shared" si="15"/>
        <v>43.213734305428432</v>
      </c>
      <c r="W190" s="151">
        <f t="shared" si="19"/>
        <v>36.260646203790095</v>
      </c>
      <c r="X190" s="81">
        <f t="shared" si="17"/>
        <v>428.60381415518327</v>
      </c>
      <c r="Y190" s="82">
        <f>+M190*Parámetros!$C$97</f>
        <v>1.3991337290182985E-3</v>
      </c>
      <c r="Z190" s="82">
        <f>+N190*Parámetros!$C$98</f>
        <v>6.9029212726482428E-3</v>
      </c>
      <c r="AA190" s="82">
        <f>+O190*Parámetros!$C$99</f>
        <v>8.3795619767284141E-2</v>
      </c>
      <c r="AB190" s="82">
        <f>+P190*Parámetros!$C$100</f>
        <v>0.255028242321446</v>
      </c>
      <c r="AC190" s="82">
        <f>+Q190*Parámetros!$C$101</f>
        <v>0.39400153438113189</v>
      </c>
      <c r="AD190" s="82">
        <f>+R190*Parámetros!$C$102</f>
        <v>1.0810135785790844</v>
      </c>
      <c r="AE190" s="82">
        <f>+S190*Parámetros!$C$103</f>
        <v>2.1016292479448553</v>
      </c>
      <c r="AF190" s="82">
        <f>+T190*Parámetros!$C$104</f>
        <v>2.6718417715678795</v>
      </c>
      <c r="AG190" s="82">
        <f>+U190*Parámetros!$C$105</f>
        <v>5.1767334838974453</v>
      </c>
      <c r="AH190" s="82">
        <f t="shared" si="16"/>
        <v>11.772345533460793</v>
      </c>
      <c r="AI190" s="152">
        <f t="shared" si="20"/>
        <v>9.8781756133481728</v>
      </c>
      <c r="AJ190" s="81">
        <f t="shared" si="18"/>
        <v>116.76084648301746</v>
      </c>
    </row>
    <row r="191" spans="1:36" x14ac:dyDescent="0.25">
      <c r="A191" s="18">
        <v>44093</v>
      </c>
      <c r="B191" s="150">
        <f t="shared" si="21"/>
        <v>183</v>
      </c>
      <c r="C191" s="78">
        <f>+'Modelo predictivo'!X190</f>
        <v>708.78951881662942</v>
      </c>
      <c r="D191" s="81">
        <f>+$C191*'Estructura Poblacion'!C$19</f>
        <v>28.913968025486003</v>
      </c>
      <c r="E191" s="81">
        <f>+$C191*'Estructura Poblacion'!D$19</f>
        <v>47.551052678822259</v>
      </c>
      <c r="F191" s="81">
        <f>+$C191*'Estructura Poblacion'!E$19</f>
        <v>144.30737989135594</v>
      </c>
      <c r="G191" s="81">
        <f>+$C191*'Estructura Poblacion'!F$19</f>
        <v>164.69740997461838</v>
      </c>
      <c r="H191" s="81">
        <f>+$C191*'Estructura Poblacion'!G$19</f>
        <v>131.88024889705767</v>
      </c>
      <c r="I191" s="81">
        <f>+$C191*'Estructura Poblacion'!H$19</f>
        <v>89.761400737347373</v>
      </c>
      <c r="J191" s="81">
        <f>+$C191*'Estructura Poblacion'!I$19</f>
        <v>47.743684044748214</v>
      </c>
      <c r="K191" s="81">
        <f>+$C191*'Estructura Poblacion'!J$19</f>
        <v>26.298997233041149</v>
      </c>
      <c r="L191" s="81">
        <f>+$C191*'Estructura Poblacion'!K$19</f>
        <v>27.635377334152473</v>
      </c>
      <c r="M191" s="151">
        <f>D191*Parámetros!$B$97</f>
        <v>2.8913968025486004E-2</v>
      </c>
      <c r="N191" s="151">
        <f>E191*Parámetros!$B$98</f>
        <v>0.14265315803646678</v>
      </c>
      <c r="O191" s="151">
        <f>+F191*Parámetros!$B$99</f>
        <v>1.7316885586962714</v>
      </c>
      <c r="P191" s="151">
        <f>+G191*Parámetros!$B$100</f>
        <v>5.270317119187788</v>
      </c>
      <c r="Q191" s="151">
        <f>+H191*Parámetros!$B$101</f>
        <v>6.4621321959558262</v>
      </c>
      <c r="R191" s="151">
        <f>+I191*Parámetros!$B$102</f>
        <v>9.1556628752094316</v>
      </c>
      <c r="S191" s="151">
        <f>+J191*Parámetros!$B$103</f>
        <v>7.9254515514282042</v>
      </c>
      <c r="T191" s="151">
        <f>+K191*Parámetros!$B$104</f>
        <v>6.3906563276289994</v>
      </c>
      <c r="U191" s="151">
        <f>+L191*Parámetros!$B$105</f>
        <v>7.5444580122236253</v>
      </c>
      <c r="V191" s="151">
        <f t="shared" si="15"/>
        <v>44.651933766392105</v>
      </c>
      <c r="W191" s="151">
        <f t="shared" si="19"/>
        <v>29.619720765215174</v>
      </c>
      <c r="X191" s="81">
        <f t="shared" si="17"/>
        <v>443.63602715636023</v>
      </c>
      <c r="Y191" s="82">
        <f>+M191*Parámetros!$C$97</f>
        <v>1.4456984012743003E-3</v>
      </c>
      <c r="Z191" s="82">
        <f>+N191*Parámetros!$C$98</f>
        <v>7.1326579018233388E-3</v>
      </c>
      <c r="AA191" s="82">
        <f>+O191*Parámetros!$C$99</f>
        <v>8.6584427934813579E-2</v>
      </c>
      <c r="AB191" s="82">
        <f>+P191*Parámetros!$C$100</f>
        <v>0.26351585595938942</v>
      </c>
      <c r="AC191" s="82">
        <f>+Q191*Parámetros!$C$101</f>
        <v>0.40711432834521705</v>
      </c>
      <c r="AD191" s="82">
        <f>+R191*Parámetros!$C$102</f>
        <v>1.1169908707755507</v>
      </c>
      <c r="AE191" s="82">
        <f>+S191*Parámetros!$C$103</f>
        <v>2.1715737250913283</v>
      </c>
      <c r="AF191" s="82">
        <f>+T191*Parámetros!$C$104</f>
        <v>2.7607635335357279</v>
      </c>
      <c r="AG191" s="82">
        <f>+U191*Parámetros!$C$105</f>
        <v>5.3490207306665498</v>
      </c>
      <c r="AH191" s="82">
        <f t="shared" si="16"/>
        <v>12.164141828611676</v>
      </c>
      <c r="AI191" s="152">
        <f t="shared" si="20"/>
        <v>8.0690454795741768</v>
      </c>
      <c r="AJ191" s="81">
        <f t="shared" si="18"/>
        <v>120.85594283205496</v>
      </c>
    </row>
    <row r="192" spans="1:36" x14ac:dyDescent="0.25">
      <c r="A192" s="18">
        <v>44094</v>
      </c>
      <c r="B192" s="150">
        <f t="shared" si="21"/>
        <v>184</v>
      </c>
      <c r="C192" s="78">
        <f>+'Modelo predictivo'!X191</f>
        <v>732.34274093480781</v>
      </c>
      <c r="D192" s="81">
        <f>+$C192*'Estructura Poblacion'!C$19</f>
        <v>29.87478515545596</v>
      </c>
      <c r="E192" s="81">
        <f>+$C192*'Estructura Poblacion'!D$19</f>
        <v>49.131183981507689</v>
      </c>
      <c r="F192" s="81">
        <f>+$C192*'Estructura Poblacion'!E$19</f>
        <v>149.10274393334706</v>
      </c>
      <c r="G192" s="81">
        <f>+$C192*'Estructura Poblacion'!F$19</f>
        <v>170.17033892805065</v>
      </c>
      <c r="H192" s="81">
        <f>+$C192*'Estructura Poblacion'!G$19</f>
        <v>136.26265680915415</v>
      </c>
      <c r="I192" s="81">
        <f>+$C192*'Estructura Poblacion'!H$19</f>
        <v>92.744190625007263</v>
      </c>
      <c r="J192" s="81">
        <f>+$C192*'Estructura Poblacion'!I$19</f>
        <v>49.330216527513393</v>
      </c>
      <c r="K192" s="81">
        <f>+$C192*'Estructura Poblacion'!J$19</f>
        <v>27.172918343428545</v>
      </c>
      <c r="L192" s="81">
        <f>+$C192*'Estructura Poblacion'!K$19</f>
        <v>28.553706631343111</v>
      </c>
      <c r="M192" s="151">
        <f>D192*Parámetros!$B$97</f>
        <v>2.9874785155455962E-2</v>
      </c>
      <c r="N192" s="151">
        <f>E192*Parámetros!$B$98</f>
        <v>0.14739355194452308</v>
      </c>
      <c r="O192" s="151">
        <f>+F192*Parámetros!$B$99</f>
        <v>1.7892329272001648</v>
      </c>
      <c r="P192" s="151">
        <f>+G192*Parámetros!$B$100</f>
        <v>5.4454508456976214</v>
      </c>
      <c r="Q192" s="151">
        <f>+H192*Parámetros!$B$101</f>
        <v>6.6768701836485533</v>
      </c>
      <c r="R192" s="151">
        <f>+I192*Parámetros!$B$102</f>
        <v>9.4599074437507404</v>
      </c>
      <c r="S192" s="151">
        <f>+J192*Parámetros!$B$103</f>
        <v>8.1888159435672243</v>
      </c>
      <c r="T192" s="151">
        <f>+K192*Parámetros!$B$104</f>
        <v>6.6030191574531365</v>
      </c>
      <c r="U192" s="151">
        <f>+L192*Parámetros!$B$105</f>
        <v>7.7951619103566703</v>
      </c>
      <c r="V192" s="151">
        <f t="shared" si="15"/>
        <v>46.13572674877409</v>
      </c>
      <c r="W192" s="151">
        <f t="shared" si="19"/>
        <v>30.470626019286712</v>
      </c>
      <c r="X192" s="81">
        <f t="shared" si="17"/>
        <v>459.30112788584762</v>
      </c>
      <c r="Y192" s="82">
        <f>+M192*Parámetros!$C$97</f>
        <v>1.4937392577727981E-3</v>
      </c>
      <c r="Z192" s="82">
        <f>+N192*Parámetros!$C$98</f>
        <v>7.3696775972261546E-3</v>
      </c>
      <c r="AA192" s="82">
        <f>+O192*Parámetros!$C$99</f>
        <v>8.9461646360008251E-2</v>
      </c>
      <c r="AB192" s="82">
        <f>+P192*Parámetros!$C$100</f>
        <v>0.27227254228488107</v>
      </c>
      <c r="AC192" s="82">
        <f>+Q192*Parámetros!$C$101</f>
        <v>0.42064282156985888</v>
      </c>
      <c r="AD192" s="82">
        <f>+R192*Parámetros!$C$102</f>
        <v>1.1541087081375903</v>
      </c>
      <c r="AE192" s="82">
        <f>+S192*Parámetros!$C$103</f>
        <v>2.2437355685374198</v>
      </c>
      <c r="AF192" s="82">
        <f>+T192*Parámetros!$C$104</f>
        <v>2.8525042760197548</v>
      </c>
      <c r="AG192" s="82">
        <f>+U192*Parámetros!$C$105</f>
        <v>5.5267697944428793</v>
      </c>
      <c r="AH192" s="82">
        <f t="shared" si="16"/>
        <v>12.568358774207391</v>
      </c>
      <c r="AI192" s="152">
        <f t="shared" si="20"/>
        <v>8.3008502709945979</v>
      </c>
      <c r="AJ192" s="81">
        <f t="shared" si="18"/>
        <v>125.12345133526776</v>
      </c>
    </row>
    <row r="193" spans="1:36" x14ac:dyDescent="0.25">
      <c r="A193" s="18">
        <v>44095</v>
      </c>
      <c r="B193" s="150">
        <f t="shared" si="21"/>
        <v>185</v>
      </c>
      <c r="C193" s="78">
        <f>+'Modelo predictivo'!X192</f>
        <v>469.54973678826354</v>
      </c>
      <c r="D193" s="81">
        <f>+$C193*'Estructura Poblacion'!C$19</f>
        <v>19.15455253703265</v>
      </c>
      <c r="E193" s="81">
        <f>+$C193*'Estructura Poblacion'!D$19</f>
        <v>31.501007953141311</v>
      </c>
      <c r="F193" s="81">
        <f>+$C193*'Estructura Poblacion'!E$19</f>
        <v>95.598891413799464</v>
      </c>
      <c r="G193" s="81">
        <f>+$C193*'Estructura Poblacion'!F$19</f>
        <v>109.10661550470491</v>
      </c>
      <c r="H193" s="81">
        <f>+$C193*'Estructura Poblacion'!G$19</f>
        <v>87.366325987115133</v>
      </c>
      <c r="I193" s="81">
        <f>+$C193*'Estructura Poblacion'!H$19</f>
        <v>59.463974806420985</v>
      </c>
      <c r="J193" s="81">
        <f>+$C193*'Estructura Poblacion'!I$19</f>
        <v>31.62861989542667</v>
      </c>
      <c r="K193" s="81">
        <f>+$C193*'Estructura Poblacion'!J$19</f>
        <v>17.422220420508879</v>
      </c>
      <c r="L193" s="81">
        <f>+$C193*'Estructura Poblacion'!K$19</f>
        <v>18.307528270113572</v>
      </c>
      <c r="M193" s="151">
        <f>D193*Parámetros!$B$97</f>
        <v>1.9154552537032649E-2</v>
      </c>
      <c r="N193" s="151">
        <f>E193*Parámetros!$B$98</f>
        <v>9.450302385942394E-2</v>
      </c>
      <c r="O193" s="151">
        <f>+F193*Parámetros!$B$99</f>
        <v>1.1471866969655935</v>
      </c>
      <c r="P193" s="151">
        <f>+G193*Parámetros!$B$100</f>
        <v>3.491411696150557</v>
      </c>
      <c r="Q193" s="151">
        <f>+H193*Parámetros!$B$101</f>
        <v>4.2809499733686414</v>
      </c>
      <c r="R193" s="151">
        <f>+I193*Parámetros!$B$102</f>
        <v>6.0653254302549398</v>
      </c>
      <c r="S193" s="151">
        <f>+J193*Parámetros!$B$103</f>
        <v>5.2503509026408279</v>
      </c>
      <c r="T193" s="151">
        <f>+K193*Parámetros!$B$104</f>
        <v>4.2335995621836577</v>
      </c>
      <c r="U193" s="151">
        <f>+L193*Parámetros!$B$105</f>
        <v>4.9979552177410058</v>
      </c>
      <c r="V193" s="151">
        <f t="shared" si="15"/>
        <v>29.580437055701683</v>
      </c>
      <c r="W193" s="151">
        <f t="shared" si="19"/>
        <v>31.344989754317655</v>
      </c>
      <c r="X193" s="81">
        <f t="shared" si="17"/>
        <v>457.53657518723162</v>
      </c>
      <c r="Y193" s="82">
        <f>+M193*Parámetros!$C$97</f>
        <v>9.5772762685163246E-4</v>
      </c>
      <c r="Z193" s="82">
        <f>+N193*Parámetros!$C$98</f>
        <v>4.7251511929711975E-3</v>
      </c>
      <c r="AA193" s="82">
        <f>+O193*Parámetros!$C$99</f>
        <v>5.7359334848279681E-2</v>
      </c>
      <c r="AB193" s="82">
        <f>+P193*Parámetros!$C$100</f>
        <v>0.17457058480752785</v>
      </c>
      <c r="AC193" s="82">
        <f>+Q193*Parámetros!$C$101</f>
        <v>0.26969984832222443</v>
      </c>
      <c r="AD193" s="82">
        <f>+R193*Parámetros!$C$102</f>
        <v>0.73996970249110261</v>
      </c>
      <c r="AE193" s="82">
        <f>+S193*Parámetros!$C$103</f>
        <v>1.4385961473235869</v>
      </c>
      <c r="AF193" s="82">
        <f>+T193*Parámetros!$C$104</f>
        <v>1.8289150108633401</v>
      </c>
      <c r="AG193" s="82">
        <f>+U193*Parámetros!$C$105</f>
        <v>3.5435502493783728</v>
      </c>
      <c r="AH193" s="82">
        <f t="shared" si="16"/>
        <v>8.0583437568542564</v>
      </c>
      <c r="AI193" s="152">
        <f t="shared" si="20"/>
        <v>8.5390456543872943</v>
      </c>
      <c r="AJ193" s="81">
        <f t="shared" si="18"/>
        <v>124.64274943773471</v>
      </c>
    </row>
    <row r="194" spans="1:36" x14ac:dyDescent="0.25">
      <c r="A194" s="18">
        <v>44096</v>
      </c>
      <c r="B194" s="150">
        <f t="shared" si="21"/>
        <v>186</v>
      </c>
      <c r="C194" s="78">
        <f>+'Modelo predictivo'!X193</f>
        <v>466.48046525125392</v>
      </c>
      <c r="D194" s="81">
        <f>+$C194*'Estructura Poblacion'!C$19</f>
        <v>19.029346369719686</v>
      </c>
      <c r="E194" s="81">
        <f>+$C194*'Estructura Poblacion'!D$19</f>
        <v>31.295097610694906</v>
      </c>
      <c r="F194" s="81">
        <f>+$C194*'Estructura Poblacion'!E$19</f>
        <v>94.973997108899951</v>
      </c>
      <c r="G194" s="81">
        <f>+$C194*'Estructura Poblacion'!F$19</f>
        <v>108.39342624437516</v>
      </c>
      <c r="H194" s="81">
        <f>+$C194*'Estructura Poblacion'!G$19</f>
        <v>86.79524489253393</v>
      </c>
      <c r="I194" s="81">
        <f>+$C194*'Estructura Poblacion'!H$19</f>
        <v>59.075280976882951</v>
      </c>
      <c r="J194" s="81">
        <f>+$C194*'Estructura Poblacion'!I$19</f>
        <v>31.4218754012993</v>
      </c>
      <c r="K194" s="81">
        <f>+$C194*'Estructura Poblacion'!J$19</f>
        <v>17.308337862265024</v>
      </c>
      <c r="L194" s="81">
        <f>+$C194*'Estructura Poblacion'!K$19</f>
        <v>18.187858784583018</v>
      </c>
      <c r="M194" s="151">
        <f>D194*Parámetros!$B$97</f>
        <v>1.9029346369719688E-2</v>
      </c>
      <c r="N194" s="151">
        <f>E194*Parámetros!$B$98</f>
        <v>9.3885292832084716E-2</v>
      </c>
      <c r="O194" s="151">
        <f>+F194*Parámetros!$B$99</f>
        <v>1.1396879653067995</v>
      </c>
      <c r="P194" s="151">
        <f>+G194*Parámetros!$B$100</f>
        <v>3.4685896398200051</v>
      </c>
      <c r="Q194" s="151">
        <f>+H194*Parámetros!$B$101</f>
        <v>4.2529669997341628</v>
      </c>
      <c r="R194" s="151">
        <f>+I194*Parámetros!$B$102</f>
        <v>6.0256786596420602</v>
      </c>
      <c r="S194" s="151">
        <f>+J194*Parámetros!$B$103</f>
        <v>5.216031316615684</v>
      </c>
      <c r="T194" s="151">
        <f>+K194*Parámetros!$B$104</f>
        <v>4.2059261005304007</v>
      </c>
      <c r="U194" s="151">
        <f>+L194*Parámetros!$B$105</f>
        <v>4.9652854481911639</v>
      </c>
      <c r="V194" s="151">
        <f t="shared" si="15"/>
        <v>29.387080769042083</v>
      </c>
      <c r="W194" s="151">
        <f t="shared" si="19"/>
        <v>32.243400307274385</v>
      </c>
      <c r="X194" s="81">
        <f t="shared" si="17"/>
        <v>454.68025564899932</v>
      </c>
      <c r="Y194" s="82">
        <f>+M194*Parámetros!$C$97</f>
        <v>9.5146731848598444E-4</v>
      </c>
      <c r="Z194" s="82">
        <f>+N194*Parámetros!$C$98</f>
        <v>4.694264641604236E-3</v>
      </c>
      <c r="AA194" s="82">
        <f>+O194*Parámetros!$C$99</f>
        <v>5.6984398265339978E-2</v>
      </c>
      <c r="AB194" s="82">
        <f>+P194*Parámetros!$C$100</f>
        <v>0.17342948199100028</v>
      </c>
      <c r="AC194" s="82">
        <f>+Q194*Parámetros!$C$101</f>
        <v>0.26793692098325228</v>
      </c>
      <c r="AD194" s="82">
        <f>+R194*Parámetros!$C$102</f>
        <v>0.73513279647633134</v>
      </c>
      <c r="AE194" s="82">
        <f>+S194*Parámetros!$C$103</f>
        <v>1.4291925807526975</v>
      </c>
      <c r="AF194" s="82">
        <f>+T194*Parámetros!$C$104</f>
        <v>1.8169600754291331</v>
      </c>
      <c r="AG194" s="82">
        <f>+U194*Parámetros!$C$105</f>
        <v>3.5203873827675349</v>
      </c>
      <c r="AH194" s="82">
        <f t="shared" si="16"/>
        <v>8.0056693686253801</v>
      </c>
      <c r="AI194" s="152">
        <f t="shared" si="20"/>
        <v>8.7837919053259821</v>
      </c>
      <c r="AJ194" s="81">
        <f t="shared" si="18"/>
        <v>123.86462690103411</v>
      </c>
    </row>
    <row r="195" spans="1:36" x14ac:dyDescent="0.25">
      <c r="A195" s="18">
        <v>44097</v>
      </c>
      <c r="B195" s="150">
        <f t="shared" si="21"/>
        <v>187</v>
      </c>
      <c r="C195" s="78">
        <f>+'Modelo predictivo'!X194</f>
        <v>463.42441024817526</v>
      </c>
      <c r="D195" s="81">
        <f>+$C195*'Estructura Poblacion'!C$19</f>
        <v>18.904679350389788</v>
      </c>
      <c r="E195" s="81">
        <f>+$C195*'Estructura Poblacion'!D$19</f>
        <v>31.090073935001463</v>
      </c>
      <c r="F195" s="81">
        <f>+$C195*'Estructura Poblacion'!E$19</f>
        <v>94.351793649917596</v>
      </c>
      <c r="G195" s="81">
        <f>+$C195*'Estructura Poblacion'!F$19</f>
        <v>107.68330803525242</v>
      </c>
      <c r="H195" s="81">
        <f>+$C195*'Estructura Poblacion'!G$19</f>
        <v>86.22662291979087</v>
      </c>
      <c r="I195" s="81">
        <f>+$C195*'Estructura Poblacion'!H$19</f>
        <v>58.688260894722724</v>
      </c>
      <c r="J195" s="81">
        <f>+$C195*'Estructura Poblacion'!I$19</f>
        <v>31.216021165850162</v>
      </c>
      <c r="K195" s="81">
        <f>+$C195*'Estructura Poblacion'!J$19</f>
        <v>17.194945691618692</v>
      </c>
      <c r="L195" s="81">
        <f>+$C195*'Estructura Poblacion'!K$19</f>
        <v>18.068704605631549</v>
      </c>
      <c r="M195" s="151">
        <f>D195*Parámetros!$B$97</f>
        <v>1.8904679350389787E-2</v>
      </c>
      <c r="N195" s="151">
        <f>E195*Parámetros!$B$98</f>
        <v>9.3270221805004397E-2</v>
      </c>
      <c r="O195" s="151">
        <f>+F195*Parámetros!$B$99</f>
        <v>1.1322215237990112</v>
      </c>
      <c r="P195" s="151">
        <f>+G195*Parámetros!$B$100</f>
        <v>3.4458658571280778</v>
      </c>
      <c r="Q195" s="151">
        <f>+H195*Parámetros!$B$101</f>
        <v>4.2251045230697528</v>
      </c>
      <c r="R195" s="151">
        <f>+I195*Parámetros!$B$102</f>
        <v>5.9862026112617173</v>
      </c>
      <c r="S195" s="151">
        <f>+J195*Parámetros!$B$103</f>
        <v>5.1818595135311272</v>
      </c>
      <c r="T195" s="151">
        <f>+K195*Parámetros!$B$104</f>
        <v>4.1783718030633423</v>
      </c>
      <c r="U195" s="151">
        <f>+L195*Parámetros!$B$105</f>
        <v>4.9327563573374134</v>
      </c>
      <c r="V195" s="151">
        <f t="shared" si="15"/>
        <v>29.194557090345835</v>
      </c>
      <c r="W195" s="151">
        <f t="shared" si="19"/>
        <v>33.166457277994716</v>
      </c>
      <c r="X195" s="81">
        <f t="shared" si="17"/>
        <v>450.70835546135044</v>
      </c>
      <c r="Y195" s="82">
        <f>+M195*Parámetros!$C$97</f>
        <v>9.4523396751948941E-4</v>
      </c>
      <c r="Z195" s="82">
        <f>+N195*Parámetros!$C$98</f>
        <v>4.66351109025022E-3</v>
      </c>
      <c r="AA195" s="82">
        <f>+O195*Parámetros!$C$99</f>
        <v>5.6611076189950565E-2</v>
      </c>
      <c r="AB195" s="82">
        <f>+P195*Parámetros!$C$100</f>
        <v>0.17229329285640391</v>
      </c>
      <c r="AC195" s="82">
        <f>+Q195*Parámetros!$C$101</f>
        <v>0.26618158495339445</v>
      </c>
      <c r="AD195" s="82">
        <f>+R195*Parámetros!$C$102</f>
        <v>0.73031671857392944</v>
      </c>
      <c r="AE195" s="82">
        <f>+S195*Parámetros!$C$103</f>
        <v>1.4198295067075291</v>
      </c>
      <c r="AF195" s="82">
        <f>+T195*Parámetros!$C$104</f>
        <v>1.8050566189233639</v>
      </c>
      <c r="AG195" s="82">
        <f>+U195*Parámetros!$C$105</f>
        <v>3.4973242573522261</v>
      </c>
      <c r="AH195" s="82">
        <f t="shared" si="16"/>
        <v>7.9532218006145676</v>
      </c>
      <c r="AI195" s="152">
        <f t="shared" si="20"/>
        <v>9.0352523676314682</v>
      </c>
      <c r="AJ195" s="81">
        <f t="shared" si="18"/>
        <v>122.7825963340172</v>
      </c>
    </row>
    <row r="196" spans="1:36" x14ac:dyDescent="0.25">
      <c r="A196" s="18">
        <v>44098</v>
      </c>
      <c r="B196" s="150">
        <f t="shared" si="21"/>
        <v>188</v>
      </c>
      <c r="C196" s="78">
        <f>+'Modelo predictivo'!X195</f>
        <v>460.38162155565806</v>
      </c>
      <c r="D196" s="81">
        <f>+$C196*'Estructura Poblacion'!C$19</f>
        <v>18.780553509603315</v>
      </c>
      <c r="E196" s="81">
        <f>+$C196*'Estructura Poblacion'!D$19</f>
        <v>30.885940265460221</v>
      </c>
      <c r="F196" s="81">
        <f>+$C196*'Estructura Poblacion'!E$19</f>
        <v>93.732291171222229</v>
      </c>
      <c r="G196" s="81">
        <f>+$C196*'Estructura Poblacion'!F$19</f>
        <v>106.97627244365067</v>
      </c>
      <c r="H196" s="81">
        <f>+$C196*'Estructura Poblacion'!G$19</f>
        <v>85.660469330527462</v>
      </c>
      <c r="I196" s="81">
        <f>+$C196*'Estructura Poblacion'!H$19</f>
        <v>58.302920863673585</v>
      </c>
      <c r="J196" s="81">
        <f>+$C196*'Estructura Poblacion'!I$19</f>
        <v>31.011060542006543</v>
      </c>
      <c r="K196" s="81">
        <f>+$C196*'Estructura Poblacion'!J$19</f>
        <v>17.082045755486959</v>
      </c>
      <c r="L196" s="81">
        <f>+$C196*'Estructura Poblacion'!K$19</f>
        <v>17.950067674027089</v>
      </c>
      <c r="M196" s="151">
        <f>D196*Parámetros!$B$97</f>
        <v>1.8780553509603316E-2</v>
      </c>
      <c r="N196" s="151">
        <f>E196*Parámetros!$B$98</f>
        <v>9.2657820796380658E-2</v>
      </c>
      <c r="O196" s="151">
        <f>+F196*Parámetros!$B$99</f>
        <v>1.1247874940546667</v>
      </c>
      <c r="P196" s="151">
        <f>+G196*Parámetros!$B$100</f>
        <v>3.4232407181968214</v>
      </c>
      <c r="Q196" s="151">
        <f>+H196*Parámetros!$B$101</f>
        <v>4.1973629971958459</v>
      </c>
      <c r="R196" s="151">
        <f>+I196*Parámetros!$B$102</f>
        <v>5.946897928094705</v>
      </c>
      <c r="S196" s="151">
        <f>+J196*Parámetros!$B$103</f>
        <v>5.1478360499730869</v>
      </c>
      <c r="T196" s="151">
        <f>+K196*Parámetros!$B$104</f>
        <v>4.1509371185833306</v>
      </c>
      <c r="U196" s="151">
        <f>+L196*Parámetros!$B$105</f>
        <v>4.9003684750093957</v>
      </c>
      <c r="V196" s="151">
        <f t="shared" si="15"/>
        <v>29.002869155413833</v>
      </c>
      <c r="W196" s="151">
        <f t="shared" si="19"/>
        <v>34.114771525169004</v>
      </c>
      <c r="X196" s="81">
        <f t="shared" si="17"/>
        <v>445.59645309159532</v>
      </c>
      <c r="Y196" s="82">
        <f>+M196*Parámetros!$C$97</f>
        <v>9.3902767548016588E-4</v>
      </c>
      <c r="Z196" s="82">
        <f>+N196*Parámetros!$C$98</f>
        <v>4.6328910398190327E-3</v>
      </c>
      <c r="AA196" s="82">
        <f>+O196*Parámetros!$C$99</f>
        <v>5.6239374702733338E-2</v>
      </c>
      <c r="AB196" s="82">
        <f>+P196*Parámetros!$C$100</f>
        <v>0.17116203590984108</v>
      </c>
      <c r="AC196" s="82">
        <f>+Q196*Parámetros!$C$101</f>
        <v>0.2644338688233383</v>
      </c>
      <c r="AD196" s="82">
        <f>+R196*Parámetros!$C$102</f>
        <v>0.72552154722755402</v>
      </c>
      <c r="AE196" s="82">
        <f>+S196*Parámetros!$C$103</f>
        <v>1.4105070776926258</v>
      </c>
      <c r="AF196" s="82">
        <f>+T196*Parámetros!$C$104</f>
        <v>1.7932048352279988</v>
      </c>
      <c r="AG196" s="82">
        <f>+U196*Parámetros!$C$105</f>
        <v>3.4743612487816615</v>
      </c>
      <c r="AH196" s="82">
        <f t="shared" si="16"/>
        <v>7.9010019070810529</v>
      </c>
      <c r="AI196" s="152">
        <f t="shared" si="20"/>
        <v>9.2935934522767969</v>
      </c>
      <c r="AJ196" s="81">
        <f t="shared" si="18"/>
        <v>121.39000478882146</v>
      </c>
    </row>
    <row r="197" spans="1:36" x14ac:dyDescent="0.25">
      <c r="A197" s="18">
        <v>44099</v>
      </c>
      <c r="B197" s="150">
        <f t="shared" si="21"/>
        <v>189</v>
      </c>
      <c r="C197" s="78">
        <f>+'Modelo predictivo'!X196</f>
        <v>457.35214689630084</v>
      </c>
      <c r="D197" s="81">
        <f>+$C197*'Estructura Poblacion'!C$19</f>
        <v>18.656970794129588</v>
      </c>
      <c r="E197" s="81">
        <f>+$C197*'Estructura Poblacion'!D$19</f>
        <v>30.68269980367015</v>
      </c>
      <c r="F197" s="81">
        <f>+$C197*'Estructura Poblacion'!E$19</f>
        <v>93.115499388989051</v>
      </c>
      <c r="G197" s="81">
        <f>+$C197*'Estructura Poblacion'!F$19</f>
        <v>106.27233055860009</v>
      </c>
      <c r="H197" s="81">
        <f>+$C197*'Estructura Poblacion'!G$19</f>
        <v>85.096793004203676</v>
      </c>
      <c r="I197" s="81">
        <f>+$C197*'Estructura Poblacion'!H$19</f>
        <v>57.91926692734534</v>
      </c>
      <c r="J197" s="81">
        <f>+$C197*'Estructura Poblacion'!I$19</f>
        <v>30.806996744337237</v>
      </c>
      <c r="K197" s="81">
        <f>+$C197*'Estructura Poblacion'!J$19</f>
        <v>16.9696398245739</v>
      </c>
      <c r="L197" s="81">
        <f>+$C197*'Estructura Poblacion'!K$19</f>
        <v>17.83194985045181</v>
      </c>
      <c r="M197" s="151">
        <f>D197*Parámetros!$B$97</f>
        <v>1.8656970794129587E-2</v>
      </c>
      <c r="N197" s="151">
        <f>E197*Parámetros!$B$98</f>
        <v>9.2048099411010456E-2</v>
      </c>
      <c r="O197" s="151">
        <f>+F197*Parámetros!$B$99</f>
        <v>1.1173859926678686</v>
      </c>
      <c r="P197" s="151">
        <f>+G197*Parámetros!$B$100</f>
        <v>3.400714577875203</v>
      </c>
      <c r="Q197" s="151">
        <f>+H197*Parámetros!$B$101</f>
        <v>4.1697428572059803</v>
      </c>
      <c r="R197" s="151">
        <f>+I197*Parámetros!$B$102</f>
        <v>5.9077652265892242</v>
      </c>
      <c r="S197" s="151">
        <f>+J197*Parámetros!$B$103</f>
        <v>5.1139614595599818</v>
      </c>
      <c r="T197" s="151">
        <f>+K197*Parámetros!$B$104</f>
        <v>4.1236224773714572</v>
      </c>
      <c r="U197" s="151">
        <f>+L197*Parámetros!$B$105</f>
        <v>4.8681223091733443</v>
      </c>
      <c r="V197" s="151">
        <f t="shared" si="15"/>
        <v>28.812019970648201</v>
      </c>
      <c r="W197" s="151">
        <f t="shared" si="19"/>
        <v>35.088965144969166</v>
      </c>
      <c r="X197" s="81">
        <f t="shared" si="17"/>
        <v>439.31950791727434</v>
      </c>
      <c r="Y197" s="82">
        <f>+M197*Parámetros!$C$97</f>
        <v>9.3284853970647939E-4</v>
      </c>
      <c r="Z197" s="82">
        <f>+N197*Parámetros!$C$98</f>
        <v>4.6024049705505228E-3</v>
      </c>
      <c r="AA197" s="82">
        <f>+O197*Parámetros!$C$99</f>
        <v>5.5869299633393432E-2</v>
      </c>
      <c r="AB197" s="82">
        <f>+P197*Parámetros!$C$100</f>
        <v>0.17003572889376017</v>
      </c>
      <c r="AC197" s="82">
        <f>+Q197*Parámetros!$C$101</f>
        <v>0.26269380000397674</v>
      </c>
      <c r="AD197" s="82">
        <f>+R197*Parámetros!$C$102</f>
        <v>0.72074735764388531</v>
      </c>
      <c r="AE197" s="82">
        <f>+S197*Parámetros!$C$103</f>
        <v>1.401225439919435</v>
      </c>
      <c r="AF197" s="82">
        <f>+T197*Parámetros!$C$104</f>
        <v>1.7814049102244696</v>
      </c>
      <c r="AG197" s="82">
        <f>+U197*Parámetros!$C$105</f>
        <v>3.4514987172039011</v>
      </c>
      <c r="AH197" s="82">
        <f t="shared" si="16"/>
        <v>7.8490105070330785</v>
      </c>
      <c r="AI197" s="152">
        <f t="shared" si="20"/>
        <v>9.5589846315653624</v>
      </c>
      <c r="AJ197" s="81">
        <f t="shared" si="18"/>
        <v>119.68003066428916</v>
      </c>
    </row>
    <row r="198" spans="1:36" x14ac:dyDescent="0.25">
      <c r="A198" s="18">
        <v>44100</v>
      </c>
      <c r="B198" s="150">
        <f t="shared" si="21"/>
        <v>190</v>
      </c>
      <c r="C198" s="78">
        <f>+'Modelo predictivo'!X197</f>
        <v>454.3360319645144</v>
      </c>
      <c r="D198" s="81">
        <f>+$C198*'Estructura Poblacion'!C$19</f>
        <v>18.533933068001158</v>
      </c>
      <c r="E198" s="81">
        <f>+$C198*'Estructura Poblacion'!D$19</f>
        <v>30.480355615163798</v>
      </c>
      <c r="F198" s="81">
        <f>+$C198*'Estructura Poblacion'!E$19</f>
        <v>92.501427606460481</v>
      </c>
      <c r="G198" s="81">
        <f>+$C198*'Estructura Poblacion'!F$19</f>
        <v>105.57149299785237</v>
      </c>
      <c r="H198" s="81">
        <f>+$C198*'Estructura Poblacion'!G$19</f>
        <v>84.535602442906693</v>
      </c>
      <c r="I198" s="81">
        <f>+$C198*'Estructura Poblacion'!H$19</f>
        <v>57.537304872497266</v>
      </c>
      <c r="J198" s="81">
        <f>+$C198*'Estructura Poblacion'!I$19</f>
        <v>30.603832850793385</v>
      </c>
      <c r="K198" s="81">
        <f>+$C198*'Estructura Poblacion'!J$19</f>
        <v>16.857729594329502</v>
      </c>
      <c r="L198" s="81">
        <f>+$C198*'Estructura Poblacion'!K$19</f>
        <v>17.714352916509768</v>
      </c>
      <c r="M198" s="151">
        <f>D198*Parámetros!$B$97</f>
        <v>1.8533933068001159E-2</v>
      </c>
      <c r="N198" s="151">
        <f>E198*Parámetros!$B$98</f>
        <v>9.1441066845491401E-2</v>
      </c>
      <c r="O198" s="151">
        <f>+F198*Parámetros!$B$99</f>
        <v>1.1100171312775258</v>
      </c>
      <c r="P198" s="151">
        <f>+G198*Parámetros!$B$100</f>
        <v>3.3782877759312759</v>
      </c>
      <c r="Q198" s="151">
        <f>+H198*Parámetros!$B$101</f>
        <v>4.1422445197024285</v>
      </c>
      <c r="R198" s="151">
        <f>+I198*Parámetros!$B$102</f>
        <v>5.8688050969947207</v>
      </c>
      <c r="S198" s="151">
        <f>+J198*Parámetros!$B$103</f>
        <v>5.0802362532317025</v>
      </c>
      <c r="T198" s="151">
        <f>+K198*Parámetros!$B$104</f>
        <v>4.0964282914220691</v>
      </c>
      <c r="U198" s="151">
        <f>+L198*Parámetros!$B$105</f>
        <v>4.8360183462071671</v>
      </c>
      <c r="V198" s="151">
        <f t="shared" si="15"/>
        <v>28.622012414680384</v>
      </c>
      <c r="W198" s="151">
        <f t="shared" si="19"/>
        <v>37.891998756520032</v>
      </c>
      <c r="X198" s="81">
        <f t="shared" si="17"/>
        <v>430.04952157543471</v>
      </c>
      <c r="Y198" s="82">
        <f>+M198*Parámetros!$C$97</f>
        <v>9.2669665340005798E-4</v>
      </c>
      <c r="Z198" s="82">
        <f>+N198*Parámetros!$C$98</f>
        <v>4.5720533422745702E-3</v>
      </c>
      <c r="AA198" s="82">
        <f>+O198*Parámetros!$C$99</f>
        <v>5.5500856563876294E-2</v>
      </c>
      <c r="AB198" s="82">
        <f>+P198*Parámetros!$C$100</f>
        <v>0.16891438879656381</v>
      </c>
      <c r="AC198" s="82">
        <f>+Q198*Parámetros!$C$101</f>
        <v>0.26096140474125301</v>
      </c>
      <c r="AD198" s="82">
        <f>+R198*Parámetros!$C$102</f>
        <v>0.71599422183335593</v>
      </c>
      <c r="AE198" s="82">
        <f>+S198*Parámetros!$C$103</f>
        <v>1.3919847333854867</v>
      </c>
      <c r="AF198" s="82">
        <f>+T198*Parámetros!$C$104</f>
        <v>1.7696570218943339</v>
      </c>
      <c r="AG198" s="82">
        <f>+U198*Parámetros!$C$105</f>
        <v>3.4287370074608812</v>
      </c>
      <c r="AH198" s="82">
        <f t="shared" si="16"/>
        <v>7.7972483846714251</v>
      </c>
      <c r="AI198" s="152">
        <f t="shared" si="20"/>
        <v>10.322590942092805</v>
      </c>
      <c r="AJ198" s="81">
        <f t="shared" si="18"/>
        <v>117.15468810686778</v>
      </c>
    </row>
    <row r="199" spans="1:36" x14ac:dyDescent="0.25">
      <c r="A199" s="18">
        <v>44101</v>
      </c>
      <c r="B199" s="150">
        <f t="shared" si="21"/>
        <v>191</v>
      </c>
      <c r="C199" s="78">
        <f>+'Modelo predictivo'!X198</f>
        <v>451.33332045027055</v>
      </c>
      <c r="D199" s="81">
        <f>+$C199*'Estructura Poblacion'!C$19</f>
        <v>18.41144211348259</v>
      </c>
      <c r="E199" s="81">
        <f>+$C199*'Estructura Poblacion'!D$19</f>
        <v>30.278910631000517</v>
      </c>
      <c r="F199" s="81">
        <f>+$C199*'Estructura Poblacion'!E$19</f>
        <v>91.890084718781239</v>
      </c>
      <c r="G199" s="81">
        <f>+$C199*'Estructura Poblacion'!F$19</f>
        <v>104.87376991339904</v>
      </c>
      <c r="H199" s="81">
        <f>+$C199*'Estructura Poblacion'!G$19</f>
        <v>83.976905775769609</v>
      </c>
      <c r="I199" s="81">
        <f>+$C199*'Estructura Poblacion'!H$19</f>
        <v>57.157040232045631</v>
      </c>
      <c r="J199" s="81">
        <f>+$C199*'Estructura Poblacion'!I$19</f>
        <v>30.401571804308194</v>
      </c>
      <c r="K199" s="81">
        <f>+$C199*'Estructura Poblacion'!J$19</f>
        <v>16.746316685830848</v>
      </c>
      <c r="L199" s="81">
        <f>+$C199*'Estructura Poblacion'!K$19</f>
        <v>17.597278575652872</v>
      </c>
      <c r="M199" s="151">
        <f>D199*Parámetros!$B$97</f>
        <v>1.8411442113482591E-2</v>
      </c>
      <c r="N199" s="151">
        <f>E199*Parámetros!$B$98</f>
        <v>9.0836731893001552E-2</v>
      </c>
      <c r="O199" s="151">
        <f>+F199*Parámetros!$B$99</f>
        <v>1.1026810166253749</v>
      </c>
      <c r="P199" s="151">
        <f>+G199*Parámetros!$B$100</f>
        <v>3.3559606372287694</v>
      </c>
      <c r="Q199" s="151">
        <f>+H199*Parámetros!$B$101</f>
        <v>4.1148683830127109</v>
      </c>
      <c r="R199" s="151">
        <f>+I199*Parámetros!$B$102</f>
        <v>5.830018103668654</v>
      </c>
      <c r="S199" s="151">
        <f>+J199*Parámetros!$B$103</f>
        <v>5.0466609195151602</v>
      </c>
      <c r="T199" s="151">
        <f>+K199*Parámetros!$B$104</f>
        <v>4.0693549546568963</v>
      </c>
      <c r="U199" s="151">
        <f>+L199*Parámetros!$B$105</f>
        <v>4.8040570511532348</v>
      </c>
      <c r="V199" s="151">
        <f t="shared" si="15"/>
        <v>28.432849239867281</v>
      </c>
      <c r="W199" s="151">
        <f t="shared" si="19"/>
        <v>39.160195623517275</v>
      </c>
      <c r="X199" s="81">
        <f t="shared" si="17"/>
        <v>419.32217519178471</v>
      </c>
      <c r="Y199" s="82">
        <f>+M199*Parámetros!$C$97</f>
        <v>9.2057210567412964E-4</v>
      </c>
      <c r="Z199" s="82">
        <f>+N199*Parámetros!$C$98</f>
        <v>4.5418365946500779E-3</v>
      </c>
      <c r="AA199" s="82">
        <f>+O199*Parámetros!$C$99</f>
        <v>5.5134050831268745E-2</v>
      </c>
      <c r="AB199" s="82">
        <f>+P199*Parámetros!$C$100</f>
        <v>0.16779803186143849</v>
      </c>
      <c r="AC199" s="82">
        <f>+Q199*Parámetros!$C$101</f>
        <v>0.25923670812980076</v>
      </c>
      <c r="AD199" s="82">
        <f>+R199*Parámetros!$C$102</f>
        <v>0.71126220864757572</v>
      </c>
      <c r="AE199" s="82">
        <f>+S199*Parámetros!$C$103</f>
        <v>1.382785091947154</v>
      </c>
      <c r="AF199" s="82">
        <f>+T199*Parámetros!$C$104</f>
        <v>1.7579613404117791</v>
      </c>
      <c r="AG199" s="82">
        <f>+U199*Parámetros!$C$105</f>
        <v>3.4060764492676432</v>
      </c>
      <c r="AH199" s="82">
        <f t="shared" si="16"/>
        <v>7.7457162897969836</v>
      </c>
      <c r="AI199" s="152">
        <f t="shared" si="20"/>
        <v>10.668074894422016</v>
      </c>
      <c r="AJ199" s="81">
        <f t="shared" si="18"/>
        <v>114.23232950224275</v>
      </c>
    </row>
    <row r="200" spans="1:36" x14ac:dyDescent="0.25">
      <c r="A200" s="18">
        <v>44102</v>
      </c>
      <c r="B200" s="150">
        <f t="shared" si="21"/>
        <v>192</v>
      </c>
      <c r="C200" s="78">
        <f>+'Modelo predictivo'!X199</f>
        <v>524.08055867278017</v>
      </c>
      <c r="D200" s="81">
        <f>+$C200*'Estructura Poblacion'!C$19</f>
        <v>21.379052756794358</v>
      </c>
      <c r="E200" s="81">
        <f>+$C200*'Estructura Poblacion'!D$19</f>
        <v>35.159354916820043</v>
      </c>
      <c r="F200" s="81">
        <f>+$C200*'Estructura Poblacion'!E$19</f>
        <v>106.70120009722208</v>
      </c>
      <c r="G200" s="81">
        <f>+$C200*'Estructura Poblacion'!F$19</f>
        <v>121.77763403664035</v>
      </c>
      <c r="H200" s="81">
        <f>+$C200*'Estructura Poblacion'!G$19</f>
        <v>97.512551589742429</v>
      </c>
      <c r="I200" s="81">
        <f>+$C200*'Estructura Poblacion'!H$19</f>
        <v>66.369780868402742</v>
      </c>
      <c r="J200" s="81">
        <f>+$C200*'Estructura Poblacion'!I$19</f>
        <v>35.301786980489553</v>
      </c>
      <c r="K200" s="81">
        <f>+$C200*'Estructura Poblacion'!J$19</f>
        <v>19.445537492480678</v>
      </c>
      <c r="L200" s="81">
        <f>+$C200*'Estructura Poblacion'!K$19</f>
        <v>20.433659934187947</v>
      </c>
      <c r="M200" s="151">
        <f>D200*Parámetros!$B$97</f>
        <v>2.1379052756794359E-2</v>
      </c>
      <c r="N200" s="151">
        <f>E200*Parámetros!$B$98</f>
        <v>0.10547806475046013</v>
      </c>
      <c r="O200" s="151">
        <f>+F200*Parámetros!$B$99</f>
        <v>1.2804144011666649</v>
      </c>
      <c r="P200" s="151">
        <f>+G200*Parámetros!$B$100</f>
        <v>3.8968842891724913</v>
      </c>
      <c r="Q200" s="151">
        <f>+H200*Parámetros!$B$101</f>
        <v>4.7781150278973792</v>
      </c>
      <c r="R200" s="151">
        <f>+I200*Parámetros!$B$102</f>
        <v>6.7697176485770791</v>
      </c>
      <c r="S200" s="151">
        <f>+J200*Parámetros!$B$103</f>
        <v>5.8600966387612656</v>
      </c>
      <c r="T200" s="151">
        <f>+K200*Parámetros!$B$104</f>
        <v>4.725265610672805</v>
      </c>
      <c r="U200" s="151">
        <f>+L200*Parámetros!$B$105</f>
        <v>5.5783891620333099</v>
      </c>
      <c r="V200" s="151">
        <f t="shared" si="15"/>
        <v>33.015739895788251</v>
      </c>
      <c r="W200" s="151">
        <f t="shared" si="19"/>
        <v>40.469089420149871</v>
      </c>
      <c r="X200" s="81">
        <f t="shared" si="17"/>
        <v>411.8688256674231</v>
      </c>
      <c r="Y200" s="82">
        <f>+M200*Parámetros!$C$97</f>
        <v>1.0689526378397181E-3</v>
      </c>
      <c r="Z200" s="82">
        <f>+N200*Parámetros!$C$98</f>
        <v>5.2739032375230073E-3</v>
      </c>
      <c r="AA200" s="82">
        <f>+O200*Parámetros!$C$99</f>
        <v>6.4020720058333244E-2</v>
      </c>
      <c r="AB200" s="82">
        <f>+P200*Parámetros!$C$100</f>
        <v>0.19484421445862457</v>
      </c>
      <c r="AC200" s="82">
        <f>+Q200*Parámetros!$C$101</f>
        <v>0.30102124675753489</v>
      </c>
      <c r="AD200" s="82">
        <f>+R200*Parámetros!$C$102</f>
        <v>0.82590555312640368</v>
      </c>
      <c r="AE200" s="82">
        <f>+S200*Parámetros!$C$103</f>
        <v>1.605666479020587</v>
      </c>
      <c r="AF200" s="82">
        <f>+T200*Parámetros!$C$104</f>
        <v>2.0413147438106516</v>
      </c>
      <c r="AG200" s="82">
        <f>+U200*Parámetros!$C$105</f>
        <v>3.9550779158816165</v>
      </c>
      <c r="AH200" s="82">
        <f t="shared" si="16"/>
        <v>8.9941937289891154</v>
      </c>
      <c r="AI200" s="152">
        <f t="shared" si="20"/>
        <v>11.024645560860041</v>
      </c>
      <c r="AJ200" s="81">
        <f t="shared" si="18"/>
        <v>112.20187767037183</v>
      </c>
    </row>
    <row r="201" spans="1:36" x14ac:dyDescent="0.25">
      <c r="A201" s="18">
        <v>44103</v>
      </c>
      <c r="B201" s="150">
        <f t="shared" si="21"/>
        <v>193</v>
      </c>
      <c r="C201" s="78">
        <f>+'Modelo predictivo'!X200</f>
        <v>526.33648145664483</v>
      </c>
      <c r="D201" s="81">
        <f>+$C201*'Estructura Poblacion'!C$19</f>
        <v>21.471079624445462</v>
      </c>
      <c r="E201" s="81">
        <f>+$C201*'Estructura Poblacion'!D$19</f>
        <v>35.310699568916476</v>
      </c>
      <c r="F201" s="81">
        <f>+$C201*'Estructura Poblacion'!E$19</f>
        <v>107.16049908166565</v>
      </c>
      <c r="G201" s="81">
        <f>+$C201*'Estructura Poblacion'!F$19</f>
        <v>122.30183004933755</v>
      </c>
      <c r="H201" s="81">
        <f>+$C201*'Estructura Poblacion'!G$19</f>
        <v>97.932297720759337</v>
      </c>
      <c r="I201" s="81">
        <f>+$C201*'Estructura Poblacion'!H$19</f>
        <v>66.655471872091766</v>
      </c>
      <c r="J201" s="81">
        <f>+$C201*'Estructura Poblacion'!I$19</f>
        <v>35.453744736301189</v>
      </c>
      <c r="K201" s="81">
        <f>+$C201*'Estructura Poblacion'!J$19</f>
        <v>19.529241477197981</v>
      </c>
      <c r="L201" s="81">
        <f>+$C201*'Estructura Poblacion'!K$19</f>
        <v>20.52161732592943</v>
      </c>
      <c r="M201" s="151">
        <f>D201*Parámetros!$B$97</f>
        <v>2.1471079624445461E-2</v>
      </c>
      <c r="N201" s="151">
        <f>E201*Parámetros!$B$98</f>
        <v>0.10593209870674943</v>
      </c>
      <c r="O201" s="151">
        <f>+F201*Parámetros!$B$99</f>
        <v>1.2859259889799879</v>
      </c>
      <c r="P201" s="151">
        <f>+G201*Parámetros!$B$100</f>
        <v>3.913658561578802</v>
      </c>
      <c r="Q201" s="151">
        <f>+H201*Parámetros!$B$101</f>
        <v>4.7986825883172077</v>
      </c>
      <c r="R201" s="151">
        <f>+I201*Parámetros!$B$102</f>
        <v>6.7988581309533593</v>
      </c>
      <c r="S201" s="151">
        <f>+J201*Parámetros!$B$103</f>
        <v>5.8853216262259975</v>
      </c>
      <c r="T201" s="151">
        <f>+K201*Parámetros!$B$104</f>
        <v>4.7456056789591097</v>
      </c>
      <c r="U201" s="151">
        <f>+L201*Parámetros!$B$105</f>
        <v>5.6024015299787351</v>
      </c>
      <c r="V201" s="151">
        <f t="shared" si="15"/>
        <v>33.15785728332439</v>
      </c>
      <c r="W201" s="151">
        <f t="shared" si="19"/>
        <v>41.819865255340957</v>
      </c>
      <c r="X201" s="81">
        <f t="shared" si="17"/>
        <v>403.20681769540653</v>
      </c>
      <c r="Y201" s="82">
        <f>+M201*Parámetros!$C$97</f>
        <v>1.073553981222273E-3</v>
      </c>
      <c r="Z201" s="82">
        <f>+N201*Parámetros!$C$98</f>
        <v>5.2966049353374714E-3</v>
      </c>
      <c r="AA201" s="82">
        <f>+O201*Parámetros!$C$99</f>
        <v>6.4296299448999394E-2</v>
      </c>
      <c r="AB201" s="82">
        <f>+P201*Parámetros!$C$100</f>
        <v>0.19568292807894011</v>
      </c>
      <c r="AC201" s="82">
        <f>+Q201*Parámetros!$C$101</f>
        <v>0.30231700306398407</v>
      </c>
      <c r="AD201" s="82">
        <f>+R201*Parámetros!$C$102</f>
        <v>0.82946069197630978</v>
      </c>
      <c r="AE201" s="82">
        <f>+S201*Parámetros!$C$103</f>
        <v>1.6125781255859235</v>
      </c>
      <c r="AF201" s="82">
        <f>+T201*Parámetros!$C$104</f>
        <v>2.0501016533103353</v>
      </c>
      <c r="AG201" s="82">
        <f>+U201*Parámetros!$C$105</f>
        <v>3.972102684754923</v>
      </c>
      <c r="AH201" s="82">
        <f t="shared" si="16"/>
        <v>9.0329095451359755</v>
      </c>
      <c r="AI201" s="152">
        <f t="shared" si="20"/>
        <v>11.392625790426109</v>
      </c>
      <c r="AJ201" s="81">
        <f t="shared" si="18"/>
        <v>109.8421614250817</v>
      </c>
    </row>
    <row r="202" spans="1:36" x14ac:dyDescent="0.25">
      <c r="A202" s="18">
        <v>44104</v>
      </c>
      <c r="B202" s="150">
        <f t="shared" si="21"/>
        <v>194</v>
      </c>
      <c r="C202" s="78">
        <f>+'Modelo predictivo'!X201</f>
        <v>528.59029180486687</v>
      </c>
      <c r="D202" s="81">
        <f>+$C202*'Estructura Poblacion'!C$19</f>
        <v>21.563020318564078</v>
      </c>
      <c r="E202" s="81">
        <f>+$C202*'Estructura Poblacion'!D$19</f>
        <v>35.4619025025819</v>
      </c>
      <c r="F202" s="81">
        <f>+$C202*'Estructura Poblacion'!E$19</f>
        <v>107.61936798066822</v>
      </c>
      <c r="G202" s="81">
        <f>+$C202*'Estructura Poblacion'!F$19</f>
        <v>122.82553520731717</v>
      </c>
      <c r="H202" s="81">
        <f>+$C202*'Estructura Poblacion'!G$19</f>
        <v>98.351650803443931</v>
      </c>
      <c r="I202" s="81">
        <f>+$C202*'Estructura Poblacion'!H$19</f>
        <v>66.940895356048614</v>
      </c>
      <c r="J202" s="81">
        <f>+$C202*'Estructura Poblacion'!I$19</f>
        <v>35.605560199574334</v>
      </c>
      <c r="K202" s="81">
        <f>+$C202*'Estructura Poblacion'!J$19</f>
        <v>19.61286708189181</v>
      </c>
      <c r="L202" s="81">
        <f>+$C202*'Estructura Poblacion'!K$19</f>
        <v>20.609492354776812</v>
      </c>
      <c r="M202" s="151">
        <f>D202*Parámetros!$B$97</f>
        <v>2.156302031856408E-2</v>
      </c>
      <c r="N202" s="151">
        <f>E202*Parámetros!$B$98</f>
        <v>0.1063857075077457</v>
      </c>
      <c r="O202" s="151">
        <f>+F202*Parámetros!$B$99</f>
        <v>1.2914324157680186</v>
      </c>
      <c r="P202" s="151">
        <f>+G202*Parámetros!$B$100</f>
        <v>3.9304171266341497</v>
      </c>
      <c r="Q202" s="151">
        <f>+H202*Parámetros!$B$101</f>
        <v>4.819230889368753</v>
      </c>
      <c r="R202" s="151">
        <f>+I202*Parámetros!$B$102</f>
        <v>6.8279713263169581</v>
      </c>
      <c r="S202" s="151">
        <f>+J202*Parámetros!$B$103</f>
        <v>5.9105229931293399</v>
      </c>
      <c r="T202" s="151">
        <f>+K202*Parámetros!$B$104</f>
        <v>4.7659267008997102</v>
      </c>
      <c r="U202" s="151">
        <f>+L202*Parámetros!$B$105</f>
        <v>5.62639141285407</v>
      </c>
      <c r="V202" s="151">
        <f t="shared" ref="V202:V265" si="22">+SUM(M202:U202)</f>
        <v>33.299841592797307</v>
      </c>
      <c r="W202" s="151">
        <f t="shared" si="19"/>
        <v>43.213734305428432</v>
      </c>
      <c r="X202" s="81">
        <f t="shared" si="17"/>
        <v>393.29292498277539</v>
      </c>
      <c r="Y202" s="82">
        <f>+M202*Parámetros!$C$97</f>
        <v>1.0781510159282041E-3</v>
      </c>
      <c r="Z202" s="82">
        <f>+N202*Parámetros!$C$98</f>
        <v>5.3192853753872855E-3</v>
      </c>
      <c r="AA202" s="82">
        <f>+O202*Parámetros!$C$99</f>
        <v>6.4571620788400938E-2</v>
      </c>
      <c r="AB202" s="82">
        <f>+P202*Parámetros!$C$100</f>
        <v>0.19652085633170749</v>
      </c>
      <c r="AC202" s="82">
        <f>+Q202*Parámetros!$C$101</f>
        <v>0.30361154603023144</v>
      </c>
      <c r="AD202" s="82">
        <f>+R202*Parámetros!$C$102</f>
        <v>0.83301250181066888</v>
      </c>
      <c r="AE202" s="82">
        <f>+S202*Parámetros!$C$103</f>
        <v>1.6194833001174394</v>
      </c>
      <c r="AF202" s="82">
        <f>+T202*Parámetros!$C$104</f>
        <v>2.0588803347886748</v>
      </c>
      <c r="AG202" s="82">
        <f>+U202*Parámetros!$C$105</f>
        <v>3.9891115117135354</v>
      </c>
      <c r="AH202" s="82">
        <f t="shared" ref="AH202:AH265" si="23">+SUM(Y202:AG202)</f>
        <v>9.0715891079719739</v>
      </c>
      <c r="AI202" s="152">
        <f t="shared" si="20"/>
        <v>11.772345533460793</v>
      </c>
      <c r="AJ202" s="81">
        <f t="shared" si="18"/>
        <v>107.14140499959288</v>
      </c>
    </row>
    <row r="203" spans="1:36" x14ac:dyDescent="0.25">
      <c r="A203" s="18">
        <v>44105</v>
      </c>
      <c r="B203" s="150">
        <f t="shared" si="21"/>
        <v>195</v>
      </c>
      <c r="C203" s="78">
        <f>+'Modelo predictivo'!X202</f>
        <v>530.84183124639094</v>
      </c>
      <c r="D203" s="81">
        <f>+$C203*'Estructura Poblacion'!C$19</f>
        <v>21.654868374569531</v>
      </c>
      <c r="E203" s="81">
        <f>+$C203*'Estructura Poblacion'!D$19</f>
        <v>35.612953086359028</v>
      </c>
      <c r="F203" s="81">
        <f>+$C203*'Estructura Poblacion'!E$19</f>
        <v>108.07777453000723</v>
      </c>
      <c r="G203" s="81">
        <f>+$C203*'Estructura Poblacion'!F$19</f>
        <v>123.34871268755676</v>
      </c>
      <c r="H203" s="81">
        <f>+$C203*'Estructura Poblacion'!G$19</f>
        <v>98.770581352029765</v>
      </c>
      <c r="I203" s="81">
        <f>+$C203*'Estructura Poblacion'!H$19</f>
        <v>67.22603125143263</v>
      </c>
      <c r="J203" s="81">
        <f>+$C203*'Estructura Poblacion'!I$19</f>
        <v>35.757222695783206</v>
      </c>
      <c r="K203" s="81">
        <f>+$C203*'Estructura Poblacion'!J$19</f>
        <v>19.696408426636278</v>
      </c>
      <c r="L203" s="81">
        <f>+$C203*'Estructura Poblacion'!K$19</f>
        <v>20.697278842016534</v>
      </c>
      <c r="M203" s="151">
        <f>D203*Parámetros!$B$97</f>
        <v>2.1654868374569532E-2</v>
      </c>
      <c r="N203" s="151">
        <f>E203*Parámetros!$B$98</f>
        <v>0.10683885925907709</v>
      </c>
      <c r="O203" s="151">
        <f>+F203*Parámetros!$B$99</f>
        <v>1.2969332943600869</v>
      </c>
      <c r="P203" s="151">
        <f>+G203*Parámetros!$B$100</f>
        <v>3.9471588060018163</v>
      </c>
      <c r="Q203" s="151">
        <f>+H203*Parámetros!$B$101</f>
        <v>4.8397584862494583</v>
      </c>
      <c r="R203" s="151">
        <f>+I203*Parámetros!$B$102</f>
        <v>6.8570551876461279</v>
      </c>
      <c r="S203" s="151">
        <f>+J203*Parámetros!$B$103</f>
        <v>5.9356989675000129</v>
      </c>
      <c r="T203" s="151">
        <f>+K203*Parámetros!$B$104</f>
        <v>4.7862272476726151</v>
      </c>
      <c r="U203" s="151">
        <f>+L203*Parámetros!$B$105</f>
        <v>5.6503571238705144</v>
      </c>
      <c r="V203" s="151">
        <f t="shared" si="22"/>
        <v>33.441682840934277</v>
      </c>
      <c r="W203" s="151">
        <f t="shared" si="19"/>
        <v>44.651933766392105</v>
      </c>
      <c r="X203" s="81">
        <f t="shared" ref="X203:X266" si="24">+X202+V203-W203</f>
        <v>382.08267405731755</v>
      </c>
      <c r="Y203" s="82">
        <f>+M203*Parámetros!$C$97</f>
        <v>1.0827434187284767E-3</v>
      </c>
      <c r="Z203" s="82">
        <f>+N203*Parámetros!$C$98</f>
        <v>5.3419429629538544E-3</v>
      </c>
      <c r="AA203" s="82">
        <f>+O203*Parámetros!$C$99</f>
        <v>6.4846664718004349E-2</v>
      </c>
      <c r="AB203" s="82">
        <f>+P203*Parámetros!$C$100</f>
        <v>0.19735794030009082</v>
      </c>
      <c r="AC203" s="82">
        <f>+Q203*Parámetros!$C$101</f>
        <v>0.3049047846337159</v>
      </c>
      <c r="AD203" s="82">
        <f>+R203*Parámetros!$C$102</f>
        <v>0.83656073289282762</v>
      </c>
      <c r="AE203" s="82">
        <f>+S203*Parámetros!$C$103</f>
        <v>1.6263815170950036</v>
      </c>
      <c r="AF203" s="82">
        <f>+T203*Parámetros!$C$104</f>
        <v>2.0676501709945696</v>
      </c>
      <c r="AG203" s="82">
        <f>+U203*Parámetros!$C$105</f>
        <v>4.0061032008241941</v>
      </c>
      <c r="AH203" s="82">
        <f t="shared" si="23"/>
        <v>9.1102296978400883</v>
      </c>
      <c r="AI203" s="152">
        <f t="shared" si="20"/>
        <v>12.164141828611676</v>
      </c>
      <c r="AJ203" s="81">
        <f t="shared" ref="AJ203:AJ266" si="25">+AJ202+AH203-AI203</f>
        <v>104.08749286882129</v>
      </c>
    </row>
    <row r="204" spans="1:36" x14ac:dyDescent="0.25">
      <c r="A204" s="18">
        <v>44106</v>
      </c>
      <c r="B204" s="150">
        <f t="shared" si="21"/>
        <v>196</v>
      </c>
      <c r="C204" s="78">
        <f>+'Modelo predictivo'!X203</f>
        <v>533.09094025497325</v>
      </c>
      <c r="D204" s="81">
        <f>+$C204*'Estructura Poblacion'!C$19</f>
        <v>21.746617284836368</v>
      </c>
      <c r="E204" s="81">
        <f>+$C204*'Estructura Poblacion'!D$19</f>
        <v>35.763840618000387</v>
      </c>
      <c r="F204" s="81">
        <f>+$C204*'Estructura Poblacion'!E$19</f>
        <v>108.53568625062697</v>
      </c>
      <c r="G204" s="81">
        <f>+$C204*'Estructura Poblacion'!F$19</f>
        <v>123.87132542184568</v>
      </c>
      <c r="H204" s="81">
        <f>+$C204*'Estructura Poblacion'!G$19</f>
        <v>99.189059684417728</v>
      </c>
      <c r="I204" s="81">
        <f>+$C204*'Estructura Poblacion'!H$19</f>
        <v>67.510859355773661</v>
      </c>
      <c r="J204" s="81">
        <f>+$C204*'Estructura Poblacion'!I$19</f>
        <v>35.908721479325081</v>
      </c>
      <c r="K204" s="81">
        <f>+$C204*'Estructura Poblacion'!J$19</f>
        <v>19.779859592353667</v>
      </c>
      <c r="L204" s="81">
        <f>+$C204*'Estructura Poblacion'!K$19</f>
        <v>20.784970567793724</v>
      </c>
      <c r="M204" s="151">
        <f>D204*Parámetros!$B$97</f>
        <v>2.1746617284836369E-2</v>
      </c>
      <c r="N204" s="151">
        <f>E204*Parámetros!$B$98</f>
        <v>0.10729152185400116</v>
      </c>
      <c r="O204" s="151">
        <f>+F204*Parámetros!$B$99</f>
        <v>1.3024282350075236</v>
      </c>
      <c r="P204" s="151">
        <f>+G204*Parámetros!$B$100</f>
        <v>3.963882413499062</v>
      </c>
      <c r="Q204" s="151">
        <f>+H204*Parámetros!$B$101</f>
        <v>4.8602639245364685</v>
      </c>
      <c r="R204" s="151">
        <f>+I204*Parámetros!$B$102</f>
        <v>6.8861076542889128</v>
      </c>
      <c r="S204" s="151">
        <f>+J204*Parámetros!$B$103</f>
        <v>5.9608477655679639</v>
      </c>
      <c r="T204" s="151">
        <f>+K204*Parámetros!$B$104</f>
        <v>4.8065058809419412</v>
      </c>
      <c r="U204" s="151">
        <f>+L204*Parámetros!$B$105</f>
        <v>5.6742969650076871</v>
      </c>
      <c r="V204" s="151">
        <f t="shared" si="22"/>
        <v>33.583370977988395</v>
      </c>
      <c r="W204" s="151">
        <f t="shared" si="19"/>
        <v>46.13572674877409</v>
      </c>
      <c r="X204" s="81">
        <f t="shared" si="24"/>
        <v>369.53031828653184</v>
      </c>
      <c r="Y204" s="82">
        <f>+M204*Parámetros!$C$97</f>
        <v>1.0873308642418186E-3</v>
      </c>
      <c r="Z204" s="82">
        <f>+N204*Parámetros!$C$98</f>
        <v>5.3645760927000588E-3</v>
      </c>
      <c r="AA204" s="82">
        <f>+O204*Parámetros!$C$99</f>
        <v>6.5121411750376182E-2</v>
      </c>
      <c r="AB204" s="82">
        <f>+P204*Parámetros!$C$100</f>
        <v>0.19819412067495312</v>
      </c>
      <c r="AC204" s="82">
        <f>+Q204*Parámetros!$C$101</f>
        <v>0.30619662724579749</v>
      </c>
      <c r="AD204" s="82">
        <f>+R204*Parámetros!$C$102</f>
        <v>0.84010513382324736</v>
      </c>
      <c r="AE204" s="82">
        <f>+S204*Parámetros!$C$103</f>
        <v>1.6332722877656223</v>
      </c>
      <c r="AF204" s="82">
        <f>+T204*Parámetros!$C$104</f>
        <v>2.0764105405669184</v>
      </c>
      <c r="AG204" s="82">
        <f>+U204*Parámetros!$C$105</f>
        <v>4.02307654819045</v>
      </c>
      <c r="AH204" s="82">
        <f t="shared" si="23"/>
        <v>9.1488285769743065</v>
      </c>
      <c r="AI204" s="152">
        <f t="shared" si="20"/>
        <v>12.568358774207391</v>
      </c>
      <c r="AJ204" s="81">
        <f t="shared" si="25"/>
        <v>100.6679626715882</v>
      </c>
    </row>
    <row r="205" spans="1:36" x14ac:dyDescent="0.25">
      <c r="A205" s="18">
        <v>44107</v>
      </c>
      <c r="B205" s="150">
        <f t="shared" si="21"/>
        <v>197</v>
      </c>
      <c r="C205" s="78">
        <f>+'Modelo predictivo'!X204</f>
        <v>535.33745826501399</v>
      </c>
      <c r="D205" s="81">
        <f>+$C205*'Estructura Poblacion'!C$19</f>
        <v>21.838260499340223</v>
      </c>
      <c r="E205" s="81">
        <f>+$C205*'Estructura Poblacion'!D$19</f>
        <v>35.914554325530545</v>
      </c>
      <c r="F205" s="81">
        <f>+$C205*'Estructura Poblacion'!E$19</f>
        <v>108.99307045186202</v>
      </c>
      <c r="G205" s="81">
        <f>+$C205*'Estructura Poblacion'!F$19</f>
        <v>124.39333610046403</v>
      </c>
      <c r="H205" s="81">
        <f>+$C205*'Estructura Poblacion'!G$19</f>
        <v>99.607055925121941</v>
      </c>
      <c r="I205" s="81">
        <f>+$C205*'Estructura Poblacion'!H$19</f>
        <v>67.795359334977093</v>
      </c>
      <c r="J205" s="81">
        <f>+$C205*'Estructura Poblacion'!I$19</f>
        <v>36.060045734586772</v>
      </c>
      <c r="K205" s="81">
        <f>+$C205*'Estructura Poblacion'!J$19</f>
        <v>19.863214621401891</v>
      </c>
      <c r="L205" s="81">
        <f>+$C205*'Estructura Poblacion'!K$19</f>
        <v>20.872561271729495</v>
      </c>
      <c r="M205" s="151">
        <f>D205*Parámetros!$B$97</f>
        <v>2.1838260499340224E-2</v>
      </c>
      <c r="N205" s="151">
        <f>E205*Parámetros!$B$98</f>
        <v>0.10774366297659164</v>
      </c>
      <c r="O205" s="151">
        <f>+F205*Parámetros!$B$99</f>
        <v>1.3079168454223444</v>
      </c>
      <c r="P205" s="151">
        <f>+G205*Parámetros!$B$100</f>
        <v>3.9805867552148491</v>
      </c>
      <c r="Q205" s="151">
        <f>+H205*Parámetros!$B$101</f>
        <v>4.8807457403309753</v>
      </c>
      <c r="R205" s="151">
        <f>+I205*Parámetros!$B$102</f>
        <v>6.9151266521676629</v>
      </c>
      <c r="S205" s="151">
        <f>+J205*Parámetros!$B$103</f>
        <v>5.9859675919414048</v>
      </c>
      <c r="T205" s="151">
        <f>+K205*Parámetros!$B$104</f>
        <v>4.8267611530006596</v>
      </c>
      <c r="U205" s="151">
        <f>+L205*Parámetros!$B$105</f>
        <v>5.6982092271821525</v>
      </c>
      <c r="V205" s="151">
        <f t="shared" si="22"/>
        <v>33.724895888735979</v>
      </c>
      <c r="W205" s="151">
        <f t="shared" si="19"/>
        <v>29.580437055701683</v>
      </c>
      <c r="X205" s="81">
        <f t="shared" si="24"/>
        <v>373.67477711956616</v>
      </c>
      <c r="Y205" s="82">
        <f>+M205*Parámetros!$C$97</f>
        <v>1.0919130249670112E-3</v>
      </c>
      <c r="Z205" s="82">
        <f>+N205*Parámetros!$C$98</f>
        <v>5.3871831488295826E-3</v>
      </c>
      <c r="AA205" s="82">
        <f>+O205*Parámetros!$C$99</f>
        <v>6.5395842271117222E-2</v>
      </c>
      <c r="AB205" s="82">
        <f>+P205*Parámetros!$C$100</f>
        <v>0.19902933776074247</v>
      </c>
      <c r="AC205" s="82">
        <f>+Q205*Parámetros!$C$101</f>
        <v>0.30748698164085142</v>
      </c>
      <c r="AD205" s="82">
        <f>+R205*Parámetros!$C$102</f>
        <v>0.84364545156445481</v>
      </c>
      <c r="AE205" s="82">
        <f>+S205*Parámetros!$C$103</f>
        <v>1.6401551201919451</v>
      </c>
      <c r="AF205" s="82">
        <f>+T205*Parámetros!$C$104</f>
        <v>2.0851608180962851</v>
      </c>
      <c r="AG205" s="82">
        <f>+U205*Parámetros!$C$105</f>
        <v>4.0400303420721455</v>
      </c>
      <c r="AH205" s="82">
        <f t="shared" si="23"/>
        <v>9.1873829897713382</v>
      </c>
      <c r="AI205" s="152">
        <f t="shared" si="20"/>
        <v>8.0583437568542564</v>
      </c>
      <c r="AJ205" s="81">
        <f t="shared" si="25"/>
        <v>101.79700190450528</v>
      </c>
    </row>
    <row r="206" spans="1:36" x14ac:dyDescent="0.25">
      <c r="A206" s="18">
        <v>44108</v>
      </c>
      <c r="B206" s="150">
        <f t="shared" si="21"/>
        <v>198</v>
      </c>
      <c r="C206" s="78">
        <f>+'Modelo predictivo'!X205</f>
        <v>537.5812236876227</v>
      </c>
      <c r="D206" s="81">
        <f>+$C206*'Estructura Poblacion'!C$19</f>
        <v>21.929791426313177</v>
      </c>
      <c r="E206" s="81">
        <f>+$C206*'Estructura Poblacion'!D$19</f>
        <v>36.06508336832384</v>
      </c>
      <c r="F206" s="81">
        <f>+$C206*'Estructura Poblacion'!E$19</f>
        <v>109.44989423470813</v>
      </c>
      <c r="G206" s="81">
        <f>+$C206*'Estructura Poblacion'!F$19</f>
        <v>124.91470717591565</v>
      </c>
      <c r="H206" s="81">
        <f>+$C206*'Estructura Poblacion'!G$19</f>
        <v>100.0245400082589</v>
      </c>
      <c r="I206" s="81">
        <f>+$C206*'Estructura Poblacion'!H$19</f>
        <v>68.079510725358304</v>
      </c>
      <c r="J206" s="81">
        <f>+$C206*'Estructura Poblacion'!I$19</f>
        <v>36.211184577026792</v>
      </c>
      <c r="K206" s="81">
        <f>+$C206*'Estructura Poblacion'!J$19</f>
        <v>19.946467518170596</v>
      </c>
      <c r="L206" s="81">
        <f>+$C206*'Estructura Poblacion'!K$19</f>
        <v>20.960044653547332</v>
      </c>
      <c r="M206" s="151">
        <f>D206*Parámetros!$B$97</f>
        <v>2.1929791426313176E-2</v>
      </c>
      <c r="N206" s="151">
        <f>E206*Parámetros!$B$98</f>
        <v>0.10819525010497152</v>
      </c>
      <c r="O206" s="151">
        <f>+F206*Parámetros!$B$99</f>
        <v>1.3133987308164976</v>
      </c>
      <c r="P206" s="151">
        <f>+G206*Parámetros!$B$100</f>
        <v>3.997270629629301</v>
      </c>
      <c r="Q206" s="151">
        <f>+H206*Parámetros!$B$101</f>
        <v>4.9012024604046864</v>
      </c>
      <c r="R206" s="151">
        <f>+I206*Parámetros!$B$102</f>
        <v>6.9441100939865468</v>
      </c>
      <c r="S206" s="151">
        <f>+J206*Parámetros!$B$103</f>
        <v>6.0110566397864478</v>
      </c>
      <c r="T206" s="151">
        <f>+K206*Parámetros!$B$104</f>
        <v>4.8469916069154548</v>
      </c>
      <c r="U206" s="151">
        <f>+L206*Parámetros!$B$105</f>
        <v>5.7220921904184223</v>
      </c>
      <c r="V206" s="151">
        <f t="shared" si="22"/>
        <v>33.866247393488635</v>
      </c>
      <c r="W206" s="151">
        <f t="shared" si="19"/>
        <v>29.387080769042083</v>
      </c>
      <c r="X206" s="81">
        <f t="shared" si="24"/>
        <v>378.15394374401274</v>
      </c>
      <c r="Y206" s="82">
        <f>+M206*Parámetros!$C$97</f>
        <v>1.0964895713156588E-3</v>
      </c>
      <c r="Z206" s="82">
        <f>+N206*Parámetros!$C$98</f>
        <v>5.4097625052485767E-3</v>
      </c>
      <c r="AA206" s="82">
        <f>+O206*Parámetros!$C$99</f>
        <v>6.5669936540824883E-2</v>
      </c>
      <c r="AB206" s="82">
        <f>+P206*Parámetros!$C$100</f>
        <v>0.19986353148146507</v>
      </c>
      <c r="AC206" s="82">
        <f>+Q206*Parámetros!$C$101</f>
        <v>0.30877575500549526</v>
      </c>
      <c r="AD206" s="82">
        <f>+R206*Parámetros!$C$102</f>
        <v>0.84718143146635871</v>
      </c>
      <c r="AE206" s="82">
        <f>+S206*Parámetros!$C$103</f>
        <v>1.6470295193014868</v>
      </c>
      <c r="AF206" s="82">
        <f>+T206*Parámetros!$C$104</f>
        <v>2.0939003741874767</v>
      </c>
      <c r="AG206" s="82">
        <f>+U206*Parámetros!$C$105</f>
        <v>4.0569633630066608</v>
      </c>
      <c r="AH206" s="82">
        <f t="shared" si="23"/>
        <v>9.2258901630663317</v>
      </c>
      <c r="AI206" s="152">
        <f t="shared" si="20"/>
        <v>8.0056693686253801</v>
      </c>
      <c r="AJ206" s="81">
        <f t="shared" si="25"/>
        <v>103.01722269894623</v>
      </c>
    </row>
    <row r="207" spans="1:36" x14ac:dyDescent="0.25">
      <c r="A207" s="18">
        <v>44109</v>
      </c>
      <c r="B207" s="150">
        <f t="shared" si="21"/>
        <v>199</v>
      </c>
      <c r="C207" s="78">
        <f>+'Modelo predictivo'!X206</f>
        <v>648.78011418459937</v>
      </c>
      <c r="D207" s="81">
        <f>+$C207*'Estructura Poblacion'!C$19</f>
        <v>26.465977528030781</v>
      </c>
      <c r="E207" s="81">
        <f>+$C207*'Estructura Poblacion'!D$19</f>
        <v>43.525160245132575</v>
      </c>
      <c r="F207" s="81">
        <f>+$C207*'Estructura Poblacion'!E$19</f>
        <v>132.08964850369861</v>
      </c>
      <c r="G207" s="81">
        <f>+$C207*'Estructura Poblacion'!F$19</f>
        <v>150.75336416886887</v>
      </c>
      <c r="H207" s="81">
        <f>+$C207*'Estructura Poblacion'!G$19</f>
        <v>120.71465599685594</v>
      </c>
      <c r="I207" s="81">
        <f>+$C207*'Estructura Poblacion'!H$19</f>
        <v>82.161784667715807</v>
      </c>
      <c r="J207" s="81">
        <f>+$C207*'Estructura Poblacion'!I$19</f>
        <v>43.701482547118118</v>
      </c>
      <c r="K207" s="81">
        <f>+$C207*'Estructura Poblacion'!J$19</f>
        <v>24.072402278576966</v>
      </c>
      <c r="L207" s="81">
        <f>+$C207*'Estructura Poblacion'!K$19</f>
        <v>25.295638248601708</v>
      </c>
      <c r="M207" s="151">
        <f>D207*Parámetros!$B$97</f>
        <v>2.646597752803078E-2</v>
      </c>
      <c r="N207" s="151">
        <f>E207*Parámetros!$B$98</f>
        <v>0.13057548073539774</v>
      </c>
      <c r="O207" s="151">
        <f>+F207*Parámetros!$B$99</f>
        <v>1.5850757820443835</v>
      </c>
      <c r="P207" s="151">
        <f>+G207*Parámetros!$B$100</f>
        <v>4.8241076534038037</v>
      </c>
      <c r="Q207" s="151">
        <f>+H207*Parámetros!$B$101</f>
        <v>5.9150181438459413</v>
      </c>
      <c r="R207" s="151">
        <f>+I207*Parámetros!$B$102</f>
        <v>8.3805020361070124</v>
      </c>
      <c r="S207" s="151">
        <f>+J207*Parámetros!$B$103</f>
        <v>7.2544461028216078</v>
      </c>
      <c r="T207" s="151">
        <f>+K207*Parámetros!$B$104</f>
        <v>5.8495937536942026</v>
      </c>
      <c r="U207" s="151">
        <f>+L207*Parámetros!$B$105</f>
        <v>6.9057092418682666</v>
      </c>
      <c r="V207" s="151">
        <f t="shared" si="22"/>
        <v>40.871494172048649</v>
      </c>
      <c r="W207" s="151">
        <f t="shared" si="19"/>
        <v>29.194557090345835</v>
      </c>
      <c r="X207" s="81">
        <f t="shared" si="24"/>
        <v>389.83088082571555</v>
      </c>
      <c r="Y207" s="82">
        <f>+M207*Parámetros!$C$97</f>
        <v>1.3232988764015391E-3</v>
      </c>
      <c r="Z207" s="82">
        <f>+N207*Parámetros!$C$98</f>
        <v>6.5287740367698868E-3</v>
      </c>
      <c r="AA207" s="82">
        <f>+O207*Parámetros!$C$99</f>
        <v>7.9253789102219183E-2</v>
      </c>
      <c r="AB207" s="82">
        <f>+P207*Parámetros!$C$100</f>
        <v>0.2412053826701902</v>
      </c>
      <c r="AC207" s="82">
        <f>+Q207*Parámetros!$C$101</f>
        <v>0.37264614306229432</v>
      </c>
      <c r="AD207" s="82">
        <f>+R207*Parámetros!$C$102</f>
        <v>1.0224212484050554</v>
      </c>
      <c r="AE207" s="82">
        <f>+S207*Parámetros!$C$103</f>
        <v>1.9877182321731206</v>
      </c>
      <c r="AF207" s="82">
        <f>+T207*Parámetros!$C$104</f>
        <v>2.5270245015958954</v>
      </c>
      <c r="AG207" s="82">
        <f>+U207*Parámetros!$C$105</f>
        <v>4.8961478524846012</v>
      </c>
      <c r="AH207" s="82">
        <f t="shared" si="23"/>
        <v>11.134269222406548</v>
      </c>
      <c r="AI207" s="152">
        <f t="shared" si="20"/>
        <v>7.9532218006145676</v>
      </c>
      <c r="AJ207" s="81">
        <f t="shared" si="25"/>
        <v>106.1982701207382</v>
      </c>
    </row>
    <row r="208" spans="1:36" x14ac:dyDescent="0.25">
      <c r="A208" s="18">
        <v>44110</v>
      </c>
      <c r="B208" s="150">
        <f t="shared" si="21"/>
        <v>200</v>
      </c>
      <c r="C208" s="78">
        <f>+'Modelo predictivo'!X207</f>
        <v>661.36254975246266</v>
      </c>
      <c r="D208" s="81">
        <f>+$C208*'Estructura Poblacion'!C$19</f>
        <v>26.979258452809887</v>
      </c>
      <c r="E208" s="81">
        <f>+$C208*'Estructura Poblacion'!D$19</f>
        <v>44.369286802639053</v>
      </c>
      <c r="F208" s="81">
        <f>+$C208*'Estructura Poblacion'!E$19</f>
        <v>134.65139393199112</v>
      </c>
      <c r="G208" s="81">
        <f>+$C208*'Estructura Poblacion'!F$19</f>
        <v>153.67707352712722</v>
      </c>
      <c r="H208" s="81">
        <f>+$C208*'Estructura Poblacion'!G$19</f>
        <v>123.05579492508309</v>
      </c>
      <c r="I208" s="81">
        <f>+$C208*'Estructura Poblacion'!H$19</f>
        <v>83.75522956394461</v>
      </c>
      <c r="J208" s="81">
        <f>+$C208*'Estructura Poblacion'!I$19</f>
        <v>44.549028697727721</v>
      </c>
      <c r="K208" s="81">
        <f>+$C208*'Estructura Poblacion'!J$19</f>
        <v>24.539262226981144</v>
      </c>
      <c r="L208" s="81">
        <f>+$C208*'Estructura Poblacion'!K$19</f>
        <v>25.78622162415882</v>
      </c>
      <c r="M208" s="151">
        <f>D208*Parámetros!$B$97</f>
        <v>2.6979258452809889E-2</v>
      </c>
      <c r="N208" s="151">
        <f>E208*Parámetros!$B$98</f>
        <v>0.13310786040791717</v>
      </c>
      <c r="O208" s="151">
        <f>+F208*Parámetros!$B$99</f>
        <v>1.6158167271838935</v>
      </c>
      <c r="P208" s="151">
        <f>+G208*Parámetros!$B$100</f>
        <v>4.9176663528680713</v>
      </c>
      <c r="Q208" s="151">
        <f>+H208*Parámetros!$B$101</f>
        <v>6.0297339513290718</v>
      </c>
      <c r="R208" s="151">
        <f>+I208*Parámetros!$B$102</f>
        <v>8.5430334155223502</v>
      </c>
      <c r="S208" s="151">
        <f>+J208*Parámetros!$B$103</f>
        <v>7.3951387638228017</v>
      </c>
      <c r="T208" s="151">
        <f>+K208*Parámetros!$B$104</f>
        <v>5.9630407211564176</v>
      </c>
      <c r="U208" s="151">
        <f>+L208*Parámetros!$B$105</f>
        <v>7.0396385033953583</v>
      </c>
      <c r="V208" s="151">
        <f t="shared" si="22"/>
        <v>41.664155554138688</v>
      </c>
      <c r="W208" s="151">
        <f t="shared" si="19"/>
        <v>29.002869155413833</v>
      </c>
      <c r="X208" s="81">
        <f t="shared" si="24"/>
        <v>402.49216722444044</v>
      </c>
      <c r="Y208" s="82">
        <f>+M208*Parámetros!$C$97</f>
        <v>1.3489629226404946E-3</v>
      </c>
      <c r="Z208" s="82">
        <f>+N208*Parámetros!$C$98</f>
        <v>6.6553930203958585E-3</v>
      </c>
      <c r="AA208" s="82">
        <f>+O208*Parámetros!$C$99</f>
        <v>8.0790836359194679E-2</v>
      </c>
      <c r="AB208" s="82">
        <f>+P208*Parámetros!$C$100</f>
        <v>0.24588331764340357</v>
      </c>
      <c r="AC208" s="82">
        <f>+Q208*Parámetros!$C$101</f>
        <v>0.37987323893373154</v>
      </c>
      <c r="AD208" s="82">
        <f>+R208*Parámetros!$C$102</f>
        <v>1.0422500766937266</v>
      </c>
      <c r="AE208" s="82">
        <f>+S208*Parámetros!$C$103</f>
        <v>2.0262680212874478</v>
      </c>
      <c r="AF208" s="82">
        <f>+T208*Parámetros!$C$104</f>
        <v>2.5760335915395722</v>
      </c>
      <c r="AG208" s="82">
        <f>+U208*Parámetros!$C$105</f>
        <v>4.9911036989073088</v>
      </c>
      <c r="AH208" s="82">
        <f t="shared" si="23"/>
        <v>11.350207137307422</v>
      </c>
      <c r="AI208" s="152">
        <f t="shared" si="20"/>
        <v>7.9010019070810529</v>
      </c>
      <c r="AJ208" s="81">
        <f t="shared" si="25"/>
        <v>109.64747535096457</v>
      </c>
    </row>
    <row r="209" spans="1:36" x14ac:dyDescent="0.25">
      <c r="A209" s="18">
        <v>44111</v>
      </c>
      <c r="B209" s="150">
        <f t="shared" si="21"/>
        <v>201</v>
      </c>
      <c r="C209" s="78">
        <f>+'Modelo predictivo'!X208</f>
        <v>674.16356637212448</v>
      </c>
      <c r="D209" s="81">
        <f>+$C209*'Estructura Poblacion'!C$19</f>
        <v>27.501456052250365</v>
      </c>
      <c r="E209" s="81">
        <f>+$C209*'Estructura Poblacion'!D$19</f>
        <v>45.228077458347798</v>
      </c>
      <c r="F209" s="81">
        <f>+$C209*'Estructura Poblacion'!E$19</f>
        <v>137.2576417944218</v>
      </c>
      <c r="G209" s="81">
        <f>+$C209*'Estructura Poblacion'!F$19</f>
        <v>156.65157332760435</v>
      </c>
      <c r="H209" s="81">
        <f>+$C209*'Estructura Poblacion'!G$19</f>
        <v>125.43760392919327</v>
      </c>
      <c r="I209" s="81">
        <f>+$C209*'Estructura Poblacion'!H$19</f>
        <v>85.376355655878513</v>
      </c>
      <c r="J209" s="81">
        <f>+$C209*'Estructura Poblacion'!I$19</f>
        <v>45.41129835143407</v>
      </c>
      <c r="K209" s="81">
        <f>+$C209*'Estructura Poblacion'!J$19</f>
        <v>25.014232428604139</v>
      </c>
      <c r="L209" s="81">
        <f>+$C209*'Estructura Poblacion'!K$19</f>
        <v>26.285327374390199</v>
      </c>
      <c r="M209" s="151">
        <f>D209*Parámetros!$B$97</f>
        <v>2.7501456052250364E-2</v>
      </c>
      <c r="N209" s="151">
        <f>E209*Parámetros!$B$98</f>
        <v>0.1356842323750434</v>
      </c>
      <c r="O209" s="151">
        <f>+F209*Parámetros!$B$99</f>
        <v>1.6470917015330617</v>
      </c>
      <c r="P209" s="151">
        <f>+G209*Parámetros!$B$100</f>
        <v>5.0128503464833392</v>
      </c>
      <c r="Q209" s="151">
        <f>+H209*Parámetros!$B$101</f>
        <v>6.1464425925304704</v>
      </c>
      <c r="R209" s="151">
        <f>+I209*Parámetros!$B$102</f>
        <v>8.7083882768996084</v>
      </c>
      <c r="S209" s="151">
        <f>+J209*Parámetros!$B$103</f>
        <v>7.5382755263380563</v>
      </c>
      <c r="T209" s="151">
        <f>+K209*Parámetros!$B$104</f>
        <v>6.0784584801508057</v>
      </c>
      <c r="U209" s="151">
        <f>+L209*Parámetros!$B$105</f>
        <v>7.175894373208525</v>
      </c>
      <c r="V209" s="151">
        <f t="shared" si="22"/>
        <v>42.47058698557116</v>
      </c>
      <c r="W209" s="151">
        <f t="shared" si="19"/>
        <v>28.812019970648201</v>
      </c>
      <c r="X209" s="81">
        <f t="shared" si="24"/>
        <v>416.15073423936343</v>
      </c>
      <c r="Y209" s="82">
        <f>+M209*Parámetros!$C$97</f>
        <v>1.3750728026125183E-3</v>
      </c>
      <c r="Z209" s="82">
        <f>+N209*Parámetros!$C$98</f>
        <v>6.7842116187521702E-3</v>
      </c>
      <c r="AA209" s="82">
        <f>+O209*Parámetros!$C$99</f>
        <v>8.2354585076653095E-2</v>
      </c>
      <c r="AB209" s="82">
        <f>+P209*Parámetros!$C$100</f>
        <v>0.25064251732416698</v>
      </c>
      <c r="AC209" s="82">
        <f>+Q209*Parámetros!$C$101</f>
        <v>0.38722588332941965</v>
      </c>
      <c r="AD209" s="82">
        <f>+R209*Parámetros!$C$102</f>
        <v>1.0624233697817522</v>
      </c>
      <c r="AE209" s="82">
        <f>+S209*Parámetros!$C$103</f>
        <v>2.0654874942166277</v>
      </c>
      <c r="AF209" s="82">
        <f>+T209*Parámetros!$C$104</f>
        <v>2.625894063425148</v>
      </c>
      <c r="AG209" s="82">
        <f>+U209*Parámetros!$C$105</f>
        <v>5.0877091106048438</v>
      </c>
      <c r="AH209" s="82">
        <f t="shared" si="23"/>
        <v>11.569896308179977</v>
      </c>
      <c r="AI209" s="152">
        <f t="shared" si="20"/>
        <v>7.8490105070330785</v>
      </c>
      <c r="AJ209" s="81">
        <f t="shared" si="25"/>
        <v>113.36836115211148</v>
      </c>
    </row>
    <row r="210" spans="1:36" x14ac:dyDescent="0.25">
      <c r="A210" s="18">
        <v>44112</v>
      </c>
      <c r="B210" s="150">
        <f t="shared" si="21"/>
        <v>202</v>
      </c>
      <c r="C210" s="78">
        <f>+'Modelo predictivo'!X209</f>
        <v>687.18592159217224</v>
      </c>
      <c r="D210" s="81">
        <f>+$C210*'Estructura Poblacion'!C$19</f>
        <v>28.032682816265755</v>
      </c>
      <c r="E210" s="81">
        <f>+$C210*'Estructura Poblacion'!D$19</f>
        <v>46.101717209828131</v>
      </c>
      <c r="F210" s="81">
        <f>+$C210*'Estructura Poblacion'!E$19</f>
        <v>139.90895351945562</v>
      </c>
      <c r="G210" s="81">
        <f>+$C210*'Estructura Poblacion'!F$19</f>
        <v>159.67750432626261</v>
      </c>
      <c r="H210" s="81">
        <f>+$C210*'Estructura Poblacion'!G$19</f>
        <v>127.8605960898464</v>
      </c>
      <c r="I210" s="81">
        <f>+$C210*'Estructura Poblacion'!H$19</f>
        <v>87.025512160622483</v>
      </c>
      <c r="J210" s="81">
        <f>+$C210*'Estructura Poblacion'!I$19</f>
        <v>46.288477255239627</v>
      </c>
      <c r="K210" s="81">
        <f>+$C210*'Estructura Poblacion'!J$19</f>
        <v>25.497415199804678</v>
      </c>
      <c r="L210" s="81">
        <f>+$C210*'Estructura Poblacion'!K$19</f>
        <v>26.793063014846943</v>
      </c>
      <c r="M210" s="151">
        <f>D210*Parámetros!$B$97</f>
        <v>2.8032682816265756E-2</v>
      </c>
      <c r="N210" s="151">
        <f>E210*Parámetros!$B$98</f>
        <v>0.1383051516294844</v>
      </c>
      <c r="O210" s="151">
        <f>+F210*Parámetros!$B$99</f>
        <v>1.6789074422334676</v>
      </c>
      <c r="P210" s="151">
        <f>+G210*Parámetros!$B$100</f>
        <v>5.1096801384404031</v>
      </c>
      <c r="Q210" s="151">
        <f>+H210*Parámetros!$B$101</f>
        <v>6.2651692084024733</v>
      </c>
      <c r="R210" s="151">
        <f>+I210*Parámetros!$B$102</f>
        <v>8.8766022403834928</v>
      </c>
      <c r="S210" s="151">
        <f>+J210*Parámetros!$B$103</f>
        <v>7.6838872243697782</v>
      </c>
      <c r="T210" s="151">
        <f>+K210*Parámetros!$B$104</f>
        <v>6.1958718935525363</v>
      </c>
      <c r="U210" s="151">
        <f>+L210*Parámetros!$B$105</f>
        <v>7.3145062030532157</v>
      </c>
      <c r="V210" s="151">
        <f t="shared" si="22"/>
        <v>43.29096218488111</v>
      </c>
      <c r="W210" s="151">
        <f t="shared" si="19"/>
        <v>28.622012414680384</v>
      </c>
      <c r="X210" s="81">
        <f t="shared" si="24"/>
        <v>430.81968400956413</v>
      </c>
      <c r="Y210" s="82">
        <f>+M210*Parámetros!$C$97</f>
        <v>1.4016341408132878E-3</v>
      </c>
      <c r="Z210" s="82">
        <f>+N210*Parámetros!$C$98</f>
        <v>6.9152575814742205E-3</v>
      </c>
      <c r="AA210" s="82">
        <f>+O210*Parámetros!$C$99</f>
        <v>8.3945372111673383E-2</v>
      </c>
      <c r="AB210" s="82">
        <f>+P210*Parámetros!$C$100</f>
        <v>0.25548400692202017</v>
      </c>
      <c r="AC210" s="82">
        <f>+Q210*Parámetros!$C$101</f>
        <v>0.39470566012935582</v>
      </c>
      <c r="AD210" s="82">
        <f>+R210*Parámetros!$C$102</f>
        <v>1.082945473326786</v>
      </c>
      <c r="AE210" s="82">
        <f>+S210*Parámetros!$C$103</f>
        <v>2.1053850994773193</v>
      </c>
      <c r="AF210" s="82">
        <f>+T210*Parámetros!$C$104</f>
        <v>2.6766166580146957</v>
      </c>
      <c r="AG210" s="82">
        <f>+U210*Parámetros!$C$105</f>
        <v>5.1859848979647296</v>
      </c>
      <c r="AH210" s="82">
        <f t="shared" si="23"/>
        <v>11.793384059668867</v>
      </c>
      <c r="AI210" s="152">
        <f t="shared" si="20"/>
        <v>7.7972483846714251</v>
      </c>
      <c r="AJ210" s="81">
        <f t="shared" si="25"/>
        <v>117.36449682710892</v>
      </c>
    </row>
    <row r="211" spans="1:36" x14ac:dyDescent="0.25">
      <c r="A211" s="18">
        <v>44113</v>
      </c>
      <c r="B211" s="150">
        <f t="shared" si="21"/>
        <v>203</v>
      </c>
      <c r="C211" s="78">
        <f>+'Modelo predictivo'!X210</f>
        <v>700.4323635851033</v>
      </c>
      <c r="D211" s="81">
        <f>+$C211*'Estructura Poblacion'!C$19</f>
        <v>28.573050852286546</v>
      </c>
      <c r="E211" s="81">
        <f>+$C211*'Estructura Poblacion'!D$19</f>
        <v>46.990390425629144</v>
      </c>
      <c r="F211" s="81">
        <f>+$C211*'Estructura Poblacion'!E$19</f>
        <v>142.60588862661436</v>
      </c>
      <c r="G211" s="81">
        <f>+$C211*'Estructura Poblacion'!F$19</f>
        <v>162.75550510039537</v>
      </c>
      <c r="H211" s="81">
        <f>+$C211*'Estructura Poblacion'!G$19</f>
        <v>130.3252827431491</v>
      </c>
      <c r="I211" s="81">
        <f>+$C211*'Estructura Poblacion'!H$19</f>
        <v>88.70304710788956</v>
      </c>
      <c r="J211" s="81">
        <f>+$C211*'Estructura Poblacion'!I$19</f>
        <v>47.180750524578421</v>
      </c>
      <c r="K211" s="81">
        <f>+$C211*'Estructura Poblacion'!J$19</f>
        <v>25.988912509050106</v>
      </c>
      <c r="L211" s="81">
        <f>+$C211*'Estructura Poblacion'!K$19</f>
        <v>27.309535695510721</v>
      </c>
      <c r="M211" s="151">
        <f>D211*Parámetros!$B$97</f>
        <v>2.8573050852286546E-2</v>
      </c>
      <c r="N211" s="151">
        <f>E211*Parámetros!$B$98</f>
        <v>0.14097117127688744</v>
      </c>
      <c r="O211" s="151">
        <f>+F211*Parámetros!$B$99</f>
        <v>1.7112706635193724</v>
      </c>
      <c r="P211" s="151">
        <f>+G211*Parámetros!$B$100</f>
        <v>5.2081761632126522</v>
      </c>
      <c r="Q211" s="151">
        <f>+H211*Parámetros!$B$101</f>
        <v>6.3859388544143059</v>
      </c>
      <c r="R211" s="151">
        <f>+I211*Parámetros!$B$102</f>
        <v>9.0477108050047352</v>
      </c>
      <c r="S211" s="151">
        <f>+J211*Parámetros!$B$103</f>
        <v>7.8320045870800188</v>
      </c>
      <c r="T211" s="151">
        <f>+K211*Parámetros!$B$104</f>
        <v>6.3153057396991752</v>
      </c>
      <c r="U211" s="151">
        <f>+L211*Parámetros!$B$105</f>
        <v>7.4555032448744276</v>
      </c>
      <c r="V211" s="151">
        <f t="shared" si="22"/>
        <v>44.125454279933862</v>
      </c>
      <c r="W211" s="151">
        <f t="shared" si="19"/>
        <v>28.432849239867281</v>
      </c>
      <c r="X211" s="81">
        <f t="shared" si="24"/>
        <v>446.51228904963074</v>
      </c>
      <c r="Y211" s="82">
        <f>+M211*Parámetros!$C$97</f>
        <v>1.4286525426143275E-3</v>
      </c>
      <c r="Z211" s="82">
        <f>+N211*Parámetros!$C$98</f>
        <v>7.0485585638443721E-3</v>
      </c>
      <c r="AA211" s="82">
        <f>+O211*Parámetros!$C$99</f>
        <v>8.5563533175968626E-2</v>
      </c>
      <c r="AB211" s="82">
        <f>+P211*Parámetros!$C$100</f>
        <v>0.26040880816063261</v>
      </c>
      <c r="AC211" s="82">
        <f>+Q211*Parámetros!$C$101</f>
        <v>0.40231414782810127</v>
      </c>
      <c r="AD211" s="82">
        <f>+R211*Parámetros!$C$102</f>
        <v>1.1038207182105777</v>
      </c>
      <c r="AE211" s="82">
        <f>+S211*Parámetros!$C$103</f>
        <v>2.1459692568599253</v>
      </c>
      <c r="AF211" s="82">
        <f>+T211*Parámetros!$C$104</f>
        <v>2.7282120795500435</v>
      </c>
      <c r="AG211" s="82">
        <f>+U211*Parámetros!$C$105</f>
        <v>5.2859518006159689</v>
      </c>
      <c r="AH211" s="82">
        <f t="shared" si="23"/>
        <v>12.020717555507677</v>
      </c>
      <c r="AI211" s="152">
        <f t="shared" si="20"/>
        <v>7.7457162897969836</v>
      </c>
      <c r="AJ211" s="81">
        <f t="shared" si="25"/>
        <v>121.63949809281961</v>
      </c>
    </row>
    <row r="212" spans="1:36" x14ac:dyDescent="0.25">
      <c r="A212" s="18">
        <v>44114</v>
      </c>
      <c r="B212" s="150">
        <f t="shared" si="21"/>
        <v>204</v>
      </c>
      <c r="C212" s="78">
        <f>+'Modelo predictivo'!X211</f>
        <v>713.90562879643403</v>
      </c>
      <c r="D212" s="81">
        <f>+$C212*'Estructura Poblacion'!C$19</f>
        <v>29.122671789359252</v>
      </c>
      <c r="E212" s="81">
        <f>+$C212*'Estructura Poblacion'!D$19</f>
        <v>47.894280687563842</v>
      </c>
      <c r="F212" s="81">
        <f>+$C212*'Estructura Poblacion'!E$19</f>
        <v>145.34900424784223</v>
      </c>
      <c r="G212" s="81">
        <f>+$C212*'Estructura Poblacion'!F$19</f>
        <v>165.88621150236375</v>
      </c>
      <c r="H212" s="81">
        <f>+$C212*'Estructura Poblacion'!G$19</f>
        <v>132.83217304323838</v>
      </c>
      <c r="I212" s="81">
        <f>+$C212*'Estructura Poblacion'!H$19</f>
        <v>90.409307042283004</v>
      </c>
      <c r="J212" s="81">
        <f>+$C212*'Estructura Poblacion'!I$19</f>
        <v>48.088302484961304</v>
      </c>
      <c r="K212" s="81">
        <f>+$C212*'Estructura Poblacion'!J$19</f>
        <v>26.488825889688687</v>
      </c>
      <c r="L212" s="81">
        <f>+$C212*'Estructura Poblacion'!K$19</f>
        <v>27.834852109133593</v>
      </c>
      <c r="M212" s="151">
        <f>D212*Parámetros!$B$97</f>
        <v>2.9122671789359254E-2</v>
      </c>
      <c r="N212" s="151">
        <f>E212*Parámetros!$B$98</f>
        <v>0.14368284206269152</v>
      </c>
      <c r="O212" s="151">
        <f>+F212*Parámetros!$B$99</f>
        <v>1.7441880509741068</v>
      </c>
      <c r="P212" s="151">
        <f>+G212*Parámetros!$B$100</f>
        <v>5.3083587680756406</v>
      </c>
      <c r="Q212" s="151">
        <f>+H212*Parámetros!$B$101</f>
        <v>6.5087764791186808</v>
      </c>
      <c r="R212" s="151">
        <f>+I212*Parámetros!$B$102</f>
        <v>9.2217493183128649</v>
      </c>
      <c r="S212" s="151">
        <f>+J212*Parámetros!$B$103</f>
        <v>7.9826582125035772</v>
      </c>
      <c r="T212" s="151">
        <f>+K212*Parámetros!$B$104</f>
        <v>6.4367846911943509</v>
      </c>
      <c r="U212" s="151">
        <f>+L212*Parámetros!$B$105</f>
        <v>7.598914625793471</v>
      </c>
      <c r="V212" s="151">
        <f t="shared" si="22"/>
        <v>44.974235659824743</v>
      </c>
      <c r="W212" s="151">
        <f t="shared" si="19"/>
        <v>33.015739895788251</v>
      </c>
      <c r="X212" s="81">
        <f t="shared" si="24"/>
        <v>458.47078481366719</v>
      </c>
      <c r="Y212" s="82">
        <f>+M212*Parámetros!$C$97</f>
        <v>1.4561335894679628E-3</v>
      </c>
      <c r="Z212" s="82">
        <f>+N212*Parámetros!$C$98</f>
        <v>7.1841421031345765E-3</v>
      </c>
      <c r="AA212" s="82">
        <f>+O212*Parámetros!$C$99</f>
        <v>8.720940254870535E-2</v>
      </c>
      <c r="AB212" s="82">
        <f>+P212*Parámetros!$C$100</f>
        <v>0.26541793840378203</v>
      </c>
      <c r="AC212" s="82">
        <f>+Q212*Parámetros!$C$101</f>
        <v>0.41005291818447692</v>
      </c>
      <c r="AD212" s="82">
        <f>+R212*Parámetros!$C$102</f>
        <v>1.1250534168341695</v>
      </c>
      <c r="AE212" s="82">
        <f>+S212*Parámetros!$C$103</f>
        <v>2.1872483502259805</v>
      </c>
      <c r="AF212" s="82">
        <f>+T212*Parámetros!$C$104</f>
        <v>2.7806909865959595</v>
      </c>
      <c r="AG212" s="82">
        <f>+U212*Parámetros!$C$105</f>
        <v>5.3876304696875703</v>
      </c>
      <c r="AH212" s="82">
        <f t="shared" si="23"/>
        <v>12.251943758173248</v>
      </c>
      <c r="AI212" s="152">
        <f t="shared" si="20"/>
        <v>8.9941937289891154</v>
      </c>
      <c r="AJ212" s="81">
        <f t="shared" si="25"/>
        <v>124.89724812200375</v>
      </c>
    </row>
    <row r="213" spans="1:36" x14ac:dyDescent="0.25">
      <c r="A213" s="18">
        <v>44115</v>
      </c>
      <c r="B213" s="150">
        <f t="shared" si="21"/>
        <v>205</v>
      </c>
      <c r="C213" s="78">
        <f>+'Modelo predictivo'!X212</f>
        <v>727.60843949345872</v>
      </c>
      <c r="D213" s="81">
        <f>+$C213*'Estructura Poblacion'!C$19</f>
        <v>29.681656678151832</v>
      </c>
      <c r="E213" s="81">
        <f>+$C213*'Estructura Poblacion'!D$19</f>
        <v>48.813570626261033</v>
      </c>
      <c r="F213" s="81">
        <f>+$C213*'Estructura Poblacion'!E$19</f>
        <v>148.13885462844084</v>
      </c>
      <c r="G213" s="81">
        <f>+$C213*'Estructura Poblacion'!F$19</f>
        <v>169.07025609001562</v>
      </c>
      <c r="H213" s="81">
        <f>+$C213*'Estructura Poblacion'!G$19</f>
        <v>135.38177350619387</v>
      </c>
      <c r="I213" s="81">
        <f>+$C213*'Estructura Poblacion'!H$19</f>
        <v>92.144636712870096</v>
      </c>
      <c r="J213" s="81">
        <f>+$C213*'Estructura Poblacion'!I$19</f>
        <v>49.01131650686164</v>
      </c>
      <c r="K213" s="81">
        <f>+$C213*'Estructura Poblacion'!J$19</f>
        <v>26.997256348998526</v>
      </c>
      <c r="L213" s="81">
        <f>+$C213*'Estructura Poblacion'!K$19</f>
        <v>28.369118395665275</v>
      </c>
      <c r="M213" s="151">
        <f>D213*Parámetros!$B$97</f>
        <v>2.9681656678151834E-2</v>
      </c>
      <c r="N213" s="151">
        <f>E213*Parámetros!$B$98</f>
        <v>0.1464407118787831</v>
      </c>
      <c r="O213" s="151">
        <f>+F213*Parámetros!$B$99</f>
        <v>1.7776662555412901</v>
      </c>
      <c r="P213" s="151">
        <f>+G213*Parámetros!$B$100</f>
        <v>5.4102481948805003</v>
      </c>
      <c r="Q213" s="151">
        <f>+H213*Parámetros!$B$101</f>
        <v>6.6337069018034995</v>
      </c>
      <c r="R213" s="151">
        <f>+I213*Parámetros!$B$102</f>
        <v>9.3987529447127489</v>
      </c>
      <c r="S213" s="151">
        <f>+J213*Parámetros!$B$103</f>
        <v>8.1358785401390321</v>
      </c>
      <c r="T213" s="151">
        <f>+K213*Parámetros!$B$104</f>
        <v>6.560333292806642</v>
      </c>
      <c r="U213" s="151">
        <f>+L213*Parámetros!$B$105</f>
        <v>7.7447693220166203</v>
      </c>
      <c r="V213" s="151">
        <f t="shared" si="22"/>
        <v>45.837477820457266</v>
      </c>
      <c r="W213" s="151">
        <f t="shared" si="19"/>
        <v>33.15785728332439</v>
      </c>
      <c r="X213" s="81">
        <f t="shared" si="24"/>
        <v>471.15040535080004</v>
      </c>
      <c r="Y213" s="82">
        <f>+M213*Parámetros!$C$97</f>
        <v>1.4840828339075917E-3</v>
      </c>
      <c r="Z213" s="82">
        <f>+N213*Parámetros!$C$98</f>
        <v>7.3220355939391558E-3</v>
      </c>
      <c r="AA213" s="82">
        <f>+O213*Parámetros!$C$99</f>
        <v>8.8883312777064516E-2</v>
      </c>
      <c r="AB213" s="82">
        <f>+P213*Parámetros!$C$100</f>
        <v>0.27051240974402502</v>
      </c>
      <c r="AC213" s="82">
        <f>+Q213*Parámetros!$C$101</f>
        <v>0.41792353481362049</v>
      </c>
      <c r="AD213" s="82">
        <f>+R213*Parámetros!$C$102</f>
        <v>1.1466478592549554</v>
      </c>
      <c r="AE213" s="82">
        <f>+S213*Parámetros!$C$103</f>
        <v>2.2292307199980952</v>
      </c>
      <c r="AF213" s="82">
        <f>+T213*Parámetros!$C$104</f>
        <v>2.8340639824924692</v>
      </c>
      <c r="AG213" s="82">
        <f>+U213*Parámetros!$C$105</f>
        <v>5.4910414493097832</v>
      </c>
      <c r="AH213" s="82">
        <f t="shared" si="23"/>
        <v>12.48710938681786</v>
      </c>
      <c r="AI213" s="152">
        <f t="shared" si="20"/>
        <v>9.0329095451359755</v>
      </c>
      <c r="AJ213" s="81">
        <f t="shared" si="25"/>
        <v>128.35144796368564</v>
      </c>
    </row>
    <row r="214" spans="1:36" x14ac:dyDescent="0.25">
      <c r="A214" s="18">
        <v>44116</v>
      </c>
      <c r="B214" s="150">
        <f t="shared" si="21"/>
        <v>206</v>
      </c>
      <c r="C214" s="78">
        <f>+'Modelo predictivo'!X213</f>
        <v>674.08777439151891</v>
      </c>
      <c r="D214" s="81">
        <f>+$C214*'Estructura Poblacion'!C$19</f>
        <v>27.498364236068497</v>
      </c>
      <c r="E214" s="81">
        <f>+$C214*'Estructura Poblacion'!D$19</f>
        <v>45.222992749323843</v>
      </c>
      <c r="F214" s="81">
        <f>+$C214*'Estructura Poblacion'!E$19</f>
        <v>137.24221077879923</v>
      </c>
      <c r="G214" s="81">
        <f>+$C214*'Estructura Poblacion'!F$19</f>
        <v>156.63396197392149</v>
      </c>
      <c r="H214" s="81">
        <f>+$C214*'Estructura Poblacion'!G$19</f>
        <v>125.42350176627846</v>
      </c>
      <c r="I214" s="81">
        <f>+$C214*'Estructura Poblacion'!H$19</f>
        <v>85.366757327794915</v>
      </c>
      <c r="J214" s="81">
        <f>+$C214*'Estructura Poblacion'!I$19</f>
        <v>45.406193044034495</v>
      </c>
      <c r="K214" s="81">
        <f>+$C214*'Estructura Poblacion'!J$19</f>
        <v>25.011420235371428</v>
      </c>
      <c r="L214" s="81">
        <f>+$C214*'Estructura Poblacion'!K$19</f>
        <v>26.282372279926562</v>
      </c>
      <c r="M214" s="151">
        <f>D214*Parámetros!$B$97</f>
        <v>2.7498364236068499E-2</v>
      </c>
      <c r="N214" s="151">
        <f>E214*Parámetros!$B$98</f>
        <v>0.13566897824797153</v>
      </c>
      <c r="O214" s="151">
        <f>+F214*Parámetros!$B$99</f>
        <v>1.6469065293455909</v>
      </c>
      <c r="P214" s="151">
        <f>+G214*Parámetros!$B$100</f>
        <v>5.0122867831654876</v>
      </c>
      <c r="Q214" s="151">
        <f>+H214*Parámetros!$B$101</f>
        <v>6.1457515865476449</v>
      </c>
      <c r="R214" s="151">
        <f>+I214*Parámetros!$B$102</f>
        <v>8.7074092474350806</v>
      </c>
      <c r="S214" s="151">
        <f>+J214*Parámetros!$B$103</f>
        <v>7.5374280453097269</v>
      </c>
      <c r="T214" s="151">
        <f>+K214*Parámetros!$B$104</f>
        <v>6.077775117195257</v>
      </c>
      <c r="U214" s="151">
        <f>+L214*Parámetros!$B$105</f>
        <v>7.1750876324199524</v>
      </c>
      <c r="V214" s="151">
        <f t="shared" si="22"/>
        <v>42.465812283902778</v>
      </c>
      <c r="W214" s="151">
        <f t="shared" ref="W214:W277" si="26">+V202</f>
        <v>33.299841592797307</v>
      </c>
      <c r="X214" s="81">
        <f t="shared" si="24"/>
        <v>480.31637604190553</v>
      </c>
      <c r="Y214" s="82">
        <f>+M214*Parámetros!$C$97</f>
        <v>1.374918211803425E-3</v>
      </c>
      <c r="Z214" s="82">
        <f>+N214*Parámetros!$C$98</f>
        <v>6.7834489123985769E-3</v>
      </c>
      <c r="AA214" s="82">
        <f>+O214*Parámetros!$C$99</f>
        <v>8.2345326467279545E-2</v>
      </c>
      <c r="AB214" s="82">
        <f>+P214*Parámetros!$C$100</f>
        <v>0.25061433915827441</v>
      </c>
      <c r="AC214" s="82">
        <f>+Q214*Parámetros!$C$101</f>
        <v>0.38718234995250161</v>
      </c>
      <c r="AD214" s="82">
        <f>+R214*Parámetros!$C$102</f>
        <v>1.0623039281870799</v>
      </c>
      <c r="AE214" s="82">
        <f>+S214*Parámetros!$C$103</f>
        <v>2.0652552844148655</v>
      </c>
      <c r="AF214" s="82">
        <f>+T214*Parámetros!$C$104</f>
        <v>2.625598850628351</v>
      </c>
      <c r="AG214" s="82">
        <f>+U214*Parámetros!$C$105</f>
        <v>5.0871371313857461</v>
      </c>
      <c r="AH214" s="82">
        <f t="shared" si="23"/>
        <v>11.5685955773183</v>
      </c>
      <c r="AI214" s="152">
        <f t="shared" ref="AI214:AI277" si="27">+AH202</f>
        <v>9.0715891079719739</v>
      </c>
      <c r="AJ214" s="81">
        <f t="shared" si="25"/>
        <v>130.84845443303197</v>
      </c>
    </row>
    <row r="215" spans="1:36" x14ac:dyDescent="0.25">
      <c r="A215" s="18">
        <v>44117</v>
      </c>
      <c r="B215" s="150">
        <f t="shared" si="21"/>
        <v>207</v>
      </c>
      <c r="C215" s="78">
        <f>+'Modelo predictivo'!X214</f>
        <v>681.41907793562859</v>
      </c>
      <c r="D215" s="81">
        <f>+$C215*'Estructura Poblacion'!C$19</f>
        <v>27.797433382312967</v>
      </c>
      <c r="E215" s="81">
        <f>+$C215*'Estructura Poblacion'!D$19</f>
        <v>45.714832980839155</v>
      </c>
      <c r="F215" s="81">
        <f>+$C215*'Estructura Poblacion'!E$19</f>
        <v>138.73484177509982</v>
      </c>
      <c r="G215" s="81">
        <f>+$C215*'Estructura Poblacion'!F$19</f>
        <v>158.33749549607137</v>
      </c>
      <c r="H215" s="81">
        <f>+$C215*'Estructura Poblacion'!G$19</f>
        <v>126.78759379990684</v>
      </c>
      <c r="I215" s="81">
        <f>+$C215*'Estructura Poblacion'!H$19</f>
        <v>86.295196671041211</v>
      </c>
      <c r="J215" s="81">
        <f>+$C215*'Estructura Poblacion'!I$19</f>
        <v>45.900025741547431</v>
      </c>
      <c r="K215" s="81">
        <f>+$C215*'Estructura Poblacion'!J$19</f>
        <v>25.283441655698056</v>
      </c>
      <c r="L215" s="81">
        <f>+$C215*'Estructura Poblacion'!K$19</f>
        <v>26.568216433111758</v>
      </c>
      <c r="M215" s="151">
        <f>D215*Parámetros!$B$97</f>
        <v>2.7797433382312966E-2</v>
      </c>
      <c r="N215" s="151">
        <f>E215*Parámetros!$B$98</f>
        <v>0.13714449894251746</v>
      </c>
      <c r="O215" s="151">
        <f>+F215*Parámetros!$B$99</f>
        <v>1.664818101301198</v>
      </c>
      <c r="P215" s="151">
        <f>+G215*Parámetros!$B$100</f>
        <v>5.0667998558742839</v>
      </c>
      <c r="Q215" s="151">
        <f>+H215*Parámetros!$B$101</f>
        <v>6.2125920961954355</v>
      </c>
      <c r="R215" s="151">
        <f>+I215*Parámetros!$B$102</f>
        <v>8.8021100604462035</v>
      </c>
      <c r="S215" s="151">
        <f>+J215*Parámetros!$B$103</f>
        <v>7.6194042730968743</v>
      </c>
      <c r="T215" s="151">
        <f>+K215*Parámetros!$B$104</f>
        <v>6.1438763223346271</v>
      </c>
      <c r="U215" s="151">
        <f>+L215*Parámetros!$B$105</f>
        <v>7.2531230862395102</v>
      </c>
      <c r="V215" s="151">
        <f t="shared" si="22"/>
        <v>42.927665727812965</v>
      </c>
      <c r="W215" s="151">
        <f t="shared" si="26"/>
        <v>33.441682840934277</v>
      </c>
      <c r="X215" s="81">
        <f t="shared" si="24"/>
        <v>489.8023589287842</v>
      </c>
      <c r="Y215" s="82">
        <f>+M215*Parámetros!$C$97</f>
        <v>1.3898716691156483E-3</v>
      </c>
      <c r="Z215" s="82">
        <f>+N215*Parámetros!$C$98</f>
        <v>6.8572249471258728E-3</v>
      </c>
      <c r="AA215" s="82">
        <f>+O215*Parámetros!$C$99</f>
        <v>8.3240905065059906E-2</v>
      </c>
      <c r="AB215" s="82">
        <f>+P215*Parámetros!$C$100</f>
        <v>0.25333999279371422</v>
      </c>
      <c r="AC215" s="82">
        <f>+Q215*Parámetros!$C$101</f>
        <v>0.39139330206031242</v>
      </c>
      <c r="AD215" s="82">
        <f>+R215*Parámetros!$C$102</f>
        <v>1.0738574273744368</v>
      </c>
      <c r="AE215" s="82">
        <f>+S215*Parámetros!$C$103</f>
        <v>2.0877167708285436</v>
      </c>
      <c r="AF215" s="82">
        <f>+T215*Parámetros!$C$104</f>
        <v>2.6541545712485588</v>
      </c>
      <c r="AG215" s="82">
        <f>+U215*Parámetros!$C$105</f>
        <v>5.1424642681438124</v>
      </c>
      <c r="AH215" s="82">
        <f t="shared" si="23"/>
        <v>11.694414334130681</v>
      </c>
      <c r="AI215" s="152">
        <f t="shared" si="27"/>
        <v>9.1102296978400883</v>
      </c>
      <c r="AJ215" s="81">
        <f t="shared" si="25"/>
        <v>133.43263906932256</v>
      </c>
    </row>
    <row r="216" spans="1:36" x14ac:dyDescent="0.25">
      <c r="A216" s="18">
        <v>44118</v>
      </c>
      <c r="B216" s="150">
        <f t="shared" si="21"/>
        <v>208</v>
      </c>
      <c r="C216" s="78">
        <f>+'Modelo predictivo'!X215</f>
        <v>688.80704813054763</v>
      </c>
      <c r="D216" s="81">
        <f>+$C216*'Estructura Poblacion'!C$19</f>
        <v>28.09881415660232</v>
      </c>
      <c r="E216" s="81">
        <f>+$C216*'Estructura Poblacion'!D$19</f>
        <v>46.210474847150458</v>
      </c>
      <c r="F216" s="81">
        <f>+$C216*'Estructura Poblacion'!E$19</f>
        <v>140.2390099283256</v>
      </c>
      <c r="G216" s="81">
        <f>+$C216*'Estructura Poblacion'!F$19</f>
        <v>160.05419632723536</v>
      </c>
      <c r="H216" s="81">
        <f>+$C216*'Estructura Poblacion'!G$19</f>
        <v>128.16222946011902</v>
      </c>
      <c r="I216" s="81">
        <f>+$C216*'Estructura Poblacion'!H$19</f>
        <v>87.230812302616698</v>
      </c>
      <c r="J216" s="81">
        <f>+$C216*'Estructura Poblacion'!I$19</f>
        <v>46.397675474442941</v>
      </c>
      <c r="K216" s="81">
        <f>+$C216*'Estructura Poblacion'!J$19</f>
        <v>25.557565641106805</v>
      </c>
      <c r="L216" s="81">
        <f>+$C216*'Estructura Poblacion'!K$19</f>
        <v>26.856269992948441</v>
      </c>
      <c r="M216" s="151">
        <f>D216*Parámetros!$B$97</f>
        <v>2.8098814156602321E-2</v>
      </c>
      <c r="N216" s="151">
        <f>E216*Parámetros!$B$98</f>
        <v>0.13863142454145139</v>
      </c>
      <c r="O216" s="151">
        <f>+F216*Parámetros!$B$99</f>
        <v>1.6828681191399073</v>
      </c>
      <c r="P216" s="151">
        <f>+G216*Parámetros!$B$100</f>
        <v>5.1217342824715315</v>
      </c>
      <c r="Q216" s="151">
        <f>+H216*Parámetros!$B$101</f>
        <v>6.2799492435458326</v>
      </c>
      <c r="R216" s="151">
        <f>+I216*Parámetros!$B$102</f>
        <v>8.8975428548669022</v>
      </c>
      <c r="S216" s="151">
        <f>+J216*Parámetros!$B$103</f>
        <v>7.7020141287575283</v>
      </c>
      <c r="T216" s="151">
        <f>+K216*Parámetros!$B$104</f>
        <v>6.2104884507889535</v>
      </c>
      <c r="U216" s="151">
        <f>+L216*Parámetros!$B$105</f>
        <v>7.3317617080749251</v>
      </c>
      <c r="V216" s="151">
        <f t="shared" si="22"/>
        <v>43.393089026343631</v>
      </c>
      <c r="W216" s="151">
        <f t="shared" si="26"/>
        <v>33.583370977988395</v>
      </c>
      <c r="X216" s="81">
        <f t="shared" si="24"/>
        <v>499.61207697713945</v>
      </c>
      <c r="Y216" s="82">
        <f>+M216*Parámetros!$C$97</f>
        <v>1.4049407078301161E-3</v>
      </c>
      <c r="Z216" s="82">
        <f>+N216*Parámetros!$C$98</f>
        <v>6.93157122707257E-3</v>
      </c>
      <c r="AA216" s="82">
        <f>+O216*Parámetros!$C$99</f>
        <v>8.4143405956995376E-2</v>
      </c>
      <c r="AB216" s="82">
        <f>+P216*Parámetros!$C$100</f>
        <v>0.25608671412357659</v>
      </c>
      <c r="AC216" s="82">
        <f>+Q216*Parámetros!$C$101</f>
        <v>0.39563680234338744</v>
      </c>
      <c r="AD216" s="82">
        <f>+R216*Parámetros!$C$102</f>
        <v>1.085500228293762</v>
      </c>
      <c r="AE216" s="82">
        <f>+S216*Parámetros!$C$103</f>
        <v>2.1103518712795628</v>
      </c>
      <c r="AF216" s="82">
        <f>+T216*Parámetros!$C$104</f>
        <v>2.6829310107408277</v>
      </c>
      <c r="AG216" s="82">
        <f>+U216*Parámetros!$C$105</f>
        <v>5.1982190510251218</v>
      </c>
      <c r="AH216" s="82">
        <f t="shared" si="23"/>
        <v>11.821205595698137</v>
      </c>
      <c r="AI216" s="152">
        <f t="shared" si="27"/>
        <v>9.1488285769743065</v>
      </c>
      <c r="AJ216" s="81">
        <f t="shared" si="25"/>
        <v>136.1050160880464</v>
      </c>
    </row>
    <row r="217" spans="1:36" x14ac:dyDescent="0.25">
      <c r="A217" s="18">
        <v>44119</v>
      </c>
      <c r="B217" s="150">
        <f t="shared" si="21"/>
        <v>209</v>
      </c>
      <c r="C217" s="78">
        <f>+'Modelo predictivo'!X216</f>
        <v>696.2515541636385</v>
      </c>
      <c r="D217" s="81">
        <f>+$C217*'Estructura Poblacion'!C$19</f>
        <v>28.40250122263809</v>
      </c>
      <c r="E217" s="81">
        <f>+$C217*'Estructura Poblacion'!D$19</f>
        <v>46.709909572339861</v>
      </c>
      <c r="F217" s="81">
        <f>+$C217*'Estructura Poblacion'!E$19</f>
        <v>141.75468860542335</v>
      </c>
      <c r="G217" s="81">
        <f>+$C217*'Estructura Poblacion'!F$19</f>
        <v>161.7840340712211</v>
      </c>
      <c r="H217" s="81">
        <f>+$C217*'Estructura Poblacion'!G$19</f>
        <v>129.54738440738578</v>
      </c>
      <c r="I217" s="81">
        <f>+$C217*'Estructura Poblacion'!H$19</f>
        <v>88.173587656354329</v>
      </c>
      <c r="J217" s="81">
        <f>+$C217*'Estructura Poblacion'!I$19</f>
        <v>46.899133431251506</v>
      </c>
      <c r="K217" s="81">
        <f>+$C217*'Estructura Poblacion'!J$19</f>
        <v>25.833787337912494</v>
      </c>
      <c r="L217" s="81">
        <f>+$C217*'Estructura Poblacion'!K$19</f>
        <v>27.146527859112041</v>
      </c>
      <c r="M217" s="151">
        <f>D217*Parámetros!$B$97</f>
        <v>2.8402501222638092E-2</v>
      </c>
      <c r="N217" s="151">
        <f>E217*Parámetros!$B$98</f>
        <v>0.14012972871701959</v>
      </c>
      <c r="O217" s="151">
        <f>+F217*Parámetros!$B$99</f>
        <v>1.7010562632650803</v>
      </c>
      <c r="P217" s="151">
        <f>+G217*Parámetros!$B$100</f>
        <v>5.1770890902790754</v>
      </c>
      <c r="Q217" s="151">
        <f>+H217*Parámetros!$B$101</f>
        <v>6.347821835961903</v>
      </c>
      <c r="R217" s="151">
        <f>+I217*Parámetros!$B$102</f>
        <v>8.993705940948141</v>
      </c>
      <c r="S217" s="151">
        <f>+J217*Parámetros!$B$103</f>
        <v>7.7852561495877506</v>
      </c>
      <c r="T217" s="151">
        <f>+K217*Parámetros!$B$104</f>
        <v>6.2776103231127358</v>
      </c>
      <c r="U217" s="151">
        <f>+L217*Parámetros!$B$105</f>
        <v>7.4110021055375874</v>
      </c>
      <c r="V217" s="151">
        <f t="shared" si="22"/>
        <v>43.862073938631937</v>
      </c>
      <c r="W217" s="151">
        <f t="shared" si="26"/>
        <v>33.724895888735979</v>
      </c>
      <c r="X217" s="81">
        <f t="shared" si="24"/>
        <v>509.74925502703536</v>
      </c>
      <c r="Y217" s="82">
        <f>+M217*Parámetros!$C$97</f>
        <v>1.4201250611319046E-3</v>
      </c>
      <c r="Z217" s="82">
        <f>+N217*Parámetros!$C$98</f>
        <v>7.0064864358509796E-3</v>
      </c>
      <c r="AA217" s="82">
        <f>+O217*Parámetros!$C$99</f>
        <v>8.5052813163254026E-2</v>
      </c>
      <c r="AB217" s="82">
        <f>+P217*Parámetros!$C$100</f>
        <v>0.25885445451395378</v>
      </c>
      <c r="AC217" s="82">
        <f>+Q217*Parámetros!$C$101</f>
        <v>0.39991277566559991</v>
      </c>
      <c r="AD217" s="82">
        <f>+R217*Parámetros!$C$102</f>
        <v>1.0972321247956731</v>
      </c>
      <c r="AE217" s="82">
        <f>+S217*Parámetros!$C$103</f>
        <v>2.1331601849870436</v>
      </c>
      <c r="AF217" s="82">
        <f>+T217*Parámetros!$C$104</f>
        <v>2.7119276595847017</v>
      </c>
      <c r="AG217" s="82">
        <f>+U217*Parámetros!$C$105</f>
        <v>5.2544004928261492</v>
      </c>
      <c r="AH217" s="82">
        <f t="shared" si="23"/>
        <v>11.948967117033359</v>
      </c>
      <c r="AI217" s="152">
        <f t="shared" si="27"/>
        <v>9.1873829897713382</v>
      </c>
      <c r="AJ217" s="81">
        <f t="shared" si="25"/>
        <v>138.86660021530841</v>
      </c>
    </row>
    <row r="218" spans="1:36" x14ac:dyDescent="0.25">
      <c r="A218" s="18">
        <v>44120</v>
      </c>
      <c r="B218" s="150">
        <f t="shared" si="21"/>
        <v>210</v>
      </c>
      <c r="C218" s="78">
        <f>+'Modelo predictivo'!X217</f>
        <v>703.75244829524308</v>
      </c>
      <c r="D218" s="81">
        <f>+$C218*'Estructura Poblacion'!C$19</f>
        <v>28.708488553610287</v>
      </c>
      <c r="E218" s="81">
        <f>+$C218*'Estructura Poblacion'!D$19</f>
        <v>47.213127244894743</v>
      </c>
      <c r="F218" s="81">
        <f>+$C218*'Estructura Poblacion'!E$19</f>
        <v>143.28184772705018</v>
      </c>
      <c r="G218" s="81">
        <f>+$C218*'Estructura Poblacion'!F$19</f>
        <v>163.52697439860012</v>
      </c>
      <c r="H218" s="81">
        <f>+$C218*'Estructura Poblacion'!G$19</f>
        <v>130.94303115266786</v>
      </c>
      <c r="I218" s="81">
        <f>+$C218*'Estructura Poblacion'!H$19</f>
        <v>89.123504022442077</v>
      </c>
      <c r="J218" s="81">
        <f>+$C218*'Estructura Poblacion'!I$19</f>
        <v>47.404389660308532</v>
      </c>
      <c r="K218" s="81">
        <f>+$C218*'Estructura Poblacion'!J$19</f>
        <v>26.112101264368054</v>
      </c>
      <c r="L218" s="81">
        <f>+$C218*'Estructura Poblacion'!K$19</f>
        <v>27.438984271301244</v>
      </c>
      <c r="M218" s="151">
        <f>D218*Parámetros!$B$97</f>
        <v>2.8708488553610287E-2</v>
      </c>
      <c r="N218" s="151">
        <f>E218*Parámetros!$B$98</f>
        <v>0.14163938173468424</v>
      </c>
      <c r="O218" s="151">
        <f>+F218*Parámetros!$B$99</f>
        <v>1.7193821727246021</v>
      </c>
      <c r="P218" s="151">
        <f>+G218*Parámetros!$B$100</f>
        <v>5.2328631807552037</v>
      </c>
      <c r="Q218" s="151">
        <f>+H218*Parámetros!$B$101</f>
        <v>6.4162085264807249</v>
      </c>
      <c r="R218" s="151">
        <f>+I218*Parámetros!$B$102</f>
        <v>9.0905974102890905</v>
      </c>
      <c r="S218" s="151">
        <f>+J218*Parámetros!$B$103</f>
        <v>7.8691286836112164</v>
      </c>
      <c r="T218" s="151">
        <f>+K218*Parámetros!$B$104</f>
        <v>6.3452406072414371</v>
      </c>
      <c r="U218" s="151">
        <f>+L218*Parámetros!$B$105</f>
        <v>7.4908427060652398</v>
      </c>
      <c r="V218" s="151">
        <f t="shared" si="22"/>
        <v>44.334611157455804</v>
      </c>
      <c r="W218" s="151">
        <f t="shared" si="26"/>
        <v>33.866247393488635</v>
      </c>
      <c r="X218" s="81">
        <f t="shared" si="24"/>
        <v>520.21761879100256</v>
      </c>
      <c r="Y218" s="82">
        <f>+M218*Parámetros!$C$97</f>
        <v>1.4354244276805145E-3</v>
      </c>
      <c r="Z218" s="82">
        <f>+N218*Parámetros!$C$98</f>
        <v>7.0819690867342123E-3</v>
      </c>
      <c r="AA218" s="82">
        <f>+O218*Parámetros!$C$99</f>
        <v>8.5969108636230113E-2</v>
      </c>
      <c r="AB218" s="82">
        <f>+P218*Parámetros!$C$100</f>
        <v>0.2616431590377602</v>
      </c>
      <c r="AC218" s="82">
        <f>+Q218*Parámetros!$C$101</f>
        <v>0.40422113716828567</v>
      </c>
      <c r="AD218" s="82">
        <f>+R218*Parámetros!$C$102</f>
        <v>1.1090528840552689</v>
      </c>
      <c r="AE218" s="82">
        <f>+S218*Parámetros!$C$103</f>
        <v>2.1561412593094733</v>
      </c>
      <c r="AF218" s="82">
        <f>+T218*Parámetros!$C$104</f>
        <v>2.7411439423283008</v>
      </c>
      <c r="AG218" s="82">
        <f>+U218*Parámetros!$C$105</f>
        <v>5.3110074786002546</v>
      </c>
      <c r="AH218" s="82">
        <f t="shared" si="23"/>
        <v>12.077696362649988</v>
      </c>
      <c r="AI218" s="152">
        <f t="shared" si="27"/>
        <v>9.2258901630663317</v>
      </c>
      <c r="AJ218" s="81">
        <f t="shared" si="25"/>
        <v>141.71840641489206</v>
      </c>
    </row>
    <row r="219" spans="1:36" x14ac:dyDescent="0.25">
      <c r="A219" s="18">
        <v>44121</v>
      </c>
      <c r="B219" s="150">
        <f t="shared" si="21"/>
        <v>211</v>
      </c>
      <c r="C219" s="78">
        <f>+'Modelo predictivo'!X218</f>
        <v>711.30956550873816</v>
      </c>
      <c r="D219" s="81">
        <f>+$C219*'Estructura Poblacion'!C$19</f>
        <v>29.016769417921964</v>
      </c>
      <c r="E219" s="81">
        <f>+$C219*'Estructura Poblacion'!D$19</f>
        <v>47.720116794230762</v>
      </c>
      <c r="F219" s="81">
        <f>+$C219*'Estructura Poblacion'!E$19</f>
        <v>144.8204536963259</v>
      </c>
      <c r="G219" s="81">
        <f>+$C219*'Estructura Poblacion'!F$19</f>
        <v>165.28297896539345</v>
      </c>
      <c r="H219" s="81">
        <f>+$C219*'Estructura Poblacion'!G$19</f>
        <v>132.34913899230398</v>
      </c>
      <c r="I219" s="81">
        <f>+$C219*'Estructura Poblacion'!H$19</f>
        <v>90.080540503105851</v>
      </c>
      <c r="J219" s="81">
        <f>+$C219*'Estructura Poblacion'!I$19</f>
        <v>47.913433046182277</v>
      </c>
      <c r="K219" s="81">
        <f>+$C219*'Estructura Poblacion'!J$19</f>
        <v>26.392501297680187</v>
      </c>
      <c r="L219" s="81">
        <f>+$C219*'Estructura Poblacion'!K$19</f>
        <v>27.733632795593806</v>
      </c>
      <c r="M219" s="151">
        <f>D219*Parámetros!$B$97</f>
        <v>2.9016769417921966E-2</v>
      </c>
      <c r="N219" s="151">
        <f>E219*Parámetros!$B$98</f>
        <v>0.14316035038269229</v>
      </c>
      <c r="O219" s="151">
        <f>+F219*Parámetros!$B$99</f>
        <v>1.7378454443559108</v>
      </c>
      <c r="P219" s="151">
        <f>+G219*Parámetros!$B$100</f>
        <v>5.2890553268925906</v>
      </c>
      <c r="Q219" s="151">
        <f>+H219*Parámetros!$B$101</f>
        <v>6.4851078106228952</v>
      </c>
      <c r="R219" s="151">
        <f>+I219*Parámetros!$B$102</f>
        <v>9.188215131316797</v>
      </c>
      <c r="S219" s="151">
        <f>+J219*Parámetros!$B$103</f>
        <v>7.9536298856662588</v>
      </c>
      <c r="T219" s="151">
        <f>+K219*Parámetros!$B$104</f>
        <v>6.4133778153362853</v>
      </c>
      <c r="U219" s="151">
        <f>+L219*Parámetros!$B$105</f>
        <v>7.5712817531971099</v>
      </c>
      <c r="V219" s="151">
        <f t="shared" si="22"/>
        <v>44.810690287188464</v>
      </c>
      <c r="W219" s="151">
        <f t="shared" si="26"/>
        <v>40.871494172048649</v>
      </c>
      <c r="X219" s="81">
        <f t="shared" si="24"/>
        <v>524.15681490614236</v>
      </c>
      <c r="Y219" s="82">
        <f>+M219*Parámetros!$C$97</f>
        <v>1.4508384708960985E-3</v>
      </c>
      <c r="Z219" s="82">
        <f>+N219*Parámetros!$C$98</f>
        <v>7.1580175191346147E-3</v>
      </c>
      <c r="AA219" s="82">
        <f>+O219*Parámetros!$C$99</f>
        <v>8.6892272217795552E-2</v>
      </c>
      <c r="AB219" s="82">
        <f>+P219*Parámetros!$C$100</f>
        <v>0.26445276634462955</v>
      </c>
      <c r="AC219" s="82">
        <f>+Q219*Parámetros!$C$101</f>
        <v>0.40856179206924242</v>
      </c>
      <c r="AD219" s="82">
        <f>+R219*Parámetros!$C$102</f>
        <v>1.1209622460206492</v>
      </c>
      <c r="AE219" s="82">
        <f>+S219*Parámetros!$C$103</f>
        <v>2.1792945886725552</v>
      </c>
      <c r="AF219" s="82">
        <f>+T219*Parámetros!$C$104</f>
        <v>2.7705792162252751</v>
      </c>
      <c r="AG219" s="82">
        <f>+U219*Parámetros!$C$105</f>
        <v>5.3680387630167505</v>
      </c>
      <c r="AH219" s="82">
        <f t="shared" si="23"/>
        <v>12.207390500556928</v>
      </c>
      <c r="AI219" s="152">
        <f t="shared" si="27"/>
        <v>11.134269222406548</v>
      </c>
      <c r="AJ219" s="81">
        <f t="shared" si="25"/>
        <v>142.79152769304244</v>
      </c>
    </row>
    <row r="220" spans="1:36" x14ac:dyDescent="0.25">
      <c r="A220" s="18">
        <v>44122</v>
      </c>
      <c r="B220" s="150">
        <f t="shared" si="21"/>
        <v>212</v>
      </c>
      <c r="C220" s="78">
        <f>+'Modelo predictivo'!X219</f>
        <v>718.92272315826267</v>
      </c>
      <c r="D220" s="81">
        <f>+$C220*'Estructura Poblacion'!C$19</f>
        <v>29.32733636481877</v>
      </c>
      <c r="E220" s="81">
        <f>+$C220*'Estructura Poblacion'!D$19</f>
        <v>48.230865967058719</v>
      </c>
      <c r="F220" s="81">
        <f>+$C220*'Estructura Poblacion'!E$19</f>
        <v>146.37046932711141</v>
      </c>
      <c r="G220" s="81">
        <f>+$C220*'Estructura Poblacion'!F$19</f>
        <v>167.05200533121578</v>
      </c>
      <c r="H220" s="81">
        <f>+$C220*'Estructura Poblacion'!G$19</f>
        <v>133.76567394246538</v>
      </c>
      <c r="I220" s="81">
        <f>+$C220*'Estructura Poblacion'!H$19</f>
        <v>91.044673967997511</v>
      </c>
      <c r="J220" s="81">
        <f>+$C220*'Estructura Poblacion'!I$19</f>
        <v>48.426251285944922</v>
      </c>
      <c r="K220" s="81">
        <f>+$C220*'Estructura Poblacion'!J$19</f>
        <v>26.674980660938591</v>
      </c>
      <c r="L220" s="81">
        <f>+$C220*'Estructura Poblacion'!K$19</f>
        <v>28.030466310711613</v>
      </c>
      <c r="M220" s="151">
        <f>D220*Parámetros!$B$97</f>
        <v>2.9327336364818771E-2</v>
      </c>
      <c r="N220" s="151">
        <f>E220*Parámetros!$B$98</f>
        <v>0.14469259790117617</v>
      </c>
      <c r="O220" s="151">
        <f>+F220*Parámetros!$B$99</f>
        <v>1.756445631925337</v>
      </c>
      <c r="P220" s="151">
        <f>+G220*Parámetros!$B$100</f>
        <v>5.345664170598905</v>
      </c>
      <c r="Q220" s="151">
        <f>+H220*Parámetros!$B$101</f>
        <v>6.5545180231808038</v>
      </c>
      <c r="R220" s="151">
        <f>+I220*Parámetros!$B$102</f>
        <v>9.286556744735746</v>
      </c>
      <c r="S220" s="151">
        <f>+J220*Parámetros!$B$103</f>
        <v>8.0387577134668575</v>
      </c>
      <c r="T220" s="151">
        <f>+K220*Parámetros!$B$104</f>
        <v>6.4820203006080774</v>
      </c>
      <c r="U220" s="151">
        <f>+L220*Parámetros!$B$105</f>
        <v>7.6523173028242715</v>
      </c>
      <c r="V220" s="151">
        <f t="shared" si="22"/>
        <v>45.290299821605991</v>
      </c>
      <c r="W220" s="151">
        <f t="shared" si="26"/>
        <v>41.664155554138688</v>
      </c>
      <c r="X220" s="81">
        <f t="shared" si="24"/>
        <v>527.7829591736097</v>
      </c>
      <c r="Y220" s="82">
        <f>+M220*Parámetros!$C$97</f>
        <v>1.4663668182409387E-3</v>
      </c>
      <c r="Z220" s="82">
        <f>+N220*Parámetros!$C$98</f>
        <v>7.2346298950588086E-3</v>
      </c>
      <c r="AA220" s="82">
        <f>+O220*Parámetros!$C$99</f>
        <v>8.7822281596266857E-2</v>
      </c>
      <c r="AB220" s="82">
        <f>+P220*Parámetros!$C$100</f>
        <v>0.26728320852994525</v>
      </c>
      <c r="AC220" s="82">
        <f>+Q220*Parámetros!$C$101</f>
        <v>0.41293463546039066</v>
      </c>
      <c r="AD220" s="82">
        <f>+R220*Parámetros!$C$102</f>
        <v>1.1329599228577609</v>
      </c>
      <c r="AE220" s="82">
        <f>+S220*Parámetros!$C$103</f>
        <v>2.2026196134899192</v>
      </c>
      <c r="AF220" s="82">
        <f>+T220*Parámetros!$C$104</f>
        <v>2.8002327698626894</v>
      </c>
      <c r="AG220" s="82">
        <f>+U220*Parámetros!$C$105</f>
        <v>5.4254929677024082</v>
      </c>
      <c r="AH220" s="82">
        <f t="shared" si="23"/>
        <v>12.338046396212681</v>
      </c>
      <c r="AI220" s="152">
        <f t="shared" si="27"/>
        <v>11.350207137307422</v>
      </c>
      <c r="AJ220" s="81">
        <f t="shared" si="25"/>
        <v>143.77936695194771</v>
      </c>
    </row>
    <row r="221" spans="1:36" x14ac:dyDescent="0.25">
      <c r="A221" s="18">
        <v>44123</v>
      </c>
      <c r="B221" s="150">
        <f t="shared" si="21"/>
        <v>213</v>
      </c>
      <c r="C221" s="78">
        <f>+'Modelo predictivo'!X220</f>
        <v>793.91107161180116</v>
      </c>
      <c r="D221" s="81">
        <f>+$C221*'Estructura Poblacion'!C$19</f>
        <v>32.386369620685173</v>
      </c>
      <c r="E221" s="81">
        <f>+$C221*'Estructura Poblacion'!D$19</f>
        <v>53.26166116499757</v>
      </c>
      <c r="F221" s="81">
        <f>+$C221*'Estructura Poblacion'!E$19</f>
        <v>161.63786789950726</v>
      </c>
      <c r="G221" s="81">
        <f>+$C221*'Estructura Poblacion'!F$19</f>
        <v>184.47662355806506</v>
      </c>
      <c r="H221" s="81">
        <f>+$C221*'Estructura Poblacion'!G$19</f>
        <v>147.71830980387466</v>
      </c>
      <c r="I221" s="81">
        <f>+$C221*'Estructura Poblacion'!H$19</f>
        <v>100.54122974016504</v>
      </c>
      <c r="J221" s="81">
        <f>+$C221*'Estructura Poblacion'!I$19</f>
        <v>53.477426452277285</v>
      </c>
      <c r="K221" s="81">
        <f>+$C221*'Estructura Poblacion'!J$19</f>
        <v>29.457355845863045</v>
      </c>
      <c r="L221" s="81">
        <f>+$C221*'Estructura Poblacion'!K$19</f>
        <v>30.954227526366068</v>
      </c>
      <c r="M221" s="151">
        <f>D221*Parámetros!$B$97</f>
        <v>3.2386369620685175E-2</v>
      </c>
      <c r="N221" s="151">
        <f>E221*Parámetros!$B$98</f>
        <v>0.15978498349499271</v>
      </c>
      <c r="O221" s="151">
        <f>+F221*Parámetros!$B$99</f>
        <v>1.9396544147940871</v>
      </c>
      <c r="P221" s="151">
        <f>+G221*Parámetros!$B$100</f>
        <v>5.9032519538580823</v>
      </c>
      <c r="Q221" s="151">
        <f>+H221*Parámetros!$B$101</f>
        <v>7.238197180389859</v>
      </c>
      <c r="R221" s="151">
        <f>+I221*Parámetros!$B$102</f>
        <v>10.255205433496833</v>
      </c>
      <c r="S221" s="151">
        <f>+J221*Parámetros!$B$103</f>
        <v>8.8772527910780301</v>
      </c>
      <c r="T221" s="151">
        <f>+K221*Parámetros!$B$104</f>
        <v>7.1581374705447196</v>
      </c>
      <c r="U221" s="151">
        <f>+L221*Parámetros!$B$105</f>
        <v>8.4505041146979369</v>
      </c>
      <c r="V221" s="151">
        <f t="shared" si="22"/>
        <v>50.014374711975222</v>
      </c>
      <c r="W221" s="151">
        <f t="shared" si="26"/>
        <v>42.47058698557116</v>
      </c>
      <c r="X221" s="81">
        <f t="shared" si="24"/>
        <v>535.32674690001386</v>
      </c>
      <c r="Y221" s="82">
        <f>+M221*Parámetros!$C$97</f>
        <v>1.6193184810342589E-3</v>
      </c>
      <c r="Z221" s="82">
        <f>+N221*Parámetros!$C$98</f>
        <v>7.9892491747496353E-3</v>
      </c>
      <c r="AA221" s="82">
        <f>+O221*Parámetros!$C$99</f>
        <v>9.6982720739704362E-2</v>
      </c>
      <c r="AB221" s="82">
        <f>+P221*Parámetros!$C$100</f>
        <v>0.29516259769290415</v>
      </c>
      <c r="AC221" s="82">
        <f>+Q221*Parámetros!$C$101</f>
        <v>0.45600642236456113</v>
      </c>
      <c r="AD221" s="82">
        <f>+R221*Parámetros!$C$102</f>
        <v>1.2511350628866136</v>
      </c>
      <c r="AE221" s="82">
        <f>+S221*Parámetros!$C$103</f>
        <v>2.4323672647553805</v>
      </c>
      <c r="AF221" s="82">
        <f>+T221*Parámetros!$C$104</f>
        <v>3.0923153872753186</v>
      </c>
      <c r="AG221" s="82">
        <f>+U221*Parámetros!$C$105</f>
        <v>5.9914074173208371</v>
      </c>
      <c r="AH221" s="82">
        <f t="shared" si="23"/>
        <v>13.624985440691102</v>
      </c>
      <c r="AI221" s="152">
        <f t="shared" si="27"/>
        <v>11.569896308179977</v>
      </c>
      <c r="AJ221" s="81">
        <f t="shared" si="25"/>
        <v>145.83445608445882</v>
      </c>
    </row>
    <row r="222" spans="1:36" x14ac:dyDescent="0.25">
      <c r="A222" s="18">
        <v>44124</v>
      </c>
      <c r="B222" s="150">
        <f t="shared" si="21"/>
        <v>214</v>
      </c>
      <c r="C222" s="78">
        <f>+'Modelo predictivo'!X221</f>
        <v>808.38484460953623</v>
      </c>
      <c r="D222" s="81">
        <f>+$C222*'Estructura Poblacion'!C$19</f>
        <v>32.976804719617441</v>
      </c>
      <c r="E222" s="81">
        <f>+$C222*'Estructura Poblacion'!D$19</f>
        <v>54.232673184793917</v>
      </c>
      <c r="F222" s="81">
        <f>+$C222*'Estructura Poblacion'!E$19</f>
        <v>164.58468384838386</v>
      </c>
      <c r="G222" s="81">
        <f>+$C222*'Estructura Poblacion'!F$19</f>
        <v>187.83981229323066</v>
      </c>
      <c r="H222" s="81">
        <f>+$C222*'Estructura Poblacion'!G$19</f>
        <v>150.41135863536374</v>
      </c>
      <c r="I222" s="81">
        <f>+$C222*'Estructura Poblacion'!H$19</f>
        <v>102.37419439855921</v>
      </c>
      <c r="J222" s="81">
        <f>+$C222*'Estructura Poblacion'!I$19</f>
        <v>54.452372083658787</v>
      </c>
      <c r="K222" s="81">
        <f>+$C222*'Estructura Poblacion'!J$19</f>
        <v>29.994392167526794</v>
      </c>
      <c r="L222" s="81">
        <f>+$C222*'Estructura Poblacion'!K$19</f>
        <v>31.518553278401853</v>
      </c>
      <c r="M222" s="151">
        <f>D222*Parámetros!$B$97</f>
        <v>3.297680471961744E-2</v>
      </c>
      <c r="N222" s="151">
        <f>E222*Parámetros!$B$98</f>
        <v>0.16269801955438176</v>
      </c>
      <c r="O222" s="151">
        <f>+F222*Parámetros!$B$99</f>
        <v>1.9750162061806065</v>
      </c>
      <c r="P222" s="151">
        <f>+G222*Parámetros!$B$100</f>
        <v>6.010873993383381</v>
      </c>
      <c r="Q222" s="151">
        <f>+H222*Parámetros!$B$101</f>
        <v>7.3701565731328236</v>
      </c>
      <c r="R222" s="151">
        <f>+I222*Parámetros!$B$102</f>
        <v>10.442167828653039</v>
      </c>
      <c r="S222" s="151">
        <f>+J222*Parámetros!$B$103</f>
        <v>9.0390937658873582</v>
      </c>
      <c r="T222" s="151">
        <f>+K222*Parámetros!$B$104</f>
        <v>7.2886372967090107</v>
      </c>
      <c r="U222" s="151">
        <f>+L222*Parámetros!$B$105</f>
        <v>8.6045650450037066</v>
      </c>
      <c r="V222" s="151">
        <f t="shared" si="22"/>
        <v>50.926185533223929</v>
      </c>
      <c r="W222" s="151">
        <f t="shared" si="26"/>
        <v>43.29096218488111</v>
      </c>
      <c r="X222" s="81">
        <f t="shared" si="24"/>
        <v>542.96197024835669</v>
      </c>
      <c r="Y222" s="82">
        <f>+M222*Parámetros!$C$97</f>
        <v>1.6488402359808722E-3</v>
      </c>
      <c r="Z222" s="82">
        <f>+N222*Parámetros!$C$98</f>
        <v>8.1349009777190884E-3</v>
      </c>
      <c r="AA222" s="82">
        <f>+O222*Parámetros!$C$99</f>
        <v>9.8750810309030324E-2</v>
      </c>
      <c r="AB222" s="82">
        <f>+P222*Parámetros!$C$100</f>
        <v>0.30054369966916905</v>
      </c>
      <c r="AC222" s="82">
        <f>+Q222*Parámetros!$C$101</f>
        <v>0.46431986410736786</v>
      </c>
      <c r="AD222" s="82">
        <f>+R222*Parámetros!$C$102</f>
        <v>1.2739444750956708</v>
      </c>
      <c r="AE222" s="82">
        <f>+S222*Parámetros!$C$103</f>
        <v>2.4767116918531364</v>
      </c>
      <c r="AF222" s="82">
        <f>+T222*Parámetros!$C$104</f>
        <v>3.1486913121782925</v>
      </c>
      <c r="AG222" s="82">
        <f>+U222*Parámetros!$C$105</f>
        <v>6.1006366169076278</v>
      </c>
      <c r="AH222" s="82">
        <f t="shared" si="23"/>
        <v>13.873382211333995</v>
      </c>
      <c r="AI222" s="152">
        <f t="shared" si="27"/>
        <v>11.793384059668867</v>
      </c>
      <c r="AJ222" s="81">
        <f t="shared" si="25"/>
        <v>147.91445423612396</v>
      </c>
    </row>
    <row r="223" spans="1:36" x14ac:dyDescent="0.25">
      <c r="A223" s="18">
        <v>44125</v>
      </c>
      <c r="B223" s="150">
        <f t="shared" si="21"/>
        <v>215</v>
      </c>
      <c r="C223" s="78">
        <f>+'Modelo predictivo'!X222</f>
        <v>823.08499671518803</v>
      </c>
      <c r="D223" s="81">
        <f>+$C223*'Estructura Poblacion'!C$19</f>
        <v>33.576474602803962</v>
      </c>
      <c r="E223" s="81">
        <f>+$C223*'Estructura Poblacion'!D$19</f>
        <v>55.218872456376808</v>
      </c>
      <c r="F223" s="81">
        <f>+$C223*'Estructura Poblacion'!E$19</f>
        <v>167.57758989179251</v>
      </c>
      <c r="G223" s="81">
        <f>+$C223*'Estructura Poblacion'!F$19</f>
        <v>191.25560346079183</v>
      </c>
      <c r="H223" s="81">
        <f>+$C223*'Estructura Poblacion'!G$19</f>
        <v>153.14652848064401</v>
      </c>
      <c r="I223" s="81">
        <f>+$C223*'Estructura Poblacion'!H$19</f>
        <v>104.23582780174269</v>
      </c>
      <c r="J223" s="81">
        <f>+$C223*'Estructura Poblacion'!I$19</f>
        <v>55.442566491039059</v>
      </c>
      <c r="K223" s="81">
        <f>+$C223*'Estructura Poblacion'!J$19</f>
        <v>30.539828082263899</v>
      </c>
      <c r="L223" s="81">
        <f>+$C223*'Estructura Poblacion'!K$19</f>
        <v>32.091705447733268</v>
      </c>
      <c r="M223" s="151">
        <f>D223*Parámetros!$B$97</f>
        <v>3.3576474602803962E-2</v>
      </c>
      <c r="N223" s="151">
        <f>E223*Parámetros!$B$98</f>
        <v>0.16565661736913043</v>
      </c>
      <c r="O223" s="151">
        <f>+F223*Parámetros!$B$99</f>
        <v>2.01093107870151</v>
      </c>
      <c r="P223" s="151">
        <f>+G223*Parámetros!$B$100</f>
        <v>6.1201793107453391</v>
      </c>
      <c r="Q223" s="151">
        <f>+H223*Parámetros!$B$101</f>
        <v>7.5041798955515571</v>
      </c>
      <c r="R223" s="151">
        <f>+I223*Parámetros!$B$102</f>
        <v>10.632054435777754</v>
      </c>
      <c r="S223" s="151">
        <f>+J223*Parámetros!$B$103</f>
        <v>9.2034660375124844</v>
      </c>
      <c r="T223" s="151">
        <f>+K223*Parámetros!$B$104</f>
        <v>7.4211782239901272</v>
      </c>
      <c r="U223" s="151">
        <f>+L223*Parámetros!$B$105</f>
        <v>8.7610355872311825</v>
      </c>
      <c r="V223" s="151">
        <f t="shared" si="22"/>
        <v>51.852257661481886</v>
      </c>
      <c r="W223" s="151">
        <f t="shared" si="26"/>
        <v>44.125454279933862</v>
      </c>
      <c r="X223" s="81">
        <f t="shared" si="24"/>
        <v>550.68877362990474</v>
      </c>
      <c r="Y223" s="82">
        <f>+M223*Parámetros!$C$97</f>
        <v>1.6788237301401982E-3</v>
      </c>
      <c r="Z223" s="82">
        <f>+N223*Parámetros!$C$98</f>
        <v>8.2828308684565217E-3</v>
      </c>
      <c r="AA223" s="82">
        <f>+O223*Parámetros!$C$99</f>
        <v>0.1005465539350755</v>
      </c>
      <c r="AB223" s="82">
        <f>+P223*Parámetros!$C$100</f>
        <v>0.30600896553726697</v>
      </c>
      <c r="AC223" s="82">
        <f>+Q223*Parámetros!$C$101</f>
        <v>0.47276333341974808</v>
      </c>
      <c r="AD223" s="82">
        <f>+R223*Parámetros!$C$102</f>
        <v>1.2971106411648858</v>
      </c>
      <c r="AE223" s="82">
        <f>+S223*Parámetros!$C$103</f>
        <v>2.5217496942784208</v>
      </c>
      <c r="AF223" s="82">
        <f>+T223*Parámetros!$C$104</f>
        <v>3.205948992763735</v>
      </c>
      <c r="AG223" s="82">
        <f>+U223*Parámetros!$C$105</f>
        <v>6.2115742313469084</v>
      </c>
      <c r="AH223" s="82">
        <f t="shared" si="23"/>
        <v>14.125664067044637</v>
      </c>
      <c r="AI223" s="152">
        <f t="shared" si="27"/>
        <v>12.020717555507677</v>
      </c>
      <c r="AJ223" s="81">
        <f t="shared" si="25"/>
        <v>150.01940074766091</v>
      </c>
    </row>
    <row r="224" spans="1:36" x14ac:dyDescent="0.25">
      <c r="A224" s="18">
        <v>44126</v>
      </c>
      <c r="B224" s="150">
        <f t="shared" si="21"/>
        <v>216</v>
      </c>
      <c r="C224" s="78">
        <f>+'Modelo predictivo'!X223</f>
        <v>838.01360709336586</v>
      </c>
      <c r="D224" s="81">
        <f>+$C224*'Estructura Poblacion'!C$19</f>
        <v>34.185464086537067</v>
      </c>
      <c r="E224" s="81">
        <f>+$C224*'Estructura Poblacion'!D$19</f>
        <v>56.220398466100434</v>
      </c>
      <c r="F224" s="81">
        <f>+$C224*'Estructura Poblacion'!E$19</f>
        <v>170.61700934129357</v>
      </c>
      <c r="G224" s="81">
        <f>+$C224*'Estructura Poblacion'!F$19</f>
        <v>194.72448018446443</v>
      </c>
      <c r="H224" s="81">
        <f>+$C224*'Estructura Poblacion'!G$19</f>
        <v>155.92420619750459</v>
      </c>
      <c r="I224" s="81">
        <f>+$C224*'Estructura Poblacion'!H$19</f>
        <v>106.12639325599007</v>
      </c>
      <c r="J224" s="81">
        <f>+$C224*'Estructura Poblacion'!I$19</f>
        <v>56.448149725837524</v>
      </c>
      <c r="K224" s="81">
        <f>+$C224*'Estructura Poblacion'!J$19</f>
        <v>31.09374073560608</v>
      </c>
      <c r="L224" s="81">
        <f>+$C224*'Estructura Poblacion'!K$19</f>
        <v>32.673765100032142</v>
      </c>
      <c r="M224" s="151">
        <f>D224*Parámetros!$B$97</f>
        <v>3.4185464086537068E-2</v>
      </c>
      <c r="N224" s="151">
        <f>E224*Parámetros!$B$98</f>
        <v>0.16866119539830129</v>
      </c>
      <c r="O224" s="151">
        <f>+F224*Parámetros!$B$99</f>
        <v>2.0474041120955229</v>
      </c>
      <c r="P224" s="151">
        <f>+G224*Parámetros!$B$100</f>
        <v>6.2311833659028615</v>
      </c>
      <c r="Q224" s="151">
        <f>+H224*Parámetros!$B$101</f>
        <v>7.6402861036777248</v>
      </c>
      <c r="R224" s="151">
        <f>+I224*Parámetros!$B$102</f>
        <v>10.824892112110986</v>
      </c>
      <c r="S224" s="151">
        <f>+J224*Parámetros!$B$103</f>
        <v>9.3703928544890296</v>
      </c>
      <c r="T224" s="151">
        <f>+K224*Parámetros!$B$104</f>
        <v>7.5557789987522774</v>
      </c>
      <c r="U224" s="151">
        <f>+L224*Parámetros!$B$105</f>
        <v>8.9199378723087754</v>
      </c>
      <c r="V224" s="151">
        <f t="shared" si="22"/>
        <v>52.79272207882201</v>
      </c>
      <c r="W224" s="151">
        <f t="shared" si="26"/>
        <v>44.974235659824743</v>
      </c>
      <c r="X224" s="81">
        <f t="shared" si="24"/>
        <v>558.50726004890191</v>
      </c>
      <c r="Y224" s="82">
        <f>+M224*Parámetros!$C$97</f>
        <v>1.7092732043268535E-3</v>
      </c>
      <c r="Z224" s="82">
        <f>+N224*Parámetros!$C$98</f>
        <v>8.4330597699150654E-3</v>
      </c>
      <c r="AA224" s="82">
        <f>+O224*Parámetros!$C$99</f>
        <v>0.10237020560477615</v>
      </c>
      <c r="AB224" s="82">
        <f>+P224*Parámetros!$C$100</f>
        <v>0.31155916829514307</v>
      </c>
      <c r="AC224" s="82">
        <f>+Q224*Parámetros!$C$101</f>
        <v>0.48133802453169666</v>
      </c>
      <c r="AD224" s="82">
        <f>+R224*Parámetros!$C$102</f>
        <v>1.3206368376775401</v>
      </c>
      <c r="AE224" s="82">
        <f>+S224*Parámetros!$C$103</f>
        <v>2.5674876421299944</v>
      </c>
      <c r="AF224" s="82">
        <f>+T224*Parámetros!$C$104</f>
        <v>3.2640965274609837</v>
      </c>
      <c r="AG224" s="82">
        <f>+U224*Parámetros!$C$105</f>
        <v>6.3242359514669211</v>
      </c>
      <c r="AH224" s="82">
        <f t="shared" si="23"/>
        <v>14.381866690141297</v>
      </c>
      <c r="AI224" s="152">
        <f t="shared" si="27"/>
        <v>12.251943758173248</v>
      </c>
      <c r="AJ224" s="81">
        <f t="shared" si="25"/>
        <v>152.14932367962896</v>
      </c>
    </row>
    <row r="225" spans="1:36" x14ac:dyDescent="0.25">
      <c r="A225" s="18">
        <v>44127</v>
      </c>
      <c r="B225" s="150">
        <f t="shared" si="21"/>
        <v>217</v>
      </c>
      <c r="C225" s="78">
        <f>+'Modelo predictivo'!X224</f>
        <v>853.17271335888654</v>
      </c>
      <c r="D225" s="81">
        <f>+$C225*'Estructura Poblacion'!C$19</f>
        <v>34.803856292149803</v>
      </c>
      <c r="E225" s="81">
        <f>+$C225*'Estructura Poblacion'!D$19</f>
        <v>57.23738791283931</v>
      </c>
      <c r="F225" s="81">
        <f>+$C225*'Estructura Poblacion'!E$19</f>
        <v>173.7033570490365</v>
      </c>
      <c r="G225" s="81">
        <f>+$C225*'Estructura Poblacion'!F$19</f>
        <v>198.24691593327404</v>
      </c>
      <c r="H225" s="81">
        <f>+$C225*'Estructura Poblacion'!G$19</f>
        <v>158.74477091281187</v>
      </c>
      <c r="I225" s="81">
        <f>+$C225*'Estructura Poblacion'!H$19</f>
        <v>108.04614880569291</v>
      </c>
      <c r="J225" s="81">
        <f>+$C225*'Estructura Poblacion'!I$19</f>
        <v>57.469259040701736</v>
      </c>
      <c r="K225" s="81">
        <f>+$C225*'Estructura Poblacion'!J$19</f>
        <v>31.656205731417405</v>
      </c>
      <c r="L225" s="81">
        <f>+$C225*'Estructura Poblacion'!K$19</f>
        <v>33.264811680962971</v>
      </c>
      <c r="M225" s="151">
        <f>D225*Parámetros!$B$97</f>
        <v>3.4803856292149805E-2</v>
      </c>
      <c r="N225" s="151">
        <f>E225*Parámetros!$B$98</f>
        <v>0.17171216373851794</v>
      </c>
      <c r="O225" s="151">
        <f>+F225*Parámetros!$B$99</f>
        <v>2.084440284588438</v>
      </c>
      <c r="P225" s="151">
        <f>+G225*Parámetros!$B$100</f>
        <v>6.3439013098647692</v>
      </c>
      <c r="Q225" s="151">
        <f>+H225*Parámetros!$B$101</f>
        <v>7.7784937747277825</v>
      </c>
      <c r="R225" s="151">
        <f>+I225*Parámetros!$B$102</f>
        <v>11.020707178180675</v>
      </c>
      <c r="S225" s="151">
        <f>+J225*Parámetros!$B$103</f>
        <v>9.5398970007564881</v>
      </c>
      <c r="T225" s="151">
        <f>+K225*Parámetros!$B$104</f>
        <v>7.692457992734429</v>
      </c>
      <c r="U225" s="151">
        <f>+L225*Parámetros!$B$105</f>
        <v>9.0812935889028914</v>
      </c>
      <c r="V225" s="151">
        <f t="shared" si="22"/>
        <v>53.747707149786152</v>
      </c>
      <c r="W225" s="151">
        <f t="shared" si="26"/>
        <v>45.837477820457266</v>
      </c>
      <c r="X225" s="81">
        <f t="shared" si="24"/>
        <v>566.41748937823081</v>
      </c>
      <c r="Y225" s="82">
        <f>+M225*Parámetros!$C$97</f>
        <v>1.7401928146074904E-3</v>
      </c>
      <c r="Z225" s="82">
        <f>+N225*Parámetros!$C$98</f>
        <v>8.5856081869258982E-3</v>
      </c>
      <c r="AA225" s="82">
        <f>+O225*Parámetros!$C$99</f>
        <v>0.1042220142294219</v>
      </c>
      <c r="AB225" s="82">
        <f>+P225*Parámetros!$C$100</f>
        <v>0.3171950654932385</v>
      </c>
      <c r="AC225" s="82">
        <f>+Q225*Parámetros!$C$101</f>
        <v>0.49004510780785032</v>
      </c>
      <c r="AD225" s="82">
        <f>+R225*Parámetros!$C$102</f>
        <v>1.3445262757380423</v>
      </c>
      <c r="AE225" s="82">
        <f>+S225*Parámetros!$C$103</f>
        <v>2.6139317782072777</v>
      </c>
      <c r="AF225" s="82">
        <f>+T225*Parámetros!$C$104</f>
        <v>3.3231418528612733</v>
      </c>
      <c r="AG225" s="82">
        <f>+U225*Parámetros!$C$105</f>
        <v>6.4386371545321497</v>
      </c>
      <c r="AH225" s="82">
        <f t="shared" si="23"/>
        <v>14.642025049870785</v>
      </c>
      <c r="AI225" s="152">
        <f t="shared" si="27"/>
        <v>12.48710938681786</v>
      </c>
      <c r="AJ225" s="81">
        <f t="shared" si="25"/>
        <v>154.30423934268191</v>
      </c>
    </row>
    <row r="226" spans="1:36" x14ac:dyDescent="0.25">
      <c r="A226" s="18">
        <v>44128</v>
      </c>
      <c r="B226" s="150">
        <f t="shared" si="21"/>
        <v>218</v>
      </c>
      <c r="C226" s="78">
        <f>+'Modelo predictivo'!X225</f>
        <v>868.56430846010335</v>
      </c>
      <c r="D226" s="81">
        <f>+$C226*'Estructura Poblacion'!C$19</f>
        <v>35.43173251887621</v>
      </c>
      <c r="E226" s="81">
        <f>+$C226*'Estructura Poblacion'!D$19</f>
        <v>58.26997449889803</v>
      </c>
      <c r="F226" s="81">
        <f>+$C226*'Estructura Poblacion'!E$19</f>
        <v>176.8370387732154</v>
      </c>
      <c r="G226" s="81">
        <f>+$C226*'Estructura Poblacion'!F$19</f>
        <v>201.82337379735296</v>
      </c>
      <c r="H226" s="81">
        <f>+$C226*'Estructura Poblacion'!G$19</f>
        <v>161.60859344260913</v>
      </c>
      <c r="I226" s="81">
        <f>+$C226*'Estructura Poblacion'!H$19</f>
        <v>109.99534683866318</v>
      </c>
      <c r="J226" s="81">
        <f>+$C226*'Estructura Poblacion'!I$19</f>
        <v>58.506028679570086</v>
      </c>
      <c r="K226" s="81">
        <f>+$C226*'Estructura Poblacion'!J$19</f>
        <v>32.227297016252997</v>
      </c>
      <c r="L226" s="81">
        <f>+$C226*'Estructura Poblacion'!K$19</f>
        <v>33.864922894665419</v>
      </c>
      <c r="M226" s="151">
        <f>D226*Parámetros!$B$97</f>
        <v>3.5431732518876213E-2</v>
      </c>
      <c r="N226" s="151">
        <f>E226*Parámetros!$B$98</f>
        <v>0.17480992349669408</v>
      </c>
      <c r="O226" s="151">
        <f>+F226*Parámetros!$B$99</f>
        <v>2.1220444652785848</v>
      </c>
      <c r="P226" s="151">
        <f>+G226*Parámetros!$B$100</f>
        <v>6.4583479615152948</v>
      </c>
      <c r="Q226" s="151">
        <f>+H226*Parámetros!$B$101</f>
        <v>7.9188210786878477</v>
      </c>
      <c r="R226" s="151">
        <f>+I226*Parámetros!$B$102</f>
        <v>11.219525377543643</v>
      </c>
      <c r="S226" s="151">
        <f>+J226*Parámetros!$B$103</f>
        <v>9.7120007608086354</v>
      </c>
      <c r="T226" s="151">
        <f>+K226*Parámetros!$B$104</f>
        <v>7.8312331749494781</v>
      </c>
      <c r="U226" s="151">
        <f>+L226*Parámetros!$B$105</f>
        <v>9.2451239502436593</v>
      </c>
      <c r="V226" s="151">
        <f t="shared" si="22"/>
        <v>54.717338425042719</v>
      </c>
      <c r="W226" s="151">
        <f t="shared" si="26"/>
        <v>42.465812283902778</v>
      </c>
      <c r="X226" s="81">
        <f t="shared" si="24"/>
        <v>578.66901551937076</v>
      </c>
      <c r="Y226" s="82">
        <f>+M226*Parámetros!$C$97</f>
        <v>1.7715866259438108E-3</v>
      </c>
      <c r="Z226" s="82">
        <f>+N226*Parámetros!$C$98</f>
        <v>8.7404961748347044E-3</v>
      </c>
      <c r="AA226" s="82">
        <f>+O226*Parámetros!$C$99</f>
        <v>0.10610222326392925</v>
      </c>
      <c r="AB226" s="82">
        <f>+P226*Parámetros!$C$100</f>
        <v>0.32291739807576475</v>
      </c>
      <c r="AC226" s="82">
        <f>+Q226*Parámetros!$C$101</f>
        <v>0.49888572795733443</v>
      </c>
      <c r="AD226" s="82">
        <f>+R226*Parámetros!$C$102</f>
        <v>1.3687820960603245</v>
      </c>
      <c r="AE226" s="82">
        <f>+S226*Parámetros!$C$103</f>
        <v>2.6610882084615661</v>
      </c>
      <c r="AF226" s="82">
        <f>+T226*Parámetros!$C$104</f>
        <v>3.3830927315781745</v>
      </c>
      <c r="AG226" s="82">
        <f>+U226*Parámetros!$C$105</f>
        <v>6.5547928807227542</v>
      </c>
      <c r="AH226" s="82">
        <f t="shared" si="23"/>
        <v>14.906173348920625</v>
      </c>
      <c r="AI226" s="152">
        <f t="shared" si="27"/>
        <v>11.5685955773183</v>
      </c>
      <c r="AJ226" s="81">
        <f t="shared" si="25"/>
        <v>157.64181711428424</v>
      </c>
    </row>
    <row r="227" spans="1:36" x14ac:dyDescent="0.25">
      <c r="A227" s="18">
        <v>44129</v>
      </c>
      <c r="B227" s="150">
        <f t="shared" si="21"/>
        <v>219</v>
      </c>
      <c r="C227" s="78">
        <f>+'Modelo predictivo'!X226</f>
        <v>884.19033746700734</v>
      </c>
      <c r="D227" s="81">
        <f>+$C227*'Estructura Poblacion'!C$19</f>
        <v>36.069172112826848</v>
      </c>
      <c r="E227" s="81">
        <f>+$C227*'Estructura Poblacion'!D$19</f>
        <v>59.318288714532365</v>
      </c>
      <c r="F227" s="81">
        <f>+$C227*'Estructura Poblacion'!E$19</f>
        <v>180.01845052413609</v>
      </c>
      <c r="G227" s="81">
        <f>+$C227*'Estructura Poblacion'!F$19</f>
        <v>205.45430574160923</v>
      </c>
      <c r="H227" s="81">
        <f>+$C227*'Estructura Poblacion'!G$19</f>
        <v>164.51603569449756</v>
      </c>
      <c r="I227" s="81">
        <f>+$C227*'Estructura Poblacion'!H$19</f>
        <v>111.97423367937702</v>
      </c>
      <c r="J227" s="81">
        <f>+$C227*'Estructura Poblacion'!I$19</f>
        <v>59.558589661320021</v>
      </c>
      <c r="K227" s="81">
        <f>+$C227*'Estructura Poblacion'!J$19</f>
        <v>32.807086760184447</v>
      </c>
      <c r="L227" s="81">
        <f>+$C227*'Estructura Poblacion'!K$19</f>
        <v>34.474174578523801</v>
      </c>
      <c r="M227" s="151">
        <f>D227*Parámetros!$B$97</f>
        <v>3.6069172112826849E-2</v>
      </c>
      <c r="N227" s="151">
        <f>E227*Parámetros!$B$98</f>
        <v>0.1779548661435971</v>
      </c>
      <c r="O227" s="151">
        <f>+F227*Parámetros!$B$99</f>
        <v>2.160221406289633</v>
      </c>
      <c r="P227" s="151">
        <f>+G227*Parámetros!$B$100</f>
        <v>6.574537783731496</v>
      </c>
      <c r="Q227" s="151">
        <f>+H227*Parámetros!$B$101</f>
        <v>8.0612857490303806</v>
      </c>
      <c r="R227" s="151">
        <f>+I227*Parámetros!$B$102</f>
        <v>11.421371835296455</v>
      </c>
      <c r="S227" s="151">
        <f>+J227*Parámetros!$B$103</f>
        <v>9.8867258837791248</v>
      </c>
      <c r="T227" s="151">
        <f>+K227*Parámetros!$B$104</f>
        <v>7.9721220827248205</v>
      </c>
      <c r="U227" s="151">
        <f>+L227*Parámetros!$B$105</f>
        <v>9.4114496599369986</v>
      </c>
      <c r="V227" s="151">
        <f t="shared" si="22"/>
        <v>55.701738439045336</v>
      </c>
      <c r="W227" s="151">
        <f t="shared" si="26"/>
        <v>42.927665727812965</v>
      </c>
      <c r="X227" s="81">
        <f t="shared" si="24"/>
        <v>591.44308823060317</v>
      </c>
      <c r="Y227" s="82">
        <f>+M227*Parámetros!$C$97</f>
        <v>1.8034586056413426E-3</v>
      </c>
      <c r="Z227" s="82">
        <f>+N227*Parámetros!$C$98</f>
        <v>8.8977433071798558E-3</v>
      </c>
      <c r="AA227" s="82">
        <f>+O227*Parámetros!$C$99</f>
        <v>0.10801107031448165</v>
      </c>
      <c r="AB227" s="82">
        <f>+P227*Parámetros!$C$100</f>
        <v>0.32872688918657483</v>
      </c>
      <c r="AC227" s="82">
        <f>+Q227*Parámetros!$C$101</f>
        <v>0.50786100218891395</v>
      </c>
      <c r="AD227" s="82">
        <f>+R227*Parámetros!$C$102</f>
        <v>1.3934073639061675</v>
      </c>
      <c r="AE227" s="82">
        <f>+S227*Parámetros!$C$103</f>
        <v>2.7089628921554803</v>
      </c>
      <c r="AF227" s="82">
        <f>+T227*Parámetros!$C$104</f>
        <v>3.4439567397371222</v>
      </c>
      <c r="AG227" s="82">
        <f>+U227*Parámetros!$C$105</f>
        <v>6.6727178088953316</v>
      </c>
      <c r="AH227" s="82">
        <f t="shared" si="23"/>
        <v>15.174344968296893</v>
      </c>
      <c r="AI227" s="152">
        <f t="shared" si="27"/>
        <v>11.694414334130681</v>
      </c>
      <c r="AJ227" s="81">
        <f t="shared" si="25"/>
        <v>161.12174774845045</v>
      </c>
    </row>
    <row r="228" spans="1:36" x14ac:dyDescent="0.25">
      <c r="A228" s="18">
        <v>44130</v>
      </c>
      <c r="B228" s="150">
        <f t="shared" si="21"/>
        <v>220</v>
      </c>
      <c r="C228" s="78">
        <f>+'Modelo predictivo'!X227</f>
        <v>1400.4889362035319</v>
      </c>
      <c r="D228" s="81">
        <f>+$C228*'Estructura Poblacion'!C$19</f>
        <v>57.130771895502498</v>
      </c>
      <c r="E228" s="81">
        <f>+$C228*'Estructura Poblacion'!D$19</f>
        <v>93.955569902763443</v>
      </c>
      <c r="F228" s="81">
        <f>+$C228*'Estructura Poblacion'!E$19</f>
        <v>285.13526736087277</v>
      </c>
      <c r="G228" s="81">
        <f>+$C228*'Estructura Poblacion'!F$19</f>
        <v>325.42368978018618</v>
      </c>
      <c r="H228" s="81">
        <f>+$C228*'Estructura Poblacion'!G$19</f>
        <v>260.58064429685811</v>
      </c>
      <c r="I228" s="81">
        <f>+$C228*'Estructura Poblacion'!H$19</f>
        <v>177.35850389078465</v>
      </c>
      <c r="J228" s="81">
        <f>+$C228*'Estructura Poblacion'!I$19</f>
        <v>94.336187970021953</v>
      </c>
      <c r="K228" s="81">
        <f>+$C228*'Estructura Poblacion'!J$19</f>
        <v>51.963881632468208</v>
      </c>
      <c r="L228" s="81">
        <f>+$C228*'Estructura Poblacion'!K$19</f>
        <v>54.604419474074135</v>
      </c>
      <c r="M228" s="151">
        <f>D228*Parámetros!$B$97</f>
        <v>5.7130771895502502E-2</v>
      </c>
      <c r="N228" s="151">
        <f>E228*Parámetros!$B$98</f>
        <v>0.28186670970829031</v>
      </c>
      <c r="O228" s="151">
        <f>+F228*Parámetros!$B$99</f>
        <v>3.4216232083304732</v>
      </c>
      <c r="P228" s="151">
        <f>+G228*Parámetros!$B$100</f>
        <v>10.413558072965959</v>
      </c>
      <c r="Q228" s="151">
        <f>+H228*Parámetros!$B$101</f>
        <v>12.768451570546048</v>
      </c>
      <c r="R228" s="151">
        <f>+I228*Parámetros!$B$102</f>
        <v>18.090567396860031</v>
      </c>
      <c r="S228" s="151">
        <f>+J228*Parámetros!$B$103</f>
        <v>15.659807203023645</v>
      </c>
      <c r="T228" s="151">
        <f>+K228*Parámetros!$B$104</f>
        <v>12.627223236689774</v>
      </c>
      <c r="U228" s="151">
        <f>+L228*Parámetros!$B$105</f>
        <v>14.907006516422239</v>
      </c>
      <c r="V228" s="151">
        <f t="shared" si="22"/>
        <v>88.227234686441975</v>
      </c>
      <c r="W228" s="151">
        <f t="shared" si="26"/>
        <v>43.393089026343631</v>
      </c>
      <c r="X228" s="81">
        <f t="shared" si="24"/>
        <v>636.2772338907015</v>
      </c>
      <c r="Y228" s="82">
        <f>+M228*Parámetros!$C$97</f>
        <v>2.8565385947751255E-3</v>
      </c>
      <c r="Z228" s="82">
        <f>+N228*Parámetros!$C$98</f>
        <v>1.4093335485414516E-2</v>
      </c>
      <c r="AA228" s="82">
        <f>+O228*Parámetros!$C$99</f>
        <v>0.17108116041652366</v>
      </c>
      <c r="AB228" s="82">
        <f>+P228*Parámetros!$C$100</f>
        <v>0.52067790364829791</v>
      </c>
      <c r="AC228" s="82">
        <f>+Q228*Parámetros!$C$101</f>
        <v>0.804412448944401</v>
      </c>
      <c r="AD228" s="82">
        <f>+R228*Parámetros!$C$102</f>
        <v>2.2070492224169236</v>
      </c>
      <c r="AE228" s="82">
        <f>+S228*Parámetros!$C$103</f>
        <v>4.2907871736284786</v>
      </c>
      <c r="AF228" s="82">
        <f>+T228*Parámetros!$C$104</f>
        <v>5.4549604382499828</v>
      </c>
      <c r="AG228" s="82">
        <f>+U228*Parámetros!$C$105</f>
        <v>10.569067620143366</v>
      </c>
      <c r="AH228" s="82">
        <f t="shared" si="23"/>
        <v>24.034985841528162</v>
      </c>
      <c r="AI228" s="152">
        <f t="shared" si="27"/>
        <v>11.821205595698137</v>
      </c>
      <c r="AJ228" s="81">
        <f t="shared" si="25"/>
        <v>173.33552799428048</v>
      </c>
    </row>
    <row r="229" spans="1:36" x14ac:dyDescent="0.25">
      <c r="A229" s="18">
        <v>44131</v>
      </c>
      <c r="B229" s="150">
        <f t="shared" si="21"/>
        <v>221</v>
      </c>
      <c r="C229" s="78">
        <f>+'Modelo predictivo'!X228</f>
        <v>1495.0384458631743</v>
      </c>
      <c r="D229" s="81">
        <f>+$C229*'Estructura Poblacion'!C$19</f>
        <v>60.987772354099199</v>
      </c>
      <c r="E229" s="81">
        <f>+$C229*'Estructura Poblacion'!D$19</f>
        <v>100.29867825189467</v>
      </c>
      <c r="F229" s="81">
        <f>+$C229*'Estructura Poblacion'!E$19</f>
        <v>304.38525857374418</v>
      </c>
      <c r="G229" s="81">
        <f>+$C229*'Estructura Poblacion'!F$19</f>
        <v>347.39362435443303</v>
      </c>
      <c r="H229" s="81">
        <f>+$C229*'Estructura Poblacion'!G$19</f>
        <v>278.17290904680328</v>
      </c>
      <c r="I229" s="81">
        <f>+$C229*'Estructura Poblacion'!H$19</f>
        <v>189.33229328914973</v>
      </c>
      <c r="J229" s="81">
        <f>+$C229*'Estructura Poblacion'!I$19</f>
        <v>100.70499252474011</v>
      </c>
      <c r="K229" s="81">
        <f>+$C229*'Estructura Poblacion'!J$19</f>
        <v>55.472056100222474</v>
      </c>
      <c r="L229" s="81">
        <f>+$C229*'Estructura Poblacion'!K$19</f>
        <v>58.290861368087661</v>
      </c>
      <c r="M229" s="151">
        <f>D229*Parámetros!$B$97</f>
        <v>6.0987772354099204E-2</v>
      </c>
      <c r="N229" s="151">
        <f>E229*Parámetros!$B$98</f>
        <v>0.30089603475568399</v>
      </c>
      <c r="O229" s="151">
        <f>+F229*Parámetros!$B$99</f>
        <v>3.6526231028849301</v>
      </c>
      <c r="P229" s="151">
        <f>+G229*Parámetros!$B$100</f>
        <v>11.116595979341858</v>
      </c>
      <c r="Q229" s="151">
        <f>+H229*Parámetros!$B$101</f>
        <v>13.630472543293362</v>
      </c>
      <c r="R229" s="151">
        <f>+I229*Parámetros!$B$102</f>
        <v>19.311893915493272</v>
      </c>
      <c r="S229" s="151">
        <f>+J229*Parámetros!$B$103</f>
        <v>16.71702875910686</v>
      </c>
      <c r="T229" s="151">
        <f>+K229*Parámetros!$B$104</f>
        <v>13.47970963235406</v>
      </c>
      <c r="U229" s="151">
        <f>+L229*Parámetros!$B$105</f>
        <v>15.913405153487933</v>
      </c>
      <c r="V229" s="151">
        <f t="shared" si="22"/>
        <v>94.183612893072052</v>
      </c>
      <c r="W229" s="151">
        <f t="shared" si="26"/>
        <v>43.862073938631937</v>
      </c>
      <c r="X229" s="81">
        <f t="shared" si="24"/>
        <v>686.59877284514164</v>
      </c>
      <c r="Y229" s="82">
        <f>+M229*Parámetros!$C$97</f>
        <v>3.0493886177049602E-3</v>
      </c>
      <c r="Z229" s="82">
        <f>+N229*Parámetros!$C$98</f>
        <v>1.50448017377842E-2</v>
      </c>
      <c r="AA229" s="82">
        <f>+O229*Parámetros!$C$99</f>
        <v>0.18263115514424652</v>
      </c>
      <c r="AB229" s="82">
        <f>+P229*Parámetros!$C$100</f>
        <v>0.55582979896709295</v>
      </c>
      <c r="AC229" s="82">
        <f>+Q229*Parámetros!$C$101</f>
        <v>0.8587197702274818</v>
      </c>
      <c r="AD229" s="82">
        <f>+R229*Parámetros!$C$102</f>
        <v>2.3560510576901792</v>
      </c>
      <c r="AE229" s="82">
        <f>+S229*Parámetros!$C$103</f>
        <v>4.5804658799952804</v>
      </c>
      <c r="AF229" s="82">
        <f>+T229*Parámetros!$C$104</f>
        <v>5.823234561176954</v>
      </c>
      <c r="AG229" s="82">
        <f>+U229*Parámetros!$C$105</f>
        <v>11.282604253822944</v>
      </c>
      <c r="AH229" s="82">
        <f t="shared" si="23"/>
        <v>25.657630667379671</v>
      </c>
      <c r="AI229" s="152">
        <f t="shared" si="27"/>
        <v>11.948967117033359</v>
      </c>
      <c r="AJ229" s="81">
        <f t="shared" si="25"/>
        <v>187.04419154462678</v>
      </c>
    </row>
    <row r="230" spans="1:36" x14ac:dyDescent="0.25">
      <c r="A230" s="18">
        <v>44132</v>
      </c>
      <c r="B230" s="150">
        <f t="shared" si="21"/>
        <v>222</v>
      </c>
      <c r="C230" s="78">
        <f>+'Modelo predictivo'!X229</f>
        <v>1595.7319680652581</v>
      </c>
      <c r="D230" s="81">
        <f>+$C230*'Estructura Poblacion'!C$19</f>
        <v>65.095408265794788</v>
      </c>
      <c r="E230" s="81">
        <f>+$C230*'Estructura Poblacion'!D$19</f>
        <v>107.05397421992967</v>
      </c>
      <c r="F230" s="81">
        <f>+$C230*'Estructura Poblacion'!E$19</f>
        <v>324.88615196347001</v>
      </c>
      <c r="G230" s="81">
        <f>+$C230*'Estructura Poblacion'!F$19</f>
        <v>370.79120835876898</v>
      </c>
      <c r="H230" s="81">
        <f>+$C230*'Estructura Poblacion'!G$19</f>
        <v>296.90835365736018</v>
      </c>
      <c r="I230" s="81">
        <f>+$C230*'Estructura Poblacion'!H$19</f>
        <v>202.0841630023566</v>
      </c>
      <c r="J230" s="81">
        <f>+$C230*'Estructura Poblacion'!I$19</f>
        <v>107.48765448818946</v>
      </c>
      <c r="K230" s="81">
        <f>+$C230*'Estructura Poblacion'!J$19</f>
        <v>59.208198624168105</v>
      </c>
      <c r="L230" s="81">
        <f>+$C230*'Estructura Poblacion'!K$19</f>
        <v>62.216855485220421</v>
      </c>
      <c r="M230" s="151">
        <f>D230*Parámetros!$B$97</f>
        <v>6.5095408265794782E-2</v>
      </c>
      <c r="N230" s="151">
        <f>E230*Parámetros!$B$98</f>
        <v>0.32116192265978905</v>
      </c>
      <c r="O230" s="151">
        <f>+F230*Parámetros!$B$99</f>
        <v>3.8986338235616405</v>
      </c>
      <c r="P230" s="151">
        <f>+G230*Parámetros!$B$100</f>
        <v>11.865318667480608</v>
      </c>
      <c r="Q230" s="151">
        <f>+H230*Parámetros!$B$101</f>
        <v>14.548509329210649</v>
      </c>
      <c r="R230" s="151">
        <f>+I230*Parámetros!$B$102</f>
        <v>20.612584626240373</v>
      </c>
      <c r="S230" s="151">
        <f>+J230*Parámetros!$B$103</f>
        <v>17.842950645039451</v>
      </c>
      <c r="T230" s="151">
        <f>+K230*Parámetros!$B$104</f>
        <v>14.387592265672849</v>
      </c>
      <c r="U230" s="151">
        <f>+L230*Parámetros!$B$105</f>
        <v>16.985201547465177</v>
      </c>
      <c r="V230" s="151">
        <f t="shared" si="22"/>
        <v>100.52704823559634</v>
      </c>
      <c r="W230" s="151">
        <f t="shared" si="26"/>
        <v>44.334611157455804</v>
      </c>
      <c r="X230" s="81">
        <f t="shared" si="24"/>
        <v>742.79120992328217</v>
      </c>
      <c r="Y230" s="82">
        <f>+M230*Parámetros!$C$97</f>
        <v>3.2547704132897394E-3</v>
      </c>
      <c r="Z230" s="82">
        <f>+N230*Parámetros!$C$98</f>
        <v>1.6058096132989454E-2</v>
      </c>
      <c r="AA230" s="82">
        <f>+O230*Parámetros!$C$99</f>
        <v>0.19493169117808204</v>
      </c>
      <c r="AB230" s="82">
        <f>+P230*Parámetros!$C$100</f>
        <v>0.59326593337403044</v>
      </c>
      <c r="AC230" s="82">
        <f>+Q230*Parámetros!$C$101</f>
        <v>0.91655608774027086</v>
      </c>
      <c r="AD230" s="82">
        <f>+R230*Parámetros!$C$102</f>
        <v>2.5147353244013253</v>
      </c>
      <c r="AE230" s="82">
        <f>+S230*Parámetros!$C$103</f>
        <v>4.8889684767408097</v>
      </c>
      <c r="AF230" s="82">
        <f>+T230*Parámetros!$C$104</f>
        <v>6.2154398587706705</v>
      </c>
      <c r="AG230" s="82">
        <f>+U230*Parámetros!$C$105</f>
        <v>12.042507897152809</v>
      </c>
      <c r="AH230" s="82">
        <f t="shared" si="23"/>
        <v>27.385718135904277</v>
      </c>
      <c r="AI230" s="152">
        <f t="shared" si="27"/>
        <v>12.077696362649988</v>
      </c>
      <c r="AJ230" s="81">
        <f t="shared" si="25"/>
        <v>202.35221331788108</v>
      </c>
    </row>
    <row r="231" spans="1:36" x14ac:dyDescent="0.25">
      <c r="A231" s="18">
        <v>44133</v>
      </c>
      <c r="B231" s="150">
        <f t="shared" si="21"/>
        <v>223</v>
      </c>
      <c r="C231" s="78">
        <f>+'Modelo predictivo'!X230</f>
        <v>1702.9349324812647</v>
      </c>
      <c r="D231" s="81">
        <f>+$C231*'Estructura Poblacion'!C$19</f>
        <v>69.468586766708313</v>
      </c>
      <c r="E231" s="81">
        <f>+$C231*'Estructura Poblacion'!D$19</f>
        <v>114.24597363998633</v>
      </c>
      <c r="F231" s="81">
        <f>+$C231*'Estructura Poblacion'!E$19</f>
        <v>346.71234789437011</v>
      </c>
      <c r="G231" s="81">
        <f>+$C231*'Estructura Poblacion'!F$19</f>
        <v>395.70135461826135</v>
      </c>
      <c r="H231" s="81">
        <f>+$C231*'Estructura Poblacion'!G$19</f>
        <v>316.8549714534156</v>
      </c>
      <c r="I231" s="81">
        <f>+$C231*'Estructura Poblacion'!H$19</f>
        <v>215.66039119664828</v>
      </c>
      <c r="J231" s="81">
        <f>+$C231*'Estructura Poblacion'!I$19</f>
        <v>114.70878900818559</v>
      </c>
      <c r="K231" s="81">
        <f>+$C231*'Estructura Poblacion'!J$19</f>
        <v>63.185868143403411</v>
      </c>
      <c r="L231" s="81">
        <f>+$C231*'Estructura Poblacion'!K$19</f>
        <v>66.396649760285754</v>
      </c>
      <c r="M231" s="151">
        <f>D231*Parámetros!$B$97</f>
        <v>6.9468586766708321E-2</v>
      </c>
      <c r="N231" s="151">
        <f>E231*Parámetros!$B$98</f>
        <v>0.34273792091995903</v>
      </c>
      <c r="O231" s="151">
        <f>+F231*Parámetros!$B$99</f>
        <v>4.1605481747324413</v>
      </c>
      <c r="P231" s="151">
        <f>+G231*Parámetros!$B$100</f>
        <v>12.662443347784363</v>
      </c>
      <c r="Q231" s="151">
        <f>+H231*Parámetros!$B$101</f>
        <v>15.525893601217366</v>
      </c>
      <c r="R231" s="151">
        <f>+I231*Parámetros!$B$102</f>
        <v>21.997359902058122</v>
      </c>
      <c r="S231" s="151">
        <f>+J231*Parámetros!$B$103</f>
        <v>19.041658975358811</v>
      </c>
      <c r="T231" s="151">
        <f>+K231*Parámetros!$B$104</f>
        <v>15.354165958847029</v>
      </c>
      <c r="U231" s="151">
        <f>+L231*Parámetros!$B$105</f>
        <v>18.126285384558013</v>
      </c>
      <c r="V231" s="151">
        <f t="shared" si="22"/>
        <v>107.28056185224283</v>
      </c>
      <c r="W231" s="151">
        <f t="shared" si="26"/>
        <v>44.810690287188464</v>
      </c>
      <c r="X231" s="81">
        <f t="shared" si="24"/>
        <v>805.26108148833657</v>
      </c>
      <c r="Y231" s="82">
        <f>+M231*Parámetros!$C$97</f>
        <v>3.4734293383354162E-3</v>
      </c>
      <c r="Z231" s="82">
        <f>+N231*Parámetros!$C$98</f>
        <v>1.7136896045997951E-2</v>
      </c>
      <c r="AA231" s="82">
        <f>+O231*Parámetros!$C$99</f>
        <v>0.20802740873662207</v>
      </c>
      <c r="AB231" s="82">
        <f>+P231*Parámetros!$C$100</f>
        <v>0.63312216738921823</v>
      </c>
      <c r="AC231" s="82">
        <f>+Q231*Parámetros!$C$101</f>
        <v>0.97813129687669409</v>
      </c>
      <c r="AD231" s="82">
        <f>+R231*Parámetros!$C$102</f>
        <v>2.6836779080510906</v>
      </c>
      <c r="AE231" s="82">
        <f>+S231*Parámetros!$C$103</f>
        <v>5.2174145592483141</v>
      </c>
      <c r="AF231" s="82">
        <f>+T231*Parámetros!$C$104</f>
        <v>6.6329996942219163</v>
      </c>
      <c r="AG231" s="82">
        <f>+U231*Parámetros!$C$105</f>
        <v>12.851536337651631</v>
      </c>
      <c r="AH231" s="82">
        <f t="shared" si="23"/>
        <v>29.225519697559818</v>
      </c>
      <c r="AI231" s="152">
        <f t="shared" si="27"/>
        <v>12.207390500556928</v>
      </c>
      <c r="AJ231" s="81">
        <f t="shared" si="25"/>
        <v>219.37034251488399</v>
      </c>
    </row>
    <row r="232" spans="1:36" x14ac:dyDescent="0.25">
      <c r="A232" s="18">
        <v>44134</v>
      </c>
      <c r="B232" s="150">
        <f t="shared" si="21"/>
        <v>224</v>
      </c>
      <c r="C232" s="78">
        <f>+'Modelo predictivo'!X231</f>
        <v>1817.0296853852924</v>
      </c>
      <c r="D232" s="81">
        <f>+$C232*'Estructura Poblacion'!C$19</f>
        <v>74.122905079499631</v>
      </c>
      <c r="E232" s="81">
        <f>+$C232*'Estructura Poblacion'!D$19</f>
        <v>121.90032724100257</v>
      </c>
      <c r="F232" s="81">
        <f>+$C232*'Estructura Poblacion'!E$19</f>
        <v>369.94169089935815</v>
      </c>
      <c r="G232" s="81">
        <f>+$C232*'Estructura Poblacion'!F$19</f>
        <v>422.21290677320917</v>
      </c>
      <c r="H232" s="81">
        <f>+$C232*'Estructura Poblacion'!G$19</f>
        <v>338.08390333146195</v>
      </c>
      <c r="I232" s="81">
        <f>+$C232*'Estructura Poblacion'!H$19</f>
        <v>230.10939836388965</v>
      </c>
      <c r="J232" s="81">
        <f>+$C232*'Estructura Poblacion'!I$19</f>
        <v>122.39415072587597</v>
      </c>
      <c r="K232" s="81">
        <f>+$C232*'Estructura Poblacion'!J$19</f>
        <v>67.419251272343018</v>
      </c>
      <c r="L232" s="81">
        <f>+$C232*'Estructura Poblacion'!K$19</f>
        <v>70.845151698652344</v>
      </c>
      <c r="M232" s="151">
        <f>D232*Parámetros!$B$97</f>
        <v>7.4122905079499632E-2</v>
      </c>
      <c r="N232" s="151">
        <f>E232*Parámetros!$B$98</f>
        <v>0.36570098172300775</v>
      </c>
      <c r="O232" s="151">
        <f>+F232*Parámetros!$B$99</f>
        <v>4.439300290792298</v>
      </c>
      <c r="P232" s="151">
        <f>+G232*Parámetros!$B$100</f>
        <v>13.510813016742693</v>
      </c>
      <c r="Q232" s="151">
        <f>+H232*Parámetros!$B$101</f>
        <v>16.566111263241638</v>
      </c>
      <c r="R232" s="151">
        <f>+I232*Parámetros!$B$102</f>
        <v>23.471158633116744</v>
      </c>
      <c r="S232" s="151">
        <f>+J232*Parámetros!$B$103</f>
        <v>20.317429020495414</v>
      </c>
      <c r="T232" s="151">
        <f>+K232*Parámetros!$B$104</f>
        <v>16.382878059179355</v>
      </c>
      <c r="U232" s="151">
        <f>+L232*Parámetros!$B$105</f>
        <v>19.340726413732092</v>
      </c>
      <c r="V232" s="151">
        <f t="shared" si="22"/>
        <v>114.46824058410274</v>
      </c>
      <c r="W232" s="151">
        <f t="shared" si="26"/>
        <v>45.290299821605991</v>
      </c>
      <c r="X232" s="81">
        <f t="shared" si="24"/>
        <v>874.43902225083332</v>
      </c>
      <c r="Y232" s="82">
        <f>+M232*Parámetros!$C$97</f>
        <v>3.7061452539749818E-3</v>
      </c>
      <c r="Z232" s="82">
        <f>+N232*Parámetros!$C$98</f>
        <v>1.8285049086150387E-2</v>
      </c>
      <c r="AA232" s="82">
        <f>+O232*Parámetros!$C$99</f>
        <v>0.22196501453961492</v>
      </c>
      <c r="AB232" s="82">
        <f>+P232*Parámetros!$C$100</f>
        <v>0.67554065083713466</v>
      </c>
      <c r="AC232" s="82">
        <f>+Q232*Parámetros!$C$101</f>
        <v>1.0436650095842233</v>
      </c>
      <c r="AD232" s="82">
        <f>+R232*Parámetros!$C$102</f>
        <v>2.8634813532402426</v>
      </c>
      <c r="AE232" s="82">
        <f>+S232*Parámetros!$C$103</f>
        <v>5.5669755516157435</v>
      </c>
      <c r="AF232" s="82">
        <f>+T232*Parámetros!$C$104</f>
        <v>7.0774033215654812</v>
      </c>
      <c r="AG232" s="82">
        <f>+U232*Parámetros!$C$105</f>
        <v>13.712575027336053</v>
      </c>
      <c r="AH232" s="82">
        <f t="shared" si="23"/>
        <v>31.183597123058618</v>
      </c>
      <c r="AI232" s="152">
        <f t="shared" si="27"/>
        <v>12.338046396212681</v>
      </c>
      <c r="AJ232" s="81">
        <f t="shared" si="25"/>
        <v>238.21589324172993</v>
      </c>
    </row>
    <row r="233" spans="1:36" x14ac:dyDescent="0.25">
      <c r="A233" s="18">
        <v>44135</v>
      </c>
      <c r="B233" s="150">
        <f t="shared" si="21"/>
        <v>225</v>
      </c>
      <c r="C233" s="78">
        <f>+'Modelo predictivo'!X232</f>
        <v>1938.4155556100886</v>
      </c>
      <c r="D233" s="81">
        <f>+$C233*'Estructura Poblacion'!C$19</f>
        <v>79.074653203943257</v>
      </c>
      <c r="E233" s="81">
        <f>+$C233*'Estructura Poblacion'!D$19</f>
        <v>130.04382507257426</v>
      </c>
      <c r="F233" s="81">
        <f>+$C233*'Estructura Poblacion'!E$19</f>
        <v>394.65548310838813</v>
      </c>
      <c r="G233" s="81">
        <f>+$C233*'Estructura Poblacion'!F$19</f>
        <v>450.41865460497297</v>
      </c>
      <c r="H233" s="81">
        <f>+$C233*'Estructura Poblacion'!G$19</f>
        <v>360.66945003164335</v>
      </c>
      <c r="I233" s="81">
        <f>+$C233*'Estructura Poblacion'!H$19</f>
        <v>245.48175567426691</v>
      </c>
      <c r="J233" s="81">
        <f>+$C233*'Estructura Poblacion'!I$19</f>
        <v>130.57063821850326</v>
      </c>
      <c r="K233" s="81">
        <f>+$C233*'Estructura Poblacion'!J$19</f>
        <v>71.92316474795706</v>
      </c>
      <c r="L233" s="81">
        <f>+$C233*'Estructura Poblacion'!K$19</f>
        <v>75.577930947839519</v>
      </c>
      <c r="M233" s="151">
        <f>D233*Parámetros!$B$97</f>
        <v>7.907465320394326E-2</v>
      </c>
      <c r="N233" s="151">
        <f>E233*Parámetros!$B$98</f>
        <v>0.39013147521772279</v>
      </c>
      <c r="O233" s="151">
        <f>+F233*Parámetros!$B$99</f>
        <v>4.7358657973006579</v>
      </c>
      <c r="P233" s="151">
        <f>+G233*Parámetros!$B$100</f>
        <v>14.413396947359136</v>
      </c>
      <c r="Q233" s="151">
        <f>+H233*Parámetros!$B$101</f>
        <v>17.672803051550524</v>
      </c>
      <c r="R233" s="151">
        <f>+I233*Parámetros!$B$102</f>
        <v>25.039139078775221</v>
      </c>
      <c r="S233" s="151">
        <f>+J233*Parámetros!$B$103</f>
        <v>21.674725944271543</v>
      </c>
      <c r="T233" s="151">
        <f>+K233*Parámetros!$B$104</f>
        <v>17.477329033753566</v>
      </c>
      <c r="U233" s="151">
        <f>+L233*Parámetros!$B$105</f>
        <v>20.632775148760189</v>
      </c>
      <c r="V233" s="151">
        <f t="shared" si="22"/>
        <v>122.1152411301925</v>
      </c>
      <c r="W233" s="151">
        <f t="shared" si="26"/>
        <v>50.014374711975222</v>
      </c>
      <c r="X233" s="81">
        <f t="shared" si="24"/>
        <v>946.5398886690507</v>
      </c>
      <c r="Y233" s="82">
        <f>+M233*Parámetros!$C$97</f>
        <v>3.9537326601971632E-3</v>
      </c>
      <c r="Z233" s="82">
        <f>+N233*Parámetros!$C$98</f>
        <v>1.9506573760886142E-2</v>
      </c>
      <c r="AA233" s="82">
        <f>+O233*Parámetros!$C$99</f>
        <v>0.2367932898650329</v>
      </c>
      <c r="AB233" s="82">
        <f>+P233*Parámetros!$C$100</f>
        <v>0.72066984736795681</v>
      </c>
      <c r="AC233" s="82">
        <f>+Q233*Parámetros!$C$101</f>
        <v>1.1133865922476831</v>
      </c>
      <c r="AD233" s="82">
        <f>+R233*Parámetros!$C$102</f>
        <v>3.0547749676105771</v>
      </c>
      <c r="AE233" s="82">
        <f>+S233*Parámetros!$C$103</f>
        <v>5.9388749087304031</v>
      </c>
      <c r="AF233" s="82">
        <f>+T233*Parámetros!$C$104</f>
        <v>7.5502061425815405</v>
      </c>
      <c r="AG233" s="82">
        <f>+U233*Parámetros!$C$105</f>
        <v>14.628637580470974</v>
      </c>
      <c r="AH233" s="82">
        <f t="shared" si="23"/>
        <v>33.266803635295247</v>
      </c>
      <c r="AI233" s="152">
        <f t="shared" si="27"/>
        <v>13.624985440691102</v>
      </c>
      <c r="AJ233" s="81">
        <f t="shared" si="25"/>
        <v>257.85771143633411</v>
      </c>
    </row>
    <row r="234" spans="1:36" x14ac:dyDescent="0.25">
      <c r="A234" s="18">
        <v>44136</v>
      </c>
      <c r="B234" s="150">
        <f t="shared" si="21"/>
        <v>226</v>
      </c>
      <c r="C234" s="78">
        <f>+'Modelo predictivo'!X233</f>
        <v>2067.50879078242</v>
      </c>
      <c r="D234" s="81">
        <f>+$C234*'Estructura Poblacion'!C$19</f>
        <v>84.340811315749363</v>
      </c>
      <c r="E234" s="81">
        <f>+$C234*'Estructura Poblacion'!D$19</f>
        <v>138.70439222713347</v>
      </c>
      <c r="F234" s="81">
        <f>+$C234*'Estructura Poblacion'!E$19</f>
        <v>420.9384712661705</v>
      </c>
      <c r="G234" s="81">
        <f>+$C234*'Estructura Poblacion'!F$19</f>
        <v>480.41531921934887</v>
      </c>
      <c r="H234" s="81">
        <f>+$C234*'Estructura Poblacion'!G$19</f>
        <v>384.68906027345048</v>
      </c>
      <c r="I234" s="81">
        <f>+$C234*'Estructura Poblacion'!H$19</f>
        <v>261.83017690110796</v>
      </c>
      <c r="J234" s="81">
        <f>+$C234*'Estructura Poblacion'!I$19</f>
        <v>139.26628970425369</v>
      </c>
      <c r="K234" s="81">
        <f>+$C234*'Estructura Poblacion'!J$19</f>
        <v>76.713053063841983</v>
      </c>
      <c r="L234" s="81">
        <f>+$C234*'Estructura Poblacion'!K$19</f>
        <v>80.611216811363718</v>
      </c>
      <c r="M234" s="151">
        <f>D234*Parámetros!$B$97</f>
        <v>8.4340811315749359E-2</v>
      </c>
      <c r="N234" s="151">
        <f>E234*Parámetros!$B$98</f>
        <v>0.41611317668140041</v>
      </c>
      <c r="O234" s="151">
        <f>+F234*Parámetros!$B$99</f>
        <v>5.0512616551940459</v>
      </c>
      <c r="P234" s="151">
        <f>+G234*Parámetros!$B$100</f>
        <v>15.373290215019164</v>
      </c>
      <c r="Q234" s="151">
        <f>+H234*Parámetros!$B$101</f>
        <v>18.849763953399073</v>
      </c>
      <c r="R234" s="151">
        <f>+I234*Parámetros!$B$102</f>
        <v>26.706678043913012</v>
      </c>
      <c r="S234" s="151">
        <f>+J234*Parámetros!$B$103</f>
        <v>23.118204090906115</v>
      </c>
      <c r="T234" s="151">
        <f>+K234*Parámetros!$B$104</f>
        <v>18.641271894513601</v>
      </c>
      <c r="U234" s="151">
        <f>+L234*Parámetros!$B$105</f>
        <v>22.006862189502296</v>
      </c>
      <c r="V234" s="151">
        <f t="shared" si="22"/>
        <v>130.24778603044447</v>
      </c>
      <c r="W234" s="151">
        <f t="shared" si="26"/>
        <v>50.926185533223929</v>
      </c>
      <c r="X234" s="81">
        <f t="shared" si="24"/>
        <v>1025.8614891662714</v>
      </c>
      <c r="Y234" s="82">
        <f>+M234*Parámetros!$C$97</f>
        <v>4.2170405657874681E-3</v>
      </c>
      <c r="Z234" s="82">
        <f>+N234*Parámetros!$C$98</f>
        <v>2.0805658834070023E-2</v>
      </c>
      <c r="AA234" s="82">
        <f>+O234*Parámetros!$C$99</f>
        <v>0.2525630827597023</v>
      </c>
      <c r="AB234" s="82">
        <f>+P234*Parámetros!$C$100</f>
        <v>0.76866451075095821</v>
      </c>
      <c r="AC234" s="82">
        <f>+Q234*Parámetros!$C$101</f>
        <v>1.1875351290641416</v>
      </c>
      <c r="AD234" s="82">
        <f>+R234*Parámetros!$C$102</f>
        <v>3.2582147213573873</v>
      </c>
      <c r="AE234" s="82">
        <f>+S234*Parámetros!$C$103</f>
        <v>6.3343879209082763</v>
      </c>
      <c r="AF234" s="82">
        <f>+T234*Parámetros!$C$104</f>
        <v>8.0530294584298758</v>
      </c>
      <c r="AG234" s="82">
        <f>+U234*Parámetros!$C$105</f>
        <v>15.602865292357126</v>
      </c>
      <c r="AH234" s="82">
        <f t="shared" si="23"/>
        <v>35.482282815027325</v>
      </c>
      <c r="AI234" s="152">
        <f t="shared" si="27"/>
        <v>13.873382211333995</v>
      </c>
      <c r="AJ234" s="81">
        <f t="shared" si="25"/>
        <v>279.46661204002743</v>
      </c>
    </row>
    <row r="235" spans="1:36" x14ac:dyDescent="0.25">
      <c r="A235" s="18">
        <v>44137</v>
      </c>
      <c r="B235" s="150">
        <f t="shared" si="21"/>
        <v>227</v>
      </c>
      <c r="C235" s="78">
        <f>+'Modelo predictivo'!X234</f>
        <v>2204.7423408410978</v>
      </c>
      <c r="D235" s="81">
        <f>+$C235*'Estructura Poblacion'!C$19</f>
        <v>89.93904093551761</v>
      </c>
      <c r="E235" s="81">
        <f>+$C235*'Estructura Poblacion'!D$19</f>
        <v>147.9110743166724</v>
      </c>
      <c r="F235" s="81">
        <f>+$C235*'Estructura Poblacion'!E$19</f>
        <v>448.87880265710419</v>
      </c>
      <c r="G235" s="81">
        <f>+$C235*'Estructura Poblacion'!F$19</f>
        <v>512.30350274387661</v>
      </c>
      <c r="H235" s="81">
        <f>+$C235*'Estructura Poblacion'!G$19</f>
        <v>410.22329047620758</v>
      </c>
      <c r="I235" s="81">
        <f>+$C235*'Estructura Poblacion'!H$19</f>
        <v>279.20949100551513</v>
      </c>
      <c r="J235" s="81">
        <f>+$C235*'Estructura Poblacion'!I$19</f>
        <v>148.51026846014685</v>
      </c>
      <c r="K235" s="81">
        <f>+$C235*'Estructura Poblacion'!J$19</f>
        <v>81.804980437851711</v>
      </c>
      <c r="L235" s="81">
        <f>+$C235*'Estructura Poblacion'!K$19</f>
        <v>85.961889808205839</v>
      </c>
      <c r="M235" s="151">
        <f>D235*Parámetros!$B$97</f>
        <v>8.9939040935517606E-2</v>
      </c>
      <c r="N235" s="151">
        <f>E235*Parámetros!$B$98</f>
        <v>0.44373322295001721</v>
      </c>
      <c r="O235" s="151">
        <f>+F235*Parámetros!$B$99</f>
        <v>5.3865456318852507</v>
      </c>
      <c r="P235" s="151">
        <f>+G235*Parámetros!$B$100</f>
        <v>16.393712087804051</v>
      </c>
      <c r="Q235" s="151">
        <f>+H235*Parámetros!$B$101</f>
        <v>20.100941233334172</v>
      </c>
      <c r="R235" s="151">
        <f>+I235*Parámetros!$B$102</f>
        <v>28.479368082562541</v>
      </c>
      <c r="S235" s="151">
        <f>+J235*Parámetros!$B$103</f>
        <v>24.652704564384379</v>
      </c>
      <c r="T235" s="151">
        <f>+K235*Parámetros!$B$104</f>
        <v>19.878610246397965</v>
      </c>
      <c r="U235" s="151">
        <f>+L235*Parámetros!$B$105</f>
        <v>23.467595917640196</v>
      </c>
      <c r="V235" s="151">
        <f t="shared" si="22"/>
        <v>138.89315002789408</v>
      </c>
      <c r="W235" s="151">
        <f t="shared" si="26"/>
        <v>51.852257661481886</v>
      </c>
      <c r="X235" s="81">
        <f t="shared" si="24"/>
        <v>1112.9023815326836</v>
      </c>
      <c r="Y235" s="82">
        <f>+M235*Parámetros!$C$97</f>
        <v>4.4969520467758803E-3</v>
      </c>
      <c r="Z235" s="82">
        <f>+N235*Parámetros!$C$98</f>
        <v>2.2186661147500862E-2</v>
      </c>
      <c r="AA235" s="82">
        <f>+O235*Parámetros!$C$99</f>
        <v>0.26932728159426256</v>
      </c>
      <c r="AB235" s="82">
        <f>+P235*Parámetros!$C$100</f>
        <v>0.81968560439020255</v>
      </c>
      <c r="AC235" s="82">
        <f>+Q235*Parámetros!$C$101</f>
        <v>1.2663592977000528</v>
      </c>
      <c r="AD235" s="82">
        <f>+R235*Parámetros!$C$102</f>
        <v>3.4744829060726299</v>
      </c>
      <c r="AE235" s="82">
        <f>+S235*Parámetros!$C$103</f>
        <v>6.7548410506413203</v>
      </c>
      <c r="AF235" s="82">
        <f>+T235*Parámetros!$C$104</f>
        <v>8.5875596264439213</v>
      </c>
      <c r="AG235" s="82">
        <f>+U235*Parámetros!$C$105</f>
        <v>16.638525505606896</v>
      </c>
      <c r="AH235" s="82">
        <f t="shared" si="23"/>
        <v>37.837464885643563</v>
      </c>
      <c r="AI235" s="152">
        <f t="shared" si="27"/>
        <v>14.125664067044637</v>
      </c>
      <c r="AJ235" s="81">
        <f t="shared" si="25"/>
        <v>303.17841285862636</v>
      </c>
    </row>
    <row r="236" spans="1:36" x14ac:dyDescent="0.25">
      <c r="A236" s="18">
        <v>44138</v>
      </c>
      <c r="B236" s="150">
        <f t="shared" si="21"/>
        <v>228</v>
      </c>
      <c r="C236" s="78">
        <f>+'Modelo predictivo'!X235</f>
        <v>2350.5654632819351</v>
      </c>
      <c r="D236" s="81">
        <f>+$C236*'Estructura Poblacion'!C$19</f>
        <v>95.887668825318144</v>
      </c>
      <c r="E236" s="81">
        <f>+$C236*'Estructura Poblacion'!D$19</f>
        <v>157.6940109895389</v>
      </c>
      <c r="F236" s="81">
        <f>+$C236*'Estructura Poblacion'!E$19</f>
        <v>478.56794473435565</v>
      </c>
      <c r="G236" s="81">
        <f>+$C236*'Estructura Poblacion'!F$19</f>
        <v>546.18759660084413</v>
      </c>
      <c r="H236" s="81">
        <f>+$C236*'Estructura Poblacion'!G$19</f>
        <v>437.35573130935006</v>
      </c>
      <c r="I236" s="81">
        <f>+$C236*'Estructura Poblacion'!H$19</f>
        <v>297.67659214442119</v>
      </c>
      <c r="J236" s="81">
        <f>+$C236*'Estructura Poblacion'!I$19</f>
        <v>158.33283623154634</v>
      </c>
      <c r="K236" s="81">
        <f>+$C236*'Estructura Poblacion'!J$19</f>
        <v>87.215616165067019</v>
      </c>
      <c r="L236" s="81">
        <f>+$C236*'Estructura Poblacion'!K$19</f>
        <v>91.647466281493706</v>
      </c>
      <c r="M236" s="151">
        <f>D236*Parámetros!$B$97</f>
        <v>9.5887668825318143E-2</v>
      </c>
      <c r="N236" s="151">
        <f>E236*Parámetros!$B$98</f>
        <v>0.47308203296861667</v>
      </c>
      <c r="O236" s="151">
        <f>+F236*Parámetros!$B$99</f>
        <v>5.7428153368122681</v>
      </c>
      <c r="P236" s="151">
        <f>+G236*Parámetros!$B$100</f>
        <v>17.478003091227013</v>
      </c>
      <c r="Q236" s="151">
        <f>+H236*Parámetros!$B$101</f>
        <v>21.430430834158155</v>
      </c>
      <c r="R236" s="151">
        <f>+I236*Parámetros!$B$102</f>
        <v>30.363012398730959</v>
      </c>
      <c r="S236" s="151">
        <f>+J236*Parámetros!$B$103</f>
        <v>26.283250814436695</v>
      </c>
      <c r="T236" s="151">
        <f>+K236*Parámetros!$B$104</f>
        <v>21.193394728111286</v>
      </c>
      <c r="U236" s="151">
        <f>+L236*Parámetros!$B$105</f>
        <v>25.019758294847783</v>
      </c>
      <c r="V236" s="151">
        <f t="shared" si="22"/>
        <v>148.0796352001181</v>
      </c>
      <c r="W236" s="151">
        <f t="shared" si="26"/>
        <v>52.79272207882201</v>
      </c>
      <c r="X236" s="81">
        <f t="shared" si="24"/>
        <v>1208.1892946539797</v>
      </c>
      <c r="Y236" s="82">
        <f>+M236*Parámetros!$C$97</f>
        <v>4.7943834412659076E-3</v>
      </c>
      <c r="Z236" s="82">
        <f>+N236*Parámetros!$C$98</f>
        <v>2.3654101648430834E-2</v>
      </c>
      <c r="AA236" s="82">
        <f>+O236*Parámetros!$C$99</f>
        <v>0.2871407668406134</v>
      </c>
      <c r="AB236" s="82">
        <f>+P236*Parámetros!$C$100</f>
        <v>0.87390015456135073</v>
      </c>
      <c r="AC236" s="82">
        <f>+Q236*Parámetros!$C$101</f>
        <v>1.3501171425519638</v>
      </c>
      <c r="AD236" s="82">
        <f>+R236*Parámetros!$C$102</f>
        <v>3.7042875126451769</v>
      </c>
      <c r="AE236" s="82">
        <f>+S236*Parámetros!$C$103</f>
        <v>7.201610723155655</v>
      </c>
      <c r="AF236" s="82">
        <f>+T236*Parámetros!$C$104</f>
        <v>9.1555465225440749</v>
      </c>
      <c r="AG236" s="82">
        <f>+U236*Parámetros!$C$105</f>
        <v>17.739008631047078</v>
      </c>
      <c r="AH236" s="82">
        <f t="shared" si="23"/>
        <v>40.340059938435608</v>
      </c>
      <c r="AI236" s="152">
        <f t="shared" si="27"/>
        <v>14.381866690141297</v>
      </c>
      <c r="AJ236" s="81">
        <f t="shared" si="25"/>
        <v>329.13660610692068</v>
      </c>
    </row>
    <row r="237" spans="1:36" x14ac:dyDescent="0.25">
      <c r="A237" s="18">
        <v>44139</v>
      </c>
      <c r="B237" s="150">
        <f t="shared" si="21"/>
        <v>229</v>
      </c>
      <c r="C237" s="78">
        <f>+'Modelo predictivo'!X236</f>
        <v>2505.4431218982209</v>
      </c>
      <c r="D237" s="81">
        <f>+$C237*'Estructura Poblacion'!C$19</f>
        <v>102.2056624612426</v>
      </c>
      <c r="E237" s="81">
        <f>+$C237*'Estructura Poblacion'!D$19</f>
        <v>168.08439559332271</v>
      </c>
      <c r="F237" s="81">
        <f>+$C237*'Estructura Poblacion'!E$19</f>
        <v>510.10056270525746</v>
      </c>
      <c r="G237" s="81">
        <f>+$C237*'Estructura Poblacion'!F$19</f>
        <v>582.17564179601379</v>
      </c>
      <c r="H237" s="81">
        <f>+$C237*'Estructura Poblacion'!G$19</f>
        <v>466.17289581964172</v>
      </c>
      <c r="I237" s="81">
        <f>+$C237*'Estructura Poblacion'!H$19</f>
        <v>317.29036352683227</v>
      </c>
      <c r="J237" s="81">
        <f>+$C237*'Estructura Poblacion'!I$19</f>
        <v>168.76531273163877</v>
      </c>
      <c r="K237" s="81">
        <f>+$C237*'Estructura Poblacion'!J$19</f>
        <v>92.962212308601906</v>
      </c>
      <c r="L237" s="81">
        <f>+$C237*'Estructura Poblacion'!K$19</f>
        <v>97.686074955669682</v>
      </c>
      <c r="M237" s="151">
        <f>D237*Parámetros!$B$97</f>
        <v>0.1022056624612426</v>
      </c>
      <c r="N237" s="151">
        <f>E237*Parámetros!$B$98</f>
        <v>0.50425318677996811</v>
      </c>
      <c r="O237" s="151">
        <f>+F237*Parámetros!$B$99</f>
        <v>6.12120675246309</v>
      </c>
      <c r="P237" s="151">
        <f>+G237*Parámetros!$B$100</f>
        <v>18.629620537472441</v>
      </c>
      <c r="Q237" s="151">
        <f>+H237*Parámetros!$B$101</f>
        <v>22.842471895162447</v>
      </c>
      <c r="R237" s="151">
        <f>+I237*Parámetros!$B$102</f>
        <v>32.363617079736891</v>
      </c>
      <c r="S237" s="151">
        <f>+J237*Parámetros!$B$103</f>
        <v>28.015041913452038</v>
      </c>
      <c r="T237" s="151">
        <f>+K237*Parámetros!$B$104</f>
        <v>22.589817590990261</v>
      </c>
      <c r="U237" s="151">
        <f>+L237*Parámetros!$B$105</f>
        <v>26.668298462897827</v>
      </c>
      <c r="V237" s="151">
        <f t="shared" si="22"/>
        <v>157.83653308141621</v>
      </c>
      <c r="W237" s="151">
        <f t="shared" si="26"/>
        <v>53.747707149786152</v>
      </c>
      <c r="X237" s="81">
        <f t="shared" si="24"/>
        <v>1312.2781205856099</v>
      </c>
      <c r="Y237" s="82">
        <f>+M237*Parámetros!$C$97</f>
        <v>5.1102831230621301E-3</v>
      </c>
      <c r="Z237" s="82">
        <f>+N237*Parámetros!$C$98</f>
        <v>2.5212659338998408E-2</v>
      </c>
      <c r="AA237" s="82">
        <f>+O237*Parámetros!$C$99</f>
        <v>0.30606033762315454</v>
      </c>
      <c r="AB237" s="82">
        <f>+P237*Parámetros!$C$100</f>
        <v>0.93148102687362211</v>
      </c>
      <c r="AC237" s="82">
        <f>+Q237*Parámetros!$C$101</f>
        <v>1.4390757293952341</v>
      </c>
      <c r="AD237" s="82">
        <f>+R237*Parámetros!$C$102</f>
        <v>3.9483612837279005</v>
      </c>
      <c r="AE237" s="82">
        <f>+S237*Parámetros!$C$103</f>
        <v>7.6761214842858587</v>
      </c>
      <c r="AF237" s="82">
        <f>+T237*Parámetros!$C$104</f>
        <v>9.7588011993077934</v>
      </c>
      <c r="AG237" s="82">
        <f>+U237*Parámetros!$C$105</f>
        <v>18.907823610194558</v>
      </c>
      <c r="AH237" s="82">
        <f t="shared" si="23"/>
        <v>42.998047613870185</v>
      </c>
      <c r="AI237" s="152">
        <f t="shared" si="27"/>
        <v>14.642025049870785</v>
      </c>
      <c r="AJ237" s="81">
        <f t="shared" si="25"/>
        <v>357.49262867092011</v>
      </c>
    </row>
    <row r="238" spans="1:36" x14ac:dyDescent="0.25">
      <c r="A238" s="18">
        <v>44140</v>
      </c>
      <c r="B238" s="150">
        <f t="shared" si="21"/>
        <v>230</v>
      </c>
      <c r="C238" s="78">
        <f>+'Modelo predictivo'!X237</f>
        <v>2669.8551480171736</v>
      </c>
      <c r="D238" s="81">
        <f>+$C238*'Estructura Poblacion'!C$19</f>
        <v>108.91259581734747</v>
      </c>
      <c r="E238" s="81">
        <f>+$C238*'Estructura Poblacion'!D$19</f>
        <v>179.11441890414542</v>
      </c>
      <c r="F238" s="81">
        <f>+$C238*'Estructura Poblacion'!E$19</f>
        <v>543.57434876161324</v>
      </c>
      <c r="G238" s="81">
        <f>+$C238*'Estructura Poblacion'!F$19</f>
        <v>620.3791340198826</v>
      </c>
      <c r="H238" s="81">
        <f>+$C238*'Estructura Poblacion'!G$19</f>
        <v>496.76406336743185</v>
      </c>
      <c r="I238" s="81">
        <f>+$C238*'Estructura Poblacion'!H$19</f>
        <v>338.11157119246161</v>
      </c>
      <c r="J238" s="81">
        <f>+$C238*'Estructura Poblacion'!I$19</f>
        <v>179.84001914276865</v>
      </c>
      <c r="K238" s="81">
        <f>+$C238*'Estructura Poblacion'!J$19</f>
        <v>99.062572578037063</v>
      </c>
      <c r="L238" s="81">
        <f>+$C238*'Estructura Poblacion'!K$19</f>
        <v>104.09642423348576</v>
      </c>
      <c r="M238" s="151">
        <f>D238*Parámetros!$B$97</f>
        <v>0.10891259581734747</v>
      </c>
      <c r="N238" s="151">
        <f>E238*Parámetros!$B$98</f>
        <v>0.53734325671243632</v>
      </c>
      <c r="O238" s="151">
        <f>+F238*Parámetros!$B$99</f>
        <v>6.5228921851393586</v>
      </c>
      <c r="P238" s="151">
        <f>+G238*Parámetros!$B$100</f>
        <v>19.852132288636245</v>
      </c>
      <c r="Q238" s="151">
        <f>+H238*Parámetros!$B$101</f>
        <v>24.341439105004163</v>
      </c>
      <c r="R238" s="151">
        <f>+I238*Parámetros!$B$102</f>
        <v>34.487380261631081</v>
      </c>
      <c r="S238" s="151">
        <f>+J238*Parámetros!$B$103</f>
        <v>29.853443177699599</v>
      </c>
      <c r="T238" s="151">
        <f>+K238*Parámetros!$B$104</f>
        <v>24.072205136463005</v>
      </c>
      <c r="U238" s="151">
        <f>+L238*Parámetros!$B$105</f>
        <v>28.418323815741616</v>
      </c>
      <c r="V238" s="151">
        <f t="shared" si="22"/>
        <v>168.19407182284485</v>
      </c>
      <c r="W238" s="151">
        <f t="shared" si="26"/>
        <v>54.717338425042719</v>
      </c>
      <c r="X238" s="81">
        <f t="shared" si="24"/>
        <v>1425.754853983412</v>
      </c>
      <c r="Y238" s="82">
        <f>+M238*Parámetros!$C$97</f>
        <v>5.4456297908673738E-3</v>
      </c>
      <c r="Z238" s="82">
        <f>+N238*Parámetros!$C$98</f>
        <v>2.6867162835621818E-2</v>
      </c>
      <c r="AA238" s="82">
        <f>+O238*Parámetros!$C$99</f>
        <v>0.32614460925696798</v>
      </c>
      <c r="AB238" s="82">
        <f>+P238*Parámetros!$C$100</f>
        <v>0.99260661443181231</v>
      </c>
      <c r="AC238" s="82">
        <f>+Q238*Parámetros!$C$101</f>
        <v>1.5335106636152622</v>
      </c>
      <c r="AD238" s="82">
        <f>+R238*Parámetros!$C$102</f>
        <v>4.2074603919189917</v>
      </c>
      <c r="AE238" s="82">
        <f>+S238*Parámetros!$C$103</f>
        <v>8.1798434306896901</v>
      </c>
      <c r="AF238" s="82">
        <f>+T238*Parámetros!$C$104</f>
        <v>10.399192618952018</v>
      </c>
      <c r="AG238" s="82">
        <f>+U238*Parámetros!$C$105</f>
        <v>20.148591585360805</v>
      </c>
      <c r="AH238" s="82">
        <f t="shared" si="23"/>
        <v>45.819662706852036</v>
      </c>
      <c r="AI238" s="152">
        <f t="shared" si="27"/>
        <v>14.906173348920625</v>
      </c>
      <c r="AJ238" s="81">
        <f t="shared" si="25"/>
        <v>388.40611802885155</v>
      </c>
    </row>
    <row r="239" spans="1:36" x14ac:dyDescent="0.25">
      <c r="A239" s="18">
        <v>44141</v>
      </c>
      <c r="B239" s="150">
        <f t="shared" si="21"/>
        <v>231</v>
      </c>
      <c r="C239" s="78">
        <f>+'Modelo predictivo'!X238</f>
        <v>2844.295130409766</v>
      </c>
      <c r="D239" s="81">
        <f>+$C239*'Estructura Poblacion'!C$19</f>
        <v>116.02860408124876</v>
      </c>
      <c r="E239" s="81">
        <f>+$C239*'Estructura Poblacion'!D$19</f>
        <v>190.81719465327291</v>
      </c>
      <c r="F239" s="81">
        <f>+$C239*'Estructura Poblacion'!E$19</f>
        <v>579.08979606873095</v>
      </c>
      <c r="G239" s="81">
        <f>+$C239*'Estructura Poblacion'!F$19</f>
        <v>660.91276570230968</v>
      </c>
      <c r="H239" s="81">
        <f>+$C239*'Estructura Poblacion'!G$19</f>
        <v>529.22107307878048</v>
      </c>
      <c r="I239" s="81">
        <f>+$C239*'Estructura Poblacion'!H$19</f>
        <v>360.20272342944634</v>
      </c>
      <c r="J239" s="81">
        <f>+$C239*'Estructura Poblacion'!I$19</f>
        <v>191.59020334135582</v>
      </c>
      <c r="K239" s="81">
        <f>+$C239*'Estructura Poblacion'!J$19</f>
        <v>105.5350111405229</v>
      </c>
      <c r="L239" s="81">
        <f>+$C239*'Estructura Poblacion'!K$19</f>
        <v>110.89775891409829</v>
      </c>
      <c r="M239" s="151">
        <f>D239*Parámetros!$B$97</f>
        <v>0.11602860408124877</v>
      </c>
      <c r="N239" s="151">
        <f>E239*Parámetros!$B$98</f>
        <v>0.57245158395981877</v>
      </c>
      <c r="O239" s="151">
        <f>+F239*Parámetros!$B$99</f>
        <v>6.9490775528247717</v>
      </c>
      <c r="P239" s="151">
        <f>+G239*Parámetros!$B$100</f>
        <v>21.149208502473911</v>
      </c>
      <c r="Q239" s="151">
        <f>+H239*Parámetros!$B$101</f>
        <v>25.931832580860245</v>
      </c>
      <c r="R239" s="151">
        <f>+I239*Parámetros!$B$102</f>
        <v>36.740677789803527</v>
      </c>
      <c r="S239" s="151">
        <f>+J239*Parámetros!$B$103</f>
        <v>31.803973754665066</v>
      </c>
      <c r="T239" s="151">
        <f>+K239*Parámetros!$B$104</f>
        <v>25.645007707147062</v>
      </c>
      <c r="U239" s="151">
        <f>+L239*Parámetros!$B$105</f>
        <v>30.275088183548835</v>
      </c>
      <c r="V239" s="151">
        <f t="shared" si="22"/>
        <v>179.1833462593645</v>
      </c>
      <c r="W239" s="151">
        <f t="shared" si="26"/>
        <v>55.701738439045336</v>
      </c>
      <c r="X239" s="81">
        <f t="shared" si="24"/>
        <v>1549.2364618037311</v>
      </c>
      <c r="Y239" s="82">
        <f>+M239*Parámetros!$C$97</f>
        <v>5.8014302040624386E-3</v>
      </c>
      <c r="Z239" s="82">
        <f>+N239*Parámetros!$C$98</f>
        <v>2.8622579197990938E-2</v>
      </c>
      <c r="AA239" s="82">
        <f>+O239*Parámetros!$C$99</f>
        <v>0.34745387764123858</v>
      </c>
      <c r="AB239" s="82">
        <f>+P239*Parámetros!$C$100</f>
        <v>1.0574604251236956</v>
      </c>
      <c r="AC239" s="82">
        <f>+Q239*Parámetros!$C$101</f>
        <v>1.6337054525941954</v>
      </c>
      <c r="AD239" s="82">
        <f>+R239*Parámetros!$C$102</f>
        <v>4.4823626903560303</v>
      </c>
      <c r="AE239" s="82">
        <f>+S239*Parámetros!$C$103</f>
        <v>8.7142888087782282</v>
      </c>
      <c r="AF239" s="82">
        <f>+T239*Parámetros!$C$104</f>
        <v>11.07864332948753</v>
      </c>
      <c r="AG239" s="82">
        <f>+U239*Parámetros!$C$105</f>
        <v>21.465037522136122</v>
      </c>
      <c r="AH239" s="82">
        <f t="shared" si="23"/>
        <v>48.813376115519091</v>
      </c>
      <c r="AI239" s="152">
        <f t="shared" si="27"/>
        <v>15.174344968296893</v>
      </c>
      <c r="AJ239" s="81">
        <f t="shared" si="25"/>
        <v>422.04514917607372</v>
      </c>
    </row>
    <row r="240" spans="1:36" x14ac:dyDescent="0.25">
      <c r="A240" s="18">
        <v>44142</v>
      </c>
      <c r="B240" s="150">
        <f t="shared" si="21"/>
        <v>232</v>
      </c>
      <c r="C240" s="78">
        <f>+'Modelo predictivo'!X239</f>
        <v>3029.2689972356893</v>
      </c>
      <c r="D240" s="81">
        <f>+$C240*'Estructura Poblacion'!C$19</f>
        <v>123.5743258067684</v>
      </c>
      <c r="E240" s="81">
        <f>+$C240*'Estructura Poblacion'!D$19</f>
        <v>203.2266643930765</v>
      </c>
      <c r="F240" s="81">
        <f>+$C240*'Estructura Poblacion'!E$19</f>
        <v>616.74991005375068</v>
      </c>
      <c r="G240" s="81">
        <f>+$C240*'Estructura Poblacion'!F$19</f>
        <v>703.89409650709138</v>
      </c>
      <c r="H240" s="81">
        <f>+$C240*'Estructura Poblacion'!G$19</f>
        <v>563.63805999639465</v>
      </c>
      <c r="I240" s="81">
        <f>+$C240*'Estructura Poblacion'!H$19</f>
        <v>383.62789119126523</v>
      </c>
      <c r="J240" s="81">
        <f>+$C240*'Estructura Poblacion'!I$19</f>
        <v>204.04994437846472</v>
      </c>
      <c r="K240" s="81">
        <f>+$C240*'Estructura Poblacion'!J$19</f>
        <v>112.39830000512363</v>
      </c>
      <c r="L240" s="81">
        <f>+$C240*'Estructura Poblacion'!K$19</f>
        <v>118.10980490375427</v>
      </c>
      <c r="M240" s="151">
        <f>D240*Parámetros!$B$97</f>
        <v>0.1235743258067684</v>
      </c>
      <c r="N240" s="151">
        <f>E240*Parámetros!$B$98</f>
        <v>0.6096799931792295</v>
      </c>
      <c r="O240" s="151">
        <f>+F240*Parámetros!$B$99</f>
        <v>7.4009989206450086</v>
      </c>
      <c r="P240" s="151">
        <f>+G240*Parámetros!$B$100</f>
        <v>22.524611088226923</v>
      </c>
      <c r="Q240" s="151">
        <f>+H240*Parámetros!$B$101</f>
        <v>27.618264939823337</v>
      </c>
      <c r="R240" s="151">
        <f>+I240*Parámetros!$B$102</f>
        <v>39.130044901509052</v>
      </c>
      <c r="S240" s="151">
        <f>+J240*Parámetros!$B$103</f>
        <v>33.872290766825145</v>
      </c>
      <c r="T240" s="151">
        <f>+K240*Parámetros!$B$104</f>
        <v>27.31278690124504</v>
      </c>
      <c r="U240" s="151">
        <f>+L240*Parámetros!$B$105</f>
        <v>32.243976738724918</v>
      </c>
      <c r="V240" s="151">
        <f t="shared" si="22"/>
        <v>190.83622857598542</v>
      </c>
      <c r="W240" s="151">
        <f t="shared" si="26"/>
        <v>88.227234686441975</v>
      </c>
      <c r="X240" s="81">
        <f t="shared" si="24"/>
        <v>1651.8454556932745</v>
      </c>
      <c r="Y240" s="82">
        <f>+M240*Parámetros!$C$97</f>
        <v>6.1787162903384207E-3</v>
      </c>
      <c r="Z240" s="82">
        <f>+N240*Parámetros!$C$98</f>
        <v>3.0483999658961477E-2</v>
      </c>
      <c r="AA240" s="82">
        <f>+O240*Parámetros!$C$99</f>
        <v>0.37004994603225044</v>
      </c>
      <c r="AB240" s="82">
        <f>+P240*Parámetros!$C$100</f>
        <v>1.1262305544113462</v>
      </c>
      <c r="AC240" s="82">
        <f>+Q240*Parámetros!$C$101</f>
        <v>1.7399506912088702</v>
      </c>
      <c r="AD240" s="82">
        <f>+R240*Parámetros!$C$102</f>
        <v>4.7738654779841045</v>
      </c>
      <c r="AE240" s="82">
        <f>+S240*Parámetros!$C$103</f>
        <v>9.2810076701100908</v>
      </c>
      <c r="AF240" s="82">
        <f>+T240*Parámetros!$C$104</f>
        <v>11.799123941337857</v>
      </c>
      <c r="AG240" s="82">
        <f>+U240*Parámetros!$C$105</f>
        <v>22.860979507755964</v>
      </c>
      <c r="AH240" s="82">
        <f t="shared" si="23"/>
        <v>51.987870504789782</v>
      </c>
      <c r="AI240" s="152">
        <f t="shared" si="27"/>
        <v>24.034985841528162</v>
      </c>
      <c r="AJ240" s="81">
        <f t="shared" si="25"/>
        <v>449.99803383933533</v>
      </c>
    </row>
    <row r="241" spans="1:36" x14ac:dyDescent="0.25">
      <c r="A241" s="18">
        <v>44143</v>
      </c>
      <c r="B241" s="150">
        <f t="shared" si="21"/>
        <v>233</v>
      </c>
      <c r="C241" s="78">
        <f>+'Modelo predictivo'!X240</f>
        <v>3225.2932506543584</v>
      </c>
      <c r="D241" s="81">
        <f>+$C241*'Estructura Poblacion'!C$19</f>
        <v>131.57083089763091</v>
      </c>
      <c r="E241" s="81">
        <f>+$C241*'Estructura Poblacion'!D$19</f>
        <v>216.37747906116053</v>
      </c>
      <c r="F241" s="81">
        <f>+$C241*'Estructura Poblacion'!E$19</f>
        <v>656.65984897784142</v>
      </c>
      <c r="G241" s="81">
        <f>+$C241*'Estructura Poblacion'!F$19</f>
        <v>749.44314311850917</v>
      </c>
      <c r="H241" s="81">
        <f>+$C241*'Estructura Poblacion'!G$19</f>
        <v>600.11112660420099</v>
      </c>
      <c r="I241" s="81">
        <f>+$C241*'Estructura Poblacion'!H$19</f>
        <v>408.45248452713901</v>
      </c>
      <c r="J241" s="81">
        <f>+$C241*'Estructura Poblacion'!I$19</f>
        <v>217.25403356414273</v>
      </c>
      <c r="K241" s="81">
        <f>+$C241*'Estructura Poblacion'!J$19</f>
        <v>119.67160351964731</v>
      </c>
      <c r="L241" s="81">
        <f>+$C241*'Estructura Poblacion'!K$19</f>
        <v>125.75270038408645</v>
      </c>
      <c r="M241" s="151">
        <f>D241*Parámetros!$B$97</f>
        <v>0.13157083089763091</v>
      </c>
      <c r="N241" s="151">
        <f>E241*Parámetros!$B$98</f>
        <v>0.64913243718348157</v>
      </c>
      <c r="O241" s="151">
        <f>+F241*Parámetros!$B$99</f>
        <v>7.8799181877340976</v>
      </c>
      <c r="P241" s="151">
        <f>+G241*Parámetros!$B$100</f>
        <v>23.982180579792296</v>
      </c>
      <c r="Q241" s="151">
        <f>+H241*Parámetros!$B$101</f>
        <v>29.405445203605851</v>
      </c>
      <c r="R241" s="151">
        <f>+I241*Parámetros!$B$102</f>
        <v>41.662153421768174</v>
      </c>
      <c r="S241" s="151">
        <f>+J241*Parámetros!$B$103</f>
        <v>36.064169571647696</v>
      </c>
      <c r="T241" s="151">
        <f>+K241*Parámetros!$B$104</f>
        <v>29.080199655274296</v>
      </c>
      <c r="U241" s="151">
        <f>+L241*Parámetros!$B$105</f>
        <v>34.330487204855601</v>
      </c>
      <c r="V241" s="151">
        <f t="shared" si="22"/>
        <v>203.18525709275912</v>
      </c>
      <c r="W241" s="151">
        <f t="shared" si="26"/>
        <v>94.183612893072052</v>
      </c>
      <c r="X241" s="81">
        <f t="shared" si="24"/>
        <v>1760.8470998929618</v>
      </c>
      <c r="Y241" s="82">
        <f>+M241*Parámetros!$C$97</f>
        <v>6.5785415448815464E-3</v>
      </c>
      <c r="Z241" s="82">
        <f>+N241*Parámetros!$C$98</f>
        <v>3.2456621859174077E-2</v>
      </c>
      <c r="AA241" s="82">
        <f>+O241*Parámetros!$C$99</f>
        <v>0.39399590938670492</v>
      </c>
      <c r="AB241" s="82">
        <f>+P241*Parámetros!$C$100</f>
        <v>1.1991090289896149</v>
      </c>
      <c r="AC241" s="82">
        <f>+Q241*Parámetros!$C$101</f>
        <v>1.8525430478271685</v>
      </c>
      <c r="AD241" s="82">
        <f>+R241*Parámetros!$C$102</f>
        <v>5.082782717455717</v>
      </c>
      <c r="AE241" s="82">
        <f>+S241*Parámetros!$C$103</f>
        <v>9.881582462631469</v>
      </c>
      <c r="AF241" s="82">
        <f>+T241*Parámetros!$C$104</f>
        <v>12.562646251078496</v>
      </c>
      <c r="AG241" s="82">
        <f>+U241*Parámetros!$C$105</f>
        <v>24.340315428242619</v>
      </c>
      <c r="AH241" s="82">
        <f t="shared" si="23"/>
        <v>55.352010009015842</v>
      </c>
      <c r="AI241" s="152">
        <f t="shared" si="27"/>
        <v>25.657630667379671</v>
      </c>
      <c r="AJ241" s="81">
        <f t="shared" si="25"/>
        <v>479.69241318097147</v>
      </c>
    </row>
    <row r="242" spans="1:36" x14ac:dyDescent="0.25">
      <c r="A242" s="18">
        <v>44144</v>
      </c>
      <c r="B242" s="150">
        <f t="shared" si="21"/>
        <v>234</v>
      </c>
      <c r="C242" s="78">
        <f>+'Modelo predictivo'!X241</f>
        <v>3432.8928121489007</v>
      </c>
      <c r="D242" s="81">
        <f>+$C242*'Estructura Poblacion'!C$19</f>
        <v>140.03953271080067</v>
      </c>
      <c r="E242" s="81">
        <f>+$C242*'Estructura Poblacion'!D$19</f>
        <v>230.30485442812227</v>
      </c>
      <c r="F242" s="81">
        <f>+$C242*'Estructura Poblacion'!E$19</f>
        <v>698.92648525074924</v>
      </c>
      <c r="G242" s="81">
        <f>+$C242*'Estructura Poblacion'!F$19</f>
        <v>797.68187857145699</v>
      </c>
      <c r="H242" s="81">
        <f>+$C242*'Estructura Poblacion'!G$19</f>
        <v>638.73794191959973</v>
      </c>
      <c r="I242" s="81">
        <f>+$C242*'Estructura Poblacion'!H$19</f>
        <v>434.74297971296033</v>
      </c>
      <c r="J242" s="81">
        <f>+$C242*'Estructura Poblacion'!I$19</f>
        <v>231.23782932959327</v>
      </c>
      <c r="K242" s="81">
        <f>+$C242*'Estructura Poblacion'!J$19</f>
        <v>127.37439842333153</v>
      </c>
      <c r="L242" s="81">
        <f>+$C242*'Estructura Poblacion'!K$19</f>
        <v>133.84691180228677</v>
      </c>
      <c r="M242" s="151">
        <f>D242*Parámetros!$B$97</f>
        <v>0.14003953271080066</v>
      </c>
      <c r="N242" s="151">
        <f>E242*Parámetros!$B$98</f>
        <v>0.69091456328436684</v>
      </c>
      <c r="O242" s="151">
        <f>+F242*Parámetros!$B$99</f>
        <v>8.3871178230089907</v>
      </c>
      <c r="P242" s="151">
        <f>+G242*Parámetros!$B$100</f>
        <v>25.525820114286624</v>
      </c>
      <c r="Q242" s="151">
        <f>+H242*Parámetros!$B$101</f>
        <v>31.298159154060389</v>
      </c>
      <c r="R242" s="151">
        <f>+I242*Parámetros!$B$102</f>
        <v>44.343783930721955</v>
      </c>
      <c r="S242" s="151">
        <f>+J242*Parámetros!$B$103</f>
        <v>38.385479668712485</v>
      </c>
      <c r="T242" s="151">
        <f>+K242*Parámetros!$B$104</f>
        <v>30.951978816869559</v>
      </c>
      <c r="U242" s="151">
        <f>+L242*Parámetros!$B$105</f>
        <v>36.540206922024289</v>
      </c>
      <c r="V242" s="151">
        <f t="shared" si="22"/>
        <v>216.26350052567946</v>
      </c>
      <c r="W242" s="151">
        <f t="shared" si="26"/>
        <v>100.52704823559634</v>
      </c>
      <c r="X242" s="81">
        <f t="shared" si="24"/>
        <v>1876.583552183045</v>
      </c>
      <c r="Y242" s="82">
        <f>+M242*Parámetros!$C$97</f>
        <v>7.0019766355400338E-3</v>
      </c>
      <c r="Z242" s="82">
        <f>+N242*Parámetros!$C$98</f>
        <v>3.4545728164218345E-2</v>
      </c>
      <c r="AA242" s="82">
        <f>+O242*Parámetros!$C$99</f>
        <v>0.41935589115044958</v>
      </c>
      <c r="AB242" s="82">
        <f>+P242*Parámetros!$C$100</f>
        <v>1.2762910057143313</v>
      </c>
      <c r="AC242" s="82">
        <f>+Q242*Parámetros!$C$101</f>
        <v>1.9717840267058044</v>
      </c>
      <c r="AD242" s="82">
        <f>+R242*Parámetros!$C$102</f>
        <v>5.4099416395480784</v>
      </c>
      <c r="AE242" s="82">
        <f>+S242*Parámetros!$C$103</f>
        <v>10.517621429227221</v>
      </c>
      <c r="AF242" s="82">
        <f>+T242*Parámetros!$C$104</f>
        <v>13.371254848887649</v>
      </c>
      <c r="AG242" s="82">
        <f>+U242*Parámetros!$C$105</f>
        <v>25.907006707715219</v>
      </c>
      <c r="AH242" s="82">
        <f t="shared" si="23"/>
        <v>58.914803253748509</v>
      </c>
      <c r="AI242" s="152">
        <f t="shared" si="27"/>
        <v>27.385718135904277</v>
      </c>
      <c r="AJ242" s="81">
        <f t="shared" si="25"/>
        <v>511.22149829881567</v>
      </c>
    </row>
    <row r="243" spans="1:36" x14ac:dyDescent="0.25">
      <c r="A243" s="18">
        <v>44145</v>
      </c>
      <c r="B243" s="150">
        <f t="shared" si="21"/>
        <v>235</v>
      </c>
      <c r="C243" s="78">
        <f>+'Modelo predictivo'!X242</f>
        <v>3652.5984343255404</v>
      </c>
      <c r="D243" s="81">
        <f>+$C243*'Estructura Poblacion'!C$19</f>
        <v>149.002082474856</v>
      </c>
      <c r="E243" s="81">
        <f>+$C243*'Estructura Poblacion'!D$19</f>
        <v>245.0443974611473</v>
      </c>
      <c r="F243" s="81">
        <f>+$C243*'Estructura Poblacion'!E$19</f>
        <v>743.65787848106231</v>
      </c>
      <c r="G243" s="81">
        <f>+$C243*'Estructura Poblacion'!F$19</f>
        <v>848.73363084590915</v>
      </c>
      <c r="H243" s="81">
        <f>+$C243*'Estructura Poblacion'!G$19</f>
        <v>679.61725992237371</v>
      </c>
      <c r="I243" s="81">
        <f>+$C243*'Estructura Poblacion'!H$19</f>
        <v>462.56659148048652</v>
      </c>
      <c r="J243" s="81">
        <f>+$C243*'Estructura Poblacion'!I$19</f>
        <v>246.03708288736217</v>
      </c>
      <c r="K243" s="81">
        <f>+$C243*'Estructura Poblacion'!J$19</f>
        <v>135.52637781398877</v>
      </c>
      <c r="L243" s="81">
        <f>+$C243*'Estructura Poblacion'!K$19</f>
        <v>142.41313295835465</v>
      </c>
      <c r="M243" s="151">
        <f>D243*Parámetros!$B$97</f>
        <v>0.149002082474856</v>
      </c>
      <c r="N243" s="151">
        <f>E243*Parámetros!$B$98</f>
        <v>0.73513319238344188</v>
      </c>
      <c r="O243" s="151">
        <f>+F243*Parámetros!$B$99</f>
        <v>8.9238945417727482</v>
      </c>
      <c r="P243" s="151">
        <f>+G243*Parámetros!$B$100</f>
        <v>27.159476187069092</v>
      </c>
      <c r="Q243" s="151">
        <f>+H243*Parámetros!$B$101</f>
        <v>33.301245736196314</v>
      </c>
      <c r="R243" s="151">
        <f>+I243*Parámetros!$B$102</f>
        <v>47.181792331009625</v>
      </c>
      <c r="S243" s="151">
        <f>+J243*Parámetros!$B$103</f>
        <v>40.842155759302123</v>
      </c>
      <c r="T243" s="151">
        <f>+K243*Parámetros!$B$104</f>
        <v>32.932909808799273</v>
      </c>
      <c r="U243" s="151">
        <f>+L243*Parámetros!$B$105</f>
        <v>38.87878529763082</v>
      </c>
      <c r="V243" s="151">
        <f t="shared" si="22"/>
        <v>230.10439493663833</v>
      </c>
      <c r="W243" s="151">
        <f t="shared" si="26"/>
        <v>107.28056185224283</v>
      </c>
      <c r="X243" s="81">
        <f t="shared" si="24"/>
        <v>1999.4073852674408</v>
      </c>
      <c r="Y243" s="82">
        <f>+M243*Parámetros!$C$97</f>
        <v>7.4501041237427998E-3</v>
      </c>
      <c r="Z243" s="82">
        <f>+N243*Parámetros!$C$98</f>
        <v>3.6756659619172093E-2</v>
      </c>
      <c r="AA243" s="82">
        <f>+O243*Parámetros!$C$99</f>
        <v>0.44619472708863744</v>
      </c>
      <c r="AB243" s="82">
        <f>+P243*Parámetros!$C$100</f>
        <v>1.3579738093534548</v>
      </c>
      <c r="AC243" s="82">
        <f>+Q243*Parámetros!$C$101</f>
        <v>2.0979784813803679</v>
      </c>
      <c r="AD243" s="82">
        <f>+R243*Parámetros!$C$102</f>
        <v>5.7561786643831745</v>
      </c>
      <c r="AE243" s="82">
        <f>+S243*Parámetros!$C$103</f>
        <v>11.190750678048783</v>
      </c>
      <c r="AF243" s="82">
        <f>+T243*Parámetros!$C$104</f>
        <v>14.227017037401286</v>
      </c>
      <c r="AG243" s="82">
        <f>+U243*Parámetros!$C$105</f>
        <v>27.565058776020251</v>
      </c>
      <c r="AH243" s="82">
        <f t="shared" si="23"/>
        <v>62.685358937418869</v>
      </c>
      <c r="AI243" s="152">
        <f t="shared" si="27"/>
        <v>29.225519697559818</v>
      </c>
      <c r="AJ243" s="81">
        <f t="shared" si="25"/>
        <v>544.68133753867482</v>
      </c>
    </row>
    <row r="244" spans="1:36" x14ac:dyDescent="0.25">
      <c r="A244" s="18">
        <v>44146</v>
      </c>
      <c r="B244" s="150">
        <f t="shared" si="21"/>
        <v>236</v>
      </c>
      <c r="C244" s="78">
        <f>+'Modelo predictivo'!X243</f>
        <v>3884.9436330653261</v>
      </c>
      <c r="D244" s="81">
        <f>+$C244*'Estructura Poblacion'!C$19</f>
        <v>158.48024414188168</v>
      </c>
      <c r="E244" s="81">
        <f>+$C244*'Estructura Poblacion'!D$19</f>
        <v>260.63190050915057</v>
      </c>
      <c r="F244" s="81">
        <f>+$C244*'Estructura Poblacion'!E$19</f>
        <v>790.96265087167819</v>
      </c>
      <c r="G244" s="81">
        <f>+$C244*'Estructura Poblacion'!F$19</f>
        <v>902.72237000837492</v>
      </c>
      <c r="H244" s="81">
        <f>+$C244*'Estructura Poblacion'!G$19</f>
        <v>722.84834873841282</v>
      </c>
      <c r="I244" s="81">
        <f>+$C244*'Estructura Poblacion'!H$19</f>
        <v>491.99088450375297</v>
      </c>
      <c r="J244" s="81">
        <f>+$C244*'Estructura Poblacion'!I$19</f>
        <v>261.68773158271404</v>
      </c>
      <c r="K244" s="81">
        <f>+$C244*'Estructura Poblacion'!J$19</f>
        <v>144.14733731825714</v>
      </c>
      <c r="L244" s="81">
        <f>+$C244*'Estructura Poblacion'!K$19</f>
        <v>151.47216539110394</v>
      </c>
      <c r="M244" s="151">
        <f>D244*Parámetros!$B$97</f>
        <v>0.15848024414188169</v>
      </c>
      <c r="N244" s="151">
        <f>E244*Parámetros!$B$98</f>
        <v>0.78189570152745169</v>
      </c>
      <c r="O244" s="151">
        <f>+F244*Parámetros!$B$99</f>
        <v>9.4915518104601393</v>
      </c>
      <c r="P244" s="151">
        <f>+G244*Parámetros!$B$100</f>
        <v>28.887115840267999</v>
      </c>
      <c r="Q244" s="151">
        <f>+H244*Parámetros!$B$101</f>
        <v>35.419569088182229</v>
      </c>
      <c r="R244" s="151">
        <f>+I244*Parámetros!$B$102</f>
        <v>50.183070219382799</v>
      </c>
      <c r="S244" s="151">
        <f>+J244*Parámetros!$B$103</f>
        <v>43.44016344273053</v>
      </c>
      <c r="T244" s="151">
        <f>+K244*Parámetros!$B$104</f>
        <v>35.027802968336488</v>
      </c>
      <c r="U244" s="151">
        <f>+L244*Parámetros!$B$105</f>
        <v>41.351901151771379</v>
      </c>
      <c r="V244" s="151">
        <f t="shared" si="22"/>
        <v>244.7415504668009</v>
      </c>
      <c r="W244" s="151">
        <f t="shared" si="26"/>
        <v>114.46824058410274</v>
      </c>
      <c r="X244" s="81">
        <f t="shared" si="24"/>
        <v>2129.6806951501389</v>
      </c>
      <c r="Y244" s="82">
        <f>+M244*Parámetros!$C$97</f>
        <v>7.9240122070940843E-3</v>
      </c>
      <c r="Z244" s="82">
        <f>+N244*Parámetros!$C$98</f>
        <v>3.9094785076372589E-2</v>
      </c>
      <c r="AA244" s="82">
        <f>+O244*Parámetros!$C$99</f>
        <v>0.47457759052300696</v>
      </c>
      <c r="AB244" s="82">
        <f>+P244*Parámetros!$C$100</f>
        <v>1.4443557920134</v>
      </c>
      <c r="AC244" s="82">
        <f>+Q244*Parámetros!$C$101</f>
        <v>2.2314328525554803</v>
      </c>
      <c r="AD244" s="82">
        <f>+R244*Parámetros!$C$102</f>
        <v>6.1223345667647013</v>
      </c>
      <c r="AE244" s="82">
        <f>+S244*Parámetros!$C$103</f>
        <v>11.902604783308165</v>
      </c>
      <c r="AF244" s="82">
        <f>+T244*Parámetros!$C$104</f>
        <v>15.132010882321362</v>
      </c>
      <c r="AG244" s="82">
        <f>+U244*Parámetros!$C$105</f>
        <v>29.318497916605907</v>
      </c>
      <c r="AH244" s="82">
        <f t="shared" si="23"/>
        <v>66.672833181375495</v>
      </c>
      <c r="AI244" s="152">
        <f t="shared" si="27"/>
        <v>31.183597123058618</v>
      </c>
      <c r="AJ244" s="81">
        <f t="shared" si="25"/>
        <v>580.17057359699174</v>
      </c>
    </row>
    <row r="245" spans="1:36" x14ac:dyDescent="0.25">
      <c r="A245" s="18">
        <v>44147</v>
      </c>
      <c r="B245" s="150">
        <f t="shared" si="21"/>
        <v>237</v>
      </c>
      <c r="C245" s="78">
        <f>+'Modelo predictivo'!X244</f>
        <v>4130.4610925894231</v>
      </c>
      <c r="D245" s="81">
        <f>+$C245*'Estructura Poblacion'!C$19</f>
        <v>168.4957477376887</v>
      </c>
      <c r="E245" s="81">
        <f>+$C245*'Estructura Poblacion'!D$19</f>
        <v>277.10310012690519</v>
      </c>
      <c r="F245" s="81">
        <f>+$C245*'Estructura Poblacion'!E$19</f>
        <v>840.94925530208388</v>
      </c>
      <c r="G245" s="81">
        <f>+$C245*'Estructura Poblacion'!F$19</f>
        <v>959.77187287726281</v>
      </c>
      <c r="H245" s="81">
        <f>+$C245*'Estructura Poblacion'!G$19</f>
        <v>768.53032175160001</v>
      </c>
      <c r="I245" s="81">
        <f>+$C245*'Estructura Poblacion'!H$19</f>
        <v>523.08331813504003</v>
      </c>
      <c r="J245" s="81">
        <f>+$C245*'Estructura Poblacion'!I$19</f>
        <v>278.22565674074718</v>
      </c>
      <c r="K245" s="81">
        <f>+$C245*'Estructura Poblacion'!J$19</f>
        <v>153.25704170478315</v>
      </c>
      <c r="L245" s="81">
        <f>+$C245*'Estructura Poblacion'!K$19</f>
        <v>161.04477821331227</v>
      </c>
      <c r="M245" s="151">
        <f>D245*Parámetros!$B$97</f>
        <v>0.16849574773768872</v>
      </c>
      <c r="N245" s="151">
        <f>E245*Parámetros!$B$98</f>
        <v>0.8313093003807156</v>
      </c>
      <c r="O245" s="151">
        <f>+F245*Parámetros!$B$99</f>
        <v>10.091391063625007</v>
      </c>
      <c r="P245" s="151">
        <f>+G245*Parámetros!$B$100</f>
        <v>30.712699932072411</v>
      </c>
      <c r="Q245" s="151">
        <f>+H245*Parámetros!$B$101</f>
        <v>37.6579857658284</v>
      </c>
      <c r="R245" s="151">
        <f>+I245*Parámetros!$B$102</f>
        <v>53.354498449774077</v>
      </c>
      <c r="S245" s="151">
        <f>+J245*Parámetros!$B$103</f>
        <v>46.185459018964032</v>
      </c>
      <c r="T245" s="151">
        <f>+K245*Parámetros!$B$104</f>
        <v>37.241461134262302</v>
      </c>
      <c r="U245" s="151">
        <f>+L245*Parámetros!$B$105</f>
        <v>43.965224452234253</v>
      </c>
      <c r="V245" s="151">
        <f t="shared" si="22"/>
        <v>260.20852486487888</v>
      </c>
      <c r="W245" s="151">
        <f t="shared" si="26"/>
        <v>122.1152411301925</v>
      </c>
      <c r="X245" s="81">
        <f t="shared" si="24"/>
        <v>2267.7739788848253</v>
      </c>
      <c r="Y245" s="82">
        <f>+M245*Parámetros!$C$97</f>
        <v>8.4247873868844355E-3</v>
      </c>
      <c r="Z245" s="82">
        <f>+N245*Parámetros!$C$98</f>
        <v>4.1565465019035783E-2</v>
      </c>
      <c r="AA245" s="82">
        <f>+O245*Parámetros!$C$99</f>
        <v>0.50456955318125041</v>
      </c>
      <c r="AB245" s="82">
        <f>+P245*Parámetros!$C$100</f>
        <v>1.5356349966036207</v>
      </c>
      <c r="AC245" s="82">
        <f>+Q245*Parámetros!$C$101</f>
        <v>2.3724531032471892</v>
      </c>
      <c r="AD245" s="82">
        <f>+R245*Parámetros!$C$102</f>
        <v>6.5092488108724371</v>
      </c>
      <c r="AE245" s="82">
        <f>+S245*Parámetros!$C$103</f>
        <v>12.654815771196146</v>
      </c>
      <c r="AF245" s="82">
        <f>+T245*Parámetros!$C$104</f>
        <v>16.088311210001315</v>
      </c>
      <c r="AG245" s="82">
        <f>+U245*Parámetros!$C$105</f>
        <v>31.171344136634083</v>
      </c>
      <c r="AH245" s="82">
        <f t="shared" si="23"/>
        <v>70.886367834141964</v>
      </c>
      <c r="AI245" s="152">
        <f t="shared" si="27"/>
        <v>33.266803635295247</v>
      </c>
      <c r="AJ245" s="81">
        <f t="shared" si="25"/>
        <v>617.79013779583852</v>
      </c>
    </row>
    <row r="246" spans="1:36" x14ac:dyDescent="0.25">
      <c r="A246" s="18">
        <v>44148</v>
      </c>
      <c r="B246" s="150">
        <f t="shared" si="21"/>
        <v>238</v>
      </c>
      <c r="C246" s="78">
        <f>+'Modelo predictivo'!X245</f>
        <v>4389.6784954646137</v>
      </c>
      <c r="D246" s="81">
        <f>+$C246*'Estructura Poblacion'!C$19</f>
        <v>179.07011925336263</v>
      </c>
      <c r="E246" s="81">
        <f>+$C246*'Estructura Poblacion'!D$19</f>
        <v>294.49339731973731</v>
      </c>
      <c r="F246" s="81">
        <f>+$C246*'Estructura Poblacion'!E$19</f>
        <v>893.72512633021961</v>
      </c>
      <c r="G246" s="81">
        <f>+$C246*'Estructura Poblacion'!F$19</f>
        <v>1020.0047540648527</v>
      </c>
      <c r="H246" s="81">
        <f>+$C246*'Estructura Poblacion'!G$19</f>
        <v>816.76136171774419</v>
      </c>
      <c r="I246" s="81">
        <f>+$C246*'Estructura Poblacion'!H$19</f>
        <v>555.91071831502768</v>
      </c>
      <c r="J246" s="81">
        <f>+$C246*'Estructura Poblacion'!I$19</f>
        <v>295.68640277778769</v>
      </c>
      <c r="K246" s="81">
        <f>+$C246*'Estructura Poblacion'!J$19</f>
        <v>162.87507016032868</v>
      </c>
      <c r="L246" s="81">
        <f>+$C246*'Estructura Poblacion'!K$19</f>
        <v>171.15154552555322</v>
      </c>
      <c r="M246" s="151">
        <f>D246*Parámetros!$B$97</f>
        <v>0.17907011925336264</v>
      </c>
      <c r="N246" s="151">
        <f>E246*Parámetros!$B$98</f>
        <v>0.8834801919592119</v>
      </c>
      <c r="O246" s="151">
        <f>+F246*Parámetros!$B$99</f>
        <v>10.724701515962636</v>
      </c>
      <c r="P246" s="151">
        <f>+G246*Parámetros!$B$100</f>
        <v>32.640152130075286</v>
      </c>
      <c r="Q246" s="151">
        <f>+H246*Parámetros!$B$101</f>
        <v>40.02130672416947</v>
      </c>
      <c r="R246" s="151">
        <f>+I246*Parámetros!$B$102</f>
        <v>56.702893268132819</v>
      </c>
      <c r="S246" s="151">
        <f>+J246*Parámetros!$B$103</f>
        <v>49.08394286111276</v>
      </c>
      <c r="T246" s="151">
        <f>+K246*Parámetros!$B$104</f>
        <v>39.578642048959864</v>
      </c>
      <c r="U246" s="151">
        <f>+L246*Parámetros!$B$105</f>
        <v>46.724371928476032</v>
      </c>
      <c r="V246" s="151">
        <f t="shared" si="22"/>
        <v>276.53856078810145</v>
      </c>
      <c r="W246" s="151">
        <f t="shared" si="26"/>
        <v>130.24778603044447</v>
      </c>
      <c r="X246" s="81">
        <f t="shared" si="24"/>
        <v>2414.0647536424822</v>
      </c>
      <c r="Y246" s="82">
        <f>+M246*Parámetros!$C$97</f>
        <v>8.9535059626681315E-3</v>
      </c>
      <c r="Z246" s="82">
        <f>+N246*Parámetros!$C$98</f>
        <v>4.4174009597960598E-2</v>
      </c>
      <c r="AA246" s="82">
        <f>+O246*Parámetros!$C$99</f>
        <v>0.53623507579813179</v>
      </c>
      <c r="AB246" s="82">
        <f>+P246*Parámetros!$C$100</f>
        <v>1.6320076065037643</v>
      </c>
      <c r="AC246" s="82">
        <f>+Q246*Parámetros!$C$101</f>
        <v>2.5213423236226769</v>
      </c>
      <c r="AD246" s="82">
        <f>+R246*Parámetros!$C$102</f>
        <v>6.9177529787122038</v>
      </c>
      <c r="AE246" s="82">
        <f>+S246*Parámetros!$C$103</f>
        <v>13.449000343944897</v>
      </c>
      <c r="AF246" s="82">
        <f>+T246*Parámetros!$C$104</f>
        <v>17.097973365150661</v>
      </c>
      <c r="AG246" s="82">
        <f>+U246*Parámetros!$C$105</f>
        <v>33.127579697289505</v>
      </c>
      <c r="AH246" s="82">
        <f t="shared" si="23"/>
        <v>75.335018906582462</v>
      </c>
      <c r="AI246" s="152">
        <f t="shared" si="27"/>
        <v>35.482282815027325</v>
      </c>
      <c r="AJ246" s="81">
        <f t="shared" si="25"/>
        <v>657.64287388739365</v>
      </c>
    </row>
    <row r="247" spans="1:36" x14ac:dyDescent="0.25">
      <c r="A247" s="18">
        <v>44149</v>
      </c>
      <c r="B247" s="150">
        <f t="shared" si="21"/>
        <v>239</v>
      </c>
      <c r="C247" s="78">
        <f>+'Modelo predictivo'!X246</f>
        <v>4663.1137299963739</v>
      </c>
      <c r="D247" s="81">
        <f>+$C247*'Estructura Poblacion'!C$19</f>
        <v>190.22448513830452</v>
      </c>
      <c r="E247" s="81">
        <f>+$C247*'Estructura Poblacion'!D$19</f>
        <v>312.83753601859075</v>
      </c>
      <c r="F247" s="81">
        <f>+$C247*'Estructura Poblacion'!E$19</f>
        <v>949.39570443235584</v>
      </c>
      <c r="G247" s="81">
        <f>+$C247*'Estructura Poblacion'!F$19</f>
        <v>1083.5413523463433</v>
      </c>
      <c r="H247" s="81">
        <f>+$C247*'Estructura Poblacion'!G$19</f>
        <v>867.63782903272318</v>
      </c>
      <c r="I247" s="81">
        <f>+$C247*'Estructura Poblacion'!H$19</f>
        <v>590.53867063505288</v>
      </c>
      <c r="J247" s="81">
        <f>+$C247*'Estructura Poblacion'!I$19</f>
        <v>314.10485437394254</v>
      </c>
      <c r="K247" s="81">
        <f>+$C247*'Estructura Poblacion'!J$19</f>
        <v>173.02063846440387</v>
      </c>
      <c r="L247" s="81">
        <f>+$C247*'Estructura Poblacion'!K$19</f>
        <v>181.81265955465699</v>
      </c>
      <c r="M247" s="151">
        <f>D247*Parámetros!$B$97</f>
        <v>0.19022448513830453</v>
      </c>
      <c r="N247" s="151">
        <f>E247*Parámetros!$B$98</f>
        <v>0.9385126080557723</v>
      </c>
      <c r="O247" s="151">
        <f>+F247*Parámetros!$B$99</f>
        <v>11.39274845318827</v>
      </c>
      <c r="P247" s="151">
        <f>+G247*Parámetros!$B$100</f>
        <v>34.673323275082986</v>
      </c>
      <c r="Q247" s="151">
        <f>+H247*Parámetros!$B$101</f>
        <v>42.514253622603434</v>
      </c>
      <c r="R247" s="151">
        <f>+I247*Parámetros!$B$102</f>
        <v>60.234944404775391</v>
      </c>
      <c r="S247" s="151">
        <f>+J247*Parámetros!$B$103</f>
        <v>52.141405826074468</v>
      </c>
      <c r="T247" s="151">
        <f>+K247*Parámetros!$B$104</f>
        <v>42.044015146850143</v>
      </c>
      <c r="U247" s="151">
        <f>+L247*Parámetros!$B$105</f>
        <v>49.634856058421363</v>
      </c>
      <c r="V247" s="151">
        <f t="shared" si="22"/>
        <v>293.76428388019013</v>
      </c>
      <c r="W247" s="151">
        <f t="shared" si="26"/>
        <v>138.89315002789408</v>
      </c>
      <c r="X247" s="81">
        <f t="shared" si="24"/>
        <v>2568.9358874947784</v>
      </c>
      <c r="Y247" s="82">
        <f>+M247*Parámetros!$C$97</f>
        <v>9.5112242569152274E-3</v>
      </c>
      <c r="Z247" s="82">
        <f>+N247*Parámetros!$C$98</f>
        <v>4.6925630402788618E-2</v>
      </c>
      <c r="AA247" s="82">
        <f>+O247*Parámetros!$C$99</f>
        <v>0.56963742265941353</v>
      </c>
      <c r="AB247" s="82">
        <f>+P247*Parámetros!$C$100</f>
        <v>1.7336661637541493</v>
      </c>
      <c r="AC247" s="82">
        <f>+Q247*Parámetros!$C$101</f>
        <v>2.6783979782240164</v>
      </c>
      <c r="AD247" s="82">
        <f>+R247*Parámetros!$C$102</f>
        <v>7.3486632173825974</v>
      </c>
      <c r="AE247" s="82">
        <f>+S247*Parámetros!$C$103</f>
        <v>14.286745196344405</v>
      </c>
      <c r="AF247" s="82">
        <f>+T247*Parámetros!$C$104</f>
        <v>18.16301454343926</v>
      </c>
      <c r="AG247" s="82">
        <f>+U247*Parámetros!$C$105</f>
        <v>35.191112945420741</v>
      </c>
      <c r="AH247" s="82">
        <f t="shared" si="23"/>
        <v>80.027674321884291</v>
      </c>
      <c r="AI247" s="152">
        <f t="shared" si="27"/>
        <v>37.837464885643563</v>
      </c>
      <c r="AJ247" s="81">
        <f t="shared" si="25"/>
        <v>699.83308332363436</v>
      </c>
    </row>
    <row r="248" spans="1:36" x14ac:dyDescent="0.25">
      <c r="A248" s="18">
        <v>44150</v>
      </c>
      <c r="B248" s="150">
        <f t="shared" si="21"/>
        <v>240</v>
      </c>
      <c r="C248" s="78">
        <f>+'Modelo predictivo'!X247</f>
        <v>4951.2694291330408</v>
      </c>
      <c r="D248" s="81">
        <f>+$C248*'Estructura Poblacion'!C$19</f>
        <v>201.97934952330488</v>
      </c>
      <c r="E248" s="81">
        <f>+$C248*'Estructura Poblacion'!D$19</f>
        <v>332.16923670771365</v>
      </c>
      <c r="F248" s="81">
        <f>+$C248*'Estructura Poblacion'!E$19</f>
        <v>1008.0633241406717</v>
      </c>
      <c r="G248" s="81">
        <f>+$C248*'Estructura Poblacion'!F$19</f>
        <v>1150.4984616959136</v>
      </c>
      <c r="H248" s="81">
        <f>+$C248*'Estructura Poblacion'!G$19</f>
        <v>921.25324561887157</v>
      </c>
      <c r="I248" s="81">
        <f>+$C248*'Estructura Poblacion'!H$19</f>
        <v>627.03082874165216</v>
      </c>
      <c r="J248" s="81">
        <f>+$C248*'Estructura Poblacion'!I$19</f>
        <v>333.5148686165964</v>
      </c>
      <c r="K248" s="81">
        <f>+$C248*'Estructura Poblacion'!J$19</f>
        <v>183.71239636022119</v>
      </c>
      <c r="L248" s="81">
        <f>+$C248*'Estructura Poblacion'!K$19</f>
        <v>193.04771772809548</v>
      </c>
      <c r="M248" s="151">
        <f>D248*Parámetros!$B$97</f>
        <v>0.20197934952330487</v>
      </c>
      <c r="N248" s="151">
        <f>E248*Parámetros!$B$98</f>
        <v>0.99650771012314099</v>
      </c>
      <c r="O248" s="151">
        <f>+F248*Parámetros!$B$99</f>
        <v>12.096759889688061</v>
      </c>
      <c r="P248" s="151">
        <f>+G248*Parámetros!$B$100</f>
        <v>36.81595077426924</v>
      </c>
      <c r="Q248" s="151">
        <f>+H248*Parámetros!$B$101</f>
        <v>45.141409035324706</v>
      </c>
      <c r="R248" s="151">
        <f>+I248*Parámetros!$B$102</f>
        <v>63.957144531648517</v>
      </c>
      <c r="S248" s="151">
        <f>+J248*Parámetros!$B$103</f>
        <v>55.363468190355007</v>
      </c>
      <c r="T248" s="151">
        <f>+K248*Parámetros!$B$104</f>
        <v>44.642112315533751</v>
      </c>
      <c r="U248" s="151">
        <f>+L248*Parámetros!$B$105</f>
        <v>52.702026939770072</v>
      </c>
      <c r="V248" s="151">
        <f t="shared" si="22"/>
        <v>311.91735873623583</v>
      </c>
      <c r="W248" s="151">
        <f t="shared" si="26"/>
        <v>148.0796352001181</v>
      </c>
      <c r="X248" s="81">
        <f t="shared" si="24"/>
        <v>2732.7736110308961</v>
      </c>
      <c r="Y248" s="82">
        <f>+M248*Parámetros!$C$97</f>
        <v>1.0098967476165245E-2</v>
      </c>
      <c r="Z248" s="82">
        <f>+N248*Parámetros!$C$98</f>
        <v>4.9825385506157054E-2</v>
      </c>
      <c r="AA248" s="82">
        <f>+O248*Parámetros!$C$99</f>
        <v>0.60483799448440312</v>
      </c>
      <c r="AB248" s="82">
        <f>+P248*Parámetros!$C$100</f>
        <v>1.8407975387134621</v>
      </c>
      <c r="AC248" s="82">
        <f>+Q248*Parámetros!$C$101</f>
        <v>2.8439087692254565</v>
      </c>
      <c r="AD248" s="82">
        <f>+R248*Parámetros!$C$102</f>
        <v>7.802771632861119</v>
      </c>
      <c r="AE248" s="82">
        <f>+S248*Parámetros!$C$103</f>
        <v>15.169590284157273</v>
      </c>
      <c r="AF248" s="82">
        <f>+T248*Parámetros!$C$104</f>
        <v>19.28539252031058</v>
      </c>
      <c r="AG248" s="82">
        <f>+U248*Parámetros!$C$105</f>
        <v>37.365737100296975</v>
      </c>
      <c r="AH248" s="82">
        <f t="shared" si="23"/>
        <v>84.972960193031582</v>
      </c>
      <c r="AI248" s="152">
        <f t="shared" si="27"/>
        <v>40.340059938435608</v>
      </c>
      <c r="AJ248" s="81">
        <f t="shared" si="25"/>
        <v>744.46598357823029</v>
      </c>
    </row>
    <row r="249" spans="1:36" x14ac:dyDescent="0.25">
      <c r="A249" s="18">
        <v>44151</v>
      </c>
      <c r="B249" s="150">
        <f t="shared" ref="B249:B294" si="28">+B248+1</f>
        <v>241</v>
      </c>
      <c r="C249" s="78">
        <f>+'Modelo predictivo'!X248</f>
        <v>5254.6267981752753</v>
      </c>
      <c r="D249" s="81">
        <f>+$C249*'Estructura Poblacion'!C$19</f>
        <v>214.35434243153372</v>
      </c>
      <c r="E249" s="81">
        <f>+$C249*'Estructura Poblacion'!D$19</f>
        <v>352.5207823399341</v>
      </c>
      <c r="F249" s="81">
        <f>+$C249*'Estructura Poblacion'!E$19</f>
        <v>1069.8259573837649</v>
      </c>
      <c r="G249" s="81">
        <f>+$C249*'Estructura Poblacion'!F$19</f>
        <v>1220.9878970664954</v>
      </c>
      <c r="H249" s="81">
        <f>+$C249*'Estructura Poblacion'!G$19</f>
        <v>977.69714648360298</v>
      </c>
      <c r="I249" s="81">
        <f>+$C249*'Estructura Poblacion'!H$19</f>
        <v>665.44813267510949</v>
      </c>
      <c r="J249" s="81">
        <f>+$C249*'Estructura Poblacion'!I$19</f>
        <v>353.94885923821215</v>
      </c>
      <c r="K249" s="81">
        <f>+$C249*'Estructura Poblacion'!J$19</f>
        <v>194.96819853740936</v>
      </c>
      <c r="L249" s="81">
        <f>+$C249*'Estructura Poblacion'!K$19</f>
        <v>204.87548201921328</v>
      </c>
      <c r="M249" s="151">
        <f>D249*Parámetros!$B$97</f>
        <v>0.21435434243153373</v>
      </c>
      <c r="N249" s="151">
        <f>E249*Parámetros!$B$98</f>
        <v>1.0575623470198023</v>
      </c>
      <c r="O249" s="151">
        <f>+F249*Parámetros!$B$99</f>
        <v>12.837911488605179</v>
      </c>
      <c r="P249" s="151">
        <f>+G249*Parámetros!$B$100</f>
        <v>39.071612706127851</v>
      </c>
      <c r="Q249" s="151">
        <f>+H249*Parámetros!$B$101</f>
        <v>47.907160177696547</v>
      </c>
      <c r="R249" s="151">
        <f>+I249*Parámetros!$B$102</f>
        <v>67.875709532861165</v>
      </c>
      <c r="S249" s="151">
        <f>+J249*Parámetros!$B$103</f>
        <v>58.755510633543217</v>
      </c>
      <c r="T249" s="151">
        <f>+K249*Parámetros!$B$104</f>
        <v>47.377272244590472</v>
      </c>
      <c r="U249" s="151">
        <f>+L249*Parámetros!$B$105</f>
        <v>55.931006591245229</v>
      </c>
      <c r="V249" s="151">
        <f t="shared" si="22"/>
        <v>331.02810006412102</v>
      </c>
      <c r="W249" s="151">
        <f t="shared" si="26"/>
        <v>157.83653308141621</v>
      </c>
      <c r="X249" s="81">
        <f t="shared" si="24"/>
        <v>2905.965178013601</v>
      </c>
      <c r="Y249" s="82">
        <f>+M249*Parámetros!$C$97</f>
        <v>1.0717717121576688E-2</v>
      </c>
      <c r="Z249" s="82">
        <f>+N249*Parámetros!$C$98</f>
        <v>5.2878117350990121E-2</v>
      </c>
      <c r="AA249" s="82">
        <f>+O249*Parámetros!$C$99</f>
        <v>0.64189557443025902</v>
      </c>
      <c r="AB249" s="82">
        <f>+P249*Parámetros!$C$100</f>
        <v>1.9535806353063927</v>
      </c>
      <c r="AC249" s="82">
        <f>+Q249*Parámetros!$C$101</f>
        <v>3.0181510911948823</v>
      </c>
      <c r="AD249" s="82">
        <f>+R249*Parámetros!$C$102</f>
        <v>8.2808365630090623</v>
      </c>
      <c r="AE249" s="82">
        <f>+S249*Parámetros!$C$103</f>
        <v>16.099009913590844</v>
      </c>
      <c r="AF249" s="82">
        <f>+T249*Parámetros!$C$104</f>
        <v>20.466981609663083</v>
      </c>
      <c r="AG249" s="82">
        <f>+U249*Parámetros!$C$105</f>
        <v>39.655083673192863</v>
      </c>
      <c r="AH249" s="82">
        <f t="shared" si="23"/>
        <v>90.179134894859956</v>
      </c>
      <c r="AI249" s="152">
        <f t="shared" si="27"/>
        <v>42.998047613870185</v>
      </c>
      <c r="AJ249" s="81">
        <f t="shared" si="25"/>
        <v>791.64707085922009</v>
      </c>
    </row>
    <row r="250" spans="1:36" x14ac:dyDescent="0.25">
      <c r="A250" s="18">
        <v>44152</v>
      </c>
      <c r="B250" s="150">
        <f t="shared" si="28"/>
        <v>242</v>
      </c>
      <c r="C250" s="78">
        <f>+'Modelo predictivo'!X249</f>
        <v>5573.6386935801711</v>
      </c>
      <c r="D250" s="81">
        <f>+$C250*'Estructura Poblacion'!C$19</f>
        <v>227.36793743909922</v>
      </c>
      <c r="E250" s="81">
        <f>+$C250*'Estructura Poblacion'!D$19</f>
        <v>373.9225540096046</v>
      </c>
      <c r="F250" s="81">
        <f>+$C250*'Estructura Poblacion'!E$19</f>
        <v>1134.7758043523199</v>
      </c>
      <c r="G250" s="81">
        <f>+$C250*'Estructura Poblacion'!F$19</f>
        <v>1295.1148861506454</v>
      </c>
      <c r="H250" s="81">
        <f>+$C250*'Estructura Poblacion'!G$19</f>
        <v>1037.0537919336664</v>
      </c>
      <c r="I250" s="81">
        <f>+$C250*'Estructura Poblacion'!H$19</f>
        <v>705.84793236631754</v>
      </c>
      <c r="J250" s="81">
        <f>+$C250*'Estructura Poblacion'!I$19</f>
        <v>375.43733040826618</v>
      </c>
      <c r="K250" s="81">
        <f>+$C250*'Estructura Poblacion'!J$19</f>
        <v>206.80484782726865</v>
      </c>
      <c r="L250" s="81">
        <f>+$C250*'Estructura Poblacion'!K$19</f>
        <v>217.3136090929832</v>
      </c>
      <c r="M250" s="151">
        <f>D250*Parámetros!$B$97</f>
        <v>0.22736793743909922</v>
      </c>
      <c r="N250" s="151">
        <f>E250*Parámetros!$B$98</f>
        <v>1.1217676620288137</v>
      </c>
      <c r="O250" s="151">
        <f>+F250*Parámetros!$B$99</f>
        <v>13.61730965222784</v>
      </c>
      <c r="P250" s="151">
        <f>+G250*Parámetros!$B$100</f>
        <v>41.443676356820653</v>
      </c>
      <c r="Q250" s="151">
        <f>+H250*Parámetros!$B$101</f>
        <v>50.815635804749654</v>
      </c>
      <c r="R250" s="151">
        <f>+I250*Parámetros!$B$102</f>
        <v>71.996489101364389</v>
      </c>
      <c r="S250" s="151">
        <f>+J250*Parámetros!$B$103</f>
        <v>62.322596847772189</v>
      </c>
      <c r="T250" s="151">
        <f>+K250*Parámetros!$B$104</f>
        <v>50.253578022026282</v>
      </c>
      <c r="U250" s="151">
        <f>+L250*Parámetros!$B$105</f>
        <v>59.326615282384417</v>
      </c>
      <c r="V250" s="151">
        <f t="shared" si="22"/>
        <v>351.12503666681334</v>
      </c>
      <c r="W250" s="151">
        <f t="shared" si="26"/>
        <v>168.19407182284485</v>
      </c>
      <c r="X250" s="81">
        <f t="shared" si="24"/>
        <v>3088.8961428575694</v>
      </c>
      <c r="Y250" s="82">
        <f>+M250*Parámetros!$C$97</f>
        <v>1.1368396871954962E-2</v>
      </c>
      <c r="Z250" s="82">
        <f>+N250*Parámetros!$C$98</f>
        <v>5.6088383101440688E-2</v>
      </c>
      <c r="AA250" s="82">
        <f>+O250*Parámetros!$C$99</f>
        <v>0.68086548261139201</v>
      </c>
      <c r="AB250" s="82">
        <f>+P250*Parámetros!$C$100</f>
        <v>2.0721838178410326</v>
      </c>
      <c r="AC250" s="82">
        <f>+Q250*Parámetros!$C$101</f>
        <v>3.201385055699228</v>
      </c>
      <c r="AD250" s="82">
        <f>+R250*Parámetros!$C$102</f>
        <v>8.7835716703664559</v>
      </c>
      <c r="AE250" s="82">
        <f>+S250*Parámetros!$C$103</f>
        <v>17.076391536289581</v>
      </c>
      <c r="AF250" s="82">
        <f>+T250*Parámetros!$C$104</f>
        <v>21.709545705515353</v>
      </c>
      <c r="AG250" s="82">
        <f>+U250*Parámetros!$C$105</f>
        <v>42.062570235210551</v>
      </c>
      <c r="AH250" s="82">
        <f t="shared" si="23"/>
        <v>95.653970283506993</v>
      </c>
      <c r="AI250" s="152">
        <f t="shared" si="27"/>
        <v>45.819662706852036</v>
      </c>
      <c r="AJ250" s="81">
        <f t="shared" si="25"/>
        <v>841.48137843587506</v>
      </c>
    </row>
    <row r="251" spans="1:36" x14ac:dyDescent="0.25">
      <c r="A251" s="18">
        <v>44153</v>
      </c>
      <c r="B251" s="150">
        <f t="shared" si="28"/>
        <v>243</v>
      </c>
      <c r="C251" s="78">
        <f>+'Modelo predictivo'!X250</f>
        <v>5908.7219222907443</v>
      </c>
      <c r="D251" s="81">
        <f>+$C251*'Estructura Poblacion'!C$19</f>
        <v>241.03713753814958</v>
      </c>
      <c r="E251" s="81">
        <f>+$C251*'Estructura Poblacion'!D$19</f>
        <v>396.40251433239331</v>
      </c>
      <c r="F251" s="81">
        <f>+$C251*'Estructura Poblacion'!E$19</f>
        <v>1202.9977256661264</v>
      </c>
      <c r="G251" s="81">
        <f>+$C251*'Estructura Poblacion'!F$19</f>
        <v>1372.9762800193118</v>
      </c>
      <c r="H251" s="81">
        <f>+$C251*'Estructura Poblacion'!G$19</f>
        <v>1099.4007347571999</v>
      </c>
      <c r="I251" s="81">
        <f>+$C251*'Estructura Poblacion'!H$19</f>
        <v>748.28301242064799</v>
      </c>
      <c r="J251" s="81">
        <f>+$C251*'Estructura Poblacion'!I$19</f>
        <v>398.00835802018906</v>
      </c>
      <c r="K251" s="81">
        <f>+$C251*'Estructura Poblacion'!J$19</f>
        <v>219.23780947632162</v>
      </c>
      <c r="L251" s="81">
        <f>+$C251*'Estructura Poblacion'!K$19</f>
        <v>230.37835006040501</v>
      </c>
      <c r="M251" s="151">
        <f>D251*Parámetros!$B$97</f>
        <v>0.24103713753814959</v>
      </c>
      <c r="N251" s="151">
        <f>E251*Parámetros!$B$98</f>
        <v>1.18920754299718</v>
      </c>
      <c r="O251" s="151">
        <f>+F251*Parámetros!$B$99</f>
        <v>14.435972707993518</v>
      </c>
      <c r="P251" s="151">
        <f>+G251*Parámetros!$B$100</f>
        <v>43.935240960617982</v>
      </c>
      <c r="Q251" s="151">
        <f>+H251*Parámetros!$B$101</f>
        <v>53.870636003102796</v>
      </c>
      <c r="R251" s="151">
        <f>+I251*Parámetros!$B$102</f>
        <v>76.324867266906097</v>
      </c>
      <c r="S251" s="151">
        <f>+J251*Parámetros!$B$103</f>
        <v>66.069387431351387</v>
      </c>
      <c r="T251" s="151">
        <f>+K251*Parámetros!$B$104</f>
        <v>53.274787702746153</v>
      </c>
      <c r="U251" s="151">
        <f>+L251*Parámetros!$B$105</f>
        <v>62.893289566490573</v>
      </c>
      <c r="V251" s="151">
        <f t="shared" si="22"/>
        <v>372.23442631974382</v>
      </c>
      <c r="W251" s="151">
        <f t="shared" si="26"/>
        <v>179.1833462593645</v>
      </c>
      <c r="X251" s="81">
        <f t="shared" si="24"/>
        <v>3281.9472229179487</v>
      </c>
      <c r="Y251" s="82">
        <f>+M251*Parámetros!$C$97</f>
        <v>1.205185687690748E-2</v>
      </c>
      <c r="Z251" s="82">
        <f>+N251*Parámetros!$C$98</f>
        <v>5.9460377149859002E-2</v>
      </c>
      <c r="AA251" s="82">
        <f>+O251*Parámetros!$C$99</f>
        <v>0.72179863539967593</v>
      </c>
      <c r="AB251" s="82">
        <f>+P251*Parámetros!$C$100</f>
        <v>2.1967620480308994</v>
      </c>
      <c r="AC251" s="82">
        <f>+Q251*Parámetros!$C$101</f>
        <v>3.393850068195476</v>
      </c>
      <c r="AD251" s="82">
        <f>+R251*Parámetros!$C$102</f>
        <v>9.3116338065625435</v>
      </c>
      <c r="AE251" s="82">
        <f>+S251*Parámetros!$C$103</f>
        <v>18.103012156190282</v>
      </c>
      <c r="AF251" s="82">
        <f>+T251*Parámetros!$C$104</f>
        <v>23.014708287586338</v>
      </c>
      <c r="AG251" s="82">
        <f>+U251*Parámetros!$C$105</f>
        <v>44.591342302641813</v>
      </c>
      <c r="AH251" s="82">
        <f t="shared" si="23"/>
        <v>101.4046195386338</v>
      </c>
      <c r="AI251" s="152">
        <f t="shared" si="27"/>
        <v>48.813376115519091</v>
      </c>
      <c r="AJ251" s="81">
        <f t="shared" si="25"/>
        <v>894.07262185898981</v>
      </c>
    </row>
    <row r="252" spans="1:36" x14ac:dyDescent="0.25">
      <c r="A252" s="18">
        <v>44154</v>
      </c>
      <c r="B252" s="150">
        <f t="shared" si="28"/>
        <v>244</v>
      </c>
      <c r="C252" s="78">
        <f>+'Modelo predictivo'!X251</f>
        <v>6260.2487406549044</v>
      </c>
      <c r="D252" s="81">
        <f>+$C252*'Estructura Poblacion'!C$19</f>
        <v>255.37712834847036</v>
      </c>
      <c r="E252" s="81">
        <f>+$C252*'Estructura Poblacion'!D$19</f>
        <v>419.98563712738121</v>
      </c>
      <c r="F252" s="81">
        <f>+$C252*'Estructura Poblacion'!E$19</f>
        <v>1274.5675115799618</v>
      </c>
      <c r="G252" s="81">
        <f>+$C252*'Estructura Poblacion'!F$19</f>
        <v>1454.6585777737364</v>
      </c>
      <c r="H252" s="81">
        <f>+$C252*'Estructura Poblacion'!G$19</f>
        <v>1164.8072384781583</v>
      </c>
      <c r="I252" s="81">
        <f>+$C252*'Estructura Poblacion'!H$19</f>
        <v>792.8005155374982</v>
      </c>
      <c r="J252" s="81">
        <f>+$C252*'Estructura Poblacion'!I$19</f>
        <v>421.68701706308053</v>
      </c>
      <c r="K252" s="81">
        <f>+$C252*'Estructura Poblacion'!J$19</f>
        <v>232.2808957213519</v>
      </c>
      <c r="L252" s="81">
        <f>+$C252*'Estructura Poblacion'!K$19</f>
        <v>244.08421902526607</v>
      </c>
      <c r="M252" s="151">
        <f>D252*Parámetros!$B$97</f>
        <v>0.25537712834847037</v>
      </c>
      <c r="N252" s="151">
        <f>E252*Parámetros!$B$98</f>
        <v>1.2599569113821436</v>
      </c>
      <c r="O252" s="151">
        <f>+F252*Parámetros!$B$99</f>
        <v>15.294810138959541</v>
      </c>
      <c r="P252" s="151">
        <f>+G252*Parámetros!$B$100</f>
        <v>46.549074488759565</v>
      </c>
      <c r="Q252" s="151">
        <f>+H252*Parámetros!$B$101</f>
        <v>57.075554685429758</v>
      </c>
      <c r="R252" s="151">
        <f>+I252*Parámetros!$B$102</f>
        <v>80.865652584824815</v>
      </c>
      <c r="S252" s="151">
        <f>+J252*Parámetros!$B$103</f>
        <v>70.000044832471374</v>
      </c>
      <c r="T252" s="151">
        <f>+K252*Parámetros!$B$104</f>
        <v>56.444257660288507</v>
      </c>
      <c r="U252" s="151">
        <f>+L252*Parámetros!$B$105</f>
        <v>66.63499179389764</v>
      </c>
      <c r="V252" s="151">
        <f t="shared" si="22"/>
        <v>394.37972022436179</v>
      </c>
      <c r="W252" s="151">
        <f t="shared" si="26"/>
        <v>190.83622857598542</v>
      </c>
      <c r="X252" s="81">
        <f t="shared" si="24"/>
        <v>3485.4907145663251</v>
      </c>
      <c r="Y252" s="82">
        <f>+M252*Parámetros!$C$97</f>
        <v>1.276885641742352E-2</v>
      </c>
      <c r="Z252" s="82">
        <f>+N252*Parámetros!$C$98</f>
        <v>6.2997845569107189E-2</v>
      </c>
      <c r="AA252" s="82">
        <f>+O252*Parámetros!$C$99</f>
        <v>0.76474050694797713</v>
      </c>
      <c r="AB252" s="82">
        <f>+P252*Parámetros!$C$100</f>
        <v>2.3274537244379783</v>
      </c>
      <c r="AC252" s="82">
        <f>+Q252*Parámetros!$C$101</f>
        <v>3.595759945182075</v>
      </c>
      <c r="AD252" s="82">
        <f>+R252*Parámetros!$C$102</f>
        <v>9.8656096153486263</v>
      </c>
      <c r="AE252" s="82">
        <f>+S252*Parámetros!$C$103</f>
        <v>19.18001228409716</v>
      </c>
      <c r="AF252" s="82">
        <f>+T252*Parámetros!$C$104</f>
        <v>24.383919309244636</v>
      </c>
      <c r="AG252" s="82">
        <f>+U252*Parámetros!$C$105</f>
        <v>47.244209181873423</v>
      </c>
      <c r="AH252" s="82">
        <f t="shared" si="23"/>
        <v>107.43747126911839</v>
      </c>
      <c r="AI252" s="152">
        <f t="shared" si="27"/>
        <v>51.987870504789782</v>
      </c>
      <c r="AJ252" s="81">
        <f t="shared" si="25"/>
        <v>949.52222262331838</v>
      </c>
    </row>
    <row r="253" spans="1:36" x14ac:dyDescent="0.25">
      <c r="A253" s="18">
        <v>44155</v>
      </c>
      <c r="B253" s="150">
        <f t="shared" si="28"/>
        <v>245</v>
      </c>
      <c r="C253" s="78">
        <f>+'Modelo predictivo'!X252</f>
        <v>6628.5375444761012</v>
      </c>
      <c r="D253" s="81">
        <f>+$C253*'Estructura Poblacion'!C$19</f>
        <v>270.40089833255428</v>
      </c>
      <c r="E253" s="81">
        <f>+$C253*'Estructura Poblacion'!D$19</f>
        <v>444.69328283405088</v>
      </c>
      <c r="F253" s="81">
        <f>+$C253*'Estructura Poblacion'!E$19</f>
        <v>1349.5499865063553</v>
      </c>
      <c r="G253" s="81">
        <f>+$C253*'Estructura Poblacion'!F$19</f>
        <v>1540.2357632452017</v>
      </c>
      <c r="H253" s="81">
        <f>+$C253*'Estructura Poblacion'!G$19</f>
        <v>1233.3325451094272</v>
      </c>
      <c r="I253" s="81">
        <f>+$C253*'Estructura Poblacion'!H$19</f>
        <v>839.44076349441696</v>
      </c>
      <c r="J253" s="81">
        <f>+$C253*'Estructura Poblacion'!I$19</f>
        <v>446.49475450848496</v>
      </c>
      <c r="K253" s="81">
        <f>+$C253*'Estructura Poblacion'!J$19</f>
        <v>245.94592035211178</v>
      </c>
      <c r="L253" s="81">
        <f>+$C253*'Estructura Poblacion'!K$19</f>
        <v>258.4436300934982</v>
      </c>
      <c r="M253" s="151">
        <f>D253*Parámetros!$B$97</f>
        <v>0.27040089833255426</v>
      </c>
      <c r="N253" s="151">
        <f>E253*Parámetros!$B$98</f>
        <v>1.3340798485021526</v>
      </c>
      <c r="O253" s="151">
        <f>+F253*Parámetros!$B$99</f>
        <v>16.194599838076265</v>
      </c>
      <c r="P253" s="151">
        <f>+G253*Parámetros!$B$100</f>
        <v>49.287544423846455</v>
      </c>
      <c r="Q253" s="151">
        <f>+H253*Parámetros!$B$101</f>
        <v>60.433294710361935</v>
      </c>
      <c r="R253" s="151">
        <f>+I253*Parámetros!$B$102</f>
        <v>85.622957876430519</v>
      </c>
      <c r="S253" s="151">
        <f>+J253*Parámetros!$B$103</f>
        <v>74.118129248408508</v>
      </c>
      <c r="T253" s="151">
        <f>+K253*Parámetros!$B$104</f>
        <v>59.764858645563159</v>
      </c>
      <c r="U253" s="151">
        <f>+L253*Parámetros!$B$105</f>
        <v>70.555111015525014</v>
      </c>
      <c r="V253" s="151">
        <f t="shared" si="22"/>
        <v>417.58097650504658</v>
      </c>
      <c r="W253" s="151">
        <f t="shared" si="26"/>
        <v>203.18525709275912</v>
      </c>
      <c r="X253" s="81">
        <f t="shared" si="24"/>
        <v>3699.8864339786128</v>
      </c>
      <c r="Y253" s="82">
        <f>+M253*Parámetros!$C$97</f>
        <v>1.3520044916627713E-2</v>
      </c>
      <c r="Z253" s="82">
        <f>+N253*Parámetros!$C$98</f>
        <v>6.6703992425107633E-2</v>
      </c>
      <c r="AA253" s="82">
        <f>+O253*Parámetros!$C$99</f>
        <v>0.80972999190381323</v>
      </c>
      <c r="AB253" s="82">
        <f>+P253*Parámetros!$C$100</f>
        <v>2.4643772211923229</v>
      </c>
      <c r="AC253" s="82">
        <f>+Q253*Parámetros!$C$101</f>
        <v>3.8072975667528017</v>
      </c>
      <c r="AD253" s="82">
        <f>+R253*Parámetros!$C$102</f>
        <v>10.446000860924523</v>
      </c>
      <c r="AE253" s="82">
        <f>+S253*Parámetros!$C$103</f>
        <v>20.308367414063934</v>
      </c>
      <c r="AF253" s="82">
        <f>+T253*Parámetros!$C$104</f>
        <v>25.818418934883283</v>
      </c>
      <c r="AG253" s="82">
        <f>+U253*Parámetros!$C$105</f>
        <v>50.023573710007234</v>
      </c>
      <c r="AH253" s="82">
        <f t="shared" si="23"/>
        <v>113.75798973706964</v>
      </c>
      <c r="AI253" s="152">
        <f t="shared" si="27"/>
        <v>55.352010009015842</v>
      </c>
      <c r="AJ253" s="81">
        <f t="shared" si="25"/>
        <v>1007.9282023513722</v>
      </c>
    </row>
    <row r="254" spans="1:36" x14ac:dyDescent="0.25">
      <c r="A254" s="18">
        <v>44156</v>
      </c>
      <c r="B254" s="150">
        <f t="shared" si="28"/>
        <v>246</v>
      </c>
      <c r="C254" s="78">
        <f>+'Modelo predictivo'!X253</f>
        <v>7013.8427573938388</v>
      </c>
      <c r="D254" s="81">
        <f>+$C254*'Estructura Poblacion'!C$19</f>
        <v>286.11882630778268</v>
      </c>
      <c r="E254" s="81">
        <f>+$C254*'Estructura Poblacion'!D$19</f>
        <v>470.54252014707635</v>
      </c>
      <c r="F254" s="81">
        <f>+$C254*'Estructura Poblacion'!E$19</f>
        <v>1427.9969503207633</v>
      </c>
      <c r="G254" s="81">
        <f>+$C254*'Estructura Poblacion'!F$19</f>
        <v>1629.7669554152255</v>
      </c>
      <c r="H254" s="81">
        <f>+$C254*'Estructura Poblacion'!G$19</f>
        <v>1305.0239937439421</v>
      </c>
      <c r="I254" s="81">
        <f>+$C254*'Estructura Poblacion'!H$19</f>
        <v>888.23597660738858</v>
      </c>
      <c r="J254" s="81">
        <f>+$C254*'Estructura Poblacion'!I$19</f>
        <v>472.44870819709485</v>
      </c>
      <c r="K254" s="81">
        <f>+$C254*'Estructura Poblacion'!J$19</f>
        <v>260.24232352878101</v>
      </c>
      <c r="L254" s="81">
        <f>+$C254*'Estructura Poblacion'!K$19</f>
        <v>273.46650312578464</v>
      </c>
      <c r="M254" s="151">
        <f>D254*Parámetros!$B$97</f>
        <v>0.28611882630778268</v>
      </c>
      <c r="N254" s="151">
        <f>E254*Parámetros!$B$98</f>
        <v>1.4116275604412292</v>
      </c>
      <c r="O254" s="151">
        <f>+F254*Parámetros!$B$99</f>
        <v>17.135963403849161</v>
      </c>
      <c r="P254" s="151">
        <f>+G254*Parámetros!$B$100</f>
        <v>52.152542573287221</v>
      </c>
      <c r="Q254" s="151">
        <f>+H254*Parámetros!$B$101</f>
        <v>63.946175693453164</v>
      </c>
      <c r="R254" s="151">
        <f>+I254*Parámetros!$B$102</f>
        <v>90.600069613953636</v>
      </c>
      <c r="S254" s="151">
        <f>+J254*Parámetros!$B$103</f>
        <v>78.426485560717751</v>
      </c>
      <c r="T254" s="151">
        <f>+K254*Parámetros!$B$104</f>
        <v>63.238884617493788</v>
      </c>
      <c r="U254" s="151">
        <f>+L254*Parámetros!$B$105</f>
        <v>74.656355353339208</v>
      </c>
      <c r="V254" s="151">
        <f t="shared" si="22"/>
        <v>441.854223202843</v>
      </c>
      <c r="W254" s="151">
        <f t="shared" si="26"/>
        <v>216.26350052567946</v>
      </c>
      <c r="X254" s="81">
        <f t="shared" si="24"/>
        <v>3925.4771566557761</v>
      </c>
      <c r="Y254" s="82">
        <f>+M254*Parámetros!$C$97</f>
        <v>1.4305941315389134E-2</v>
      </c>
      <c r="Z254" s="82">
        <f>+N254*Parámetros!$C$98</f>
        <v>7.0581378022061464E-2</v>
      </c>
      <c r="AA254" s="82">
        <f>+O254*Parámetros!$C$99</f>
        <v>0.85679817019245808</v>
      </c>
      <c r="AB254" s="82">
        <f>+P254*Parámetros!$C$100</f>
        <v>2.6076271286643613</v>
      </c>
      <c r="AC254" s="82">
        <f>+Q254*Parámetros!$C$101</f>
        <v>4.0286090686875493</v>
      </c>
      <c r="AD254" s="82">
        <f>+R254*Parámetros!$C$102</f>
        <v>11.053208492902343</v>
      </c>
      <c r="AE254" s="82">
        <f>+S254*Parámetros!$C$103</f>
        <v>21.488857043636667</v>
      </c>
      <c r="AF254" s="82">
        <f>+T254*Parámetros!$C$104</f>
        <v>27.319198154757316</v>
      </c>
      <c r="AG254" s="82">
        <f>+U254*Parámetros!$C$105</f>
        <v>52.931355945517495</v>
      </c>
      <c r="AH254" s="82">
        <f t="shared" si="23"/>
        <v>120.37054132369563</v>
      </c>
      <c r="AI254" s="152">
        <f t="shared" si="27"/>
        <v>58.914803253748509</v>
      </c>
      <c r="AJ254" s="81">
        <f t="shared" si="25"/>
        <v>1069.3839404213193</v>
      </c>
    </row>
    <row r="255" spans="1:36" x14ac:dyDescent="0.25">
      <c r="A255" s="18">
        <v>44157</v>
      </c>
      <c r="B255" s="150">
        <f t="shared" si="28"/>
        <v>247</v>
      </c>
      <c r="C255" s="78">
        <f>+'Modelo predictivo'!X254</f>
        <v>7416.3439439476933</v>
      </c>
      <c r="D255" s="81">
        <f>+$C255*'Estructura Poblacion'!C$19</f>
        <v>302.53823733077377</v>
      </c>
      <c r="E255" s="81">
        <f>+$C255*'Estructura Poblacion'!D$19</f>
        <v>497.54539563691878</v>
      </c>
      <c r="F255" s="81">
        <f>+$C255*'Estructura Poblacion'!E$19</f>
        <v>1509.9449618146739</v>
      </c>
      <c r="G255" s="81">
        <f>+$C255*'Estructura Poblacion'!F$19</f>
        <v>1723.2938786798466</v>
      </c>
      <c r="H255" s="81">
        <f>+$C255*'Estructura Poblacion'!G$19</f>
        <v>1379.9149948872819</v>
      </c>
      <c r="I255" s="81">
        <f>+$C255*'Estructura Poblacion'!H$19</f>
        <v>939.20889500471219</v>
      </c>
      <c r="J255" s="81">
        <f>+$C255*'Estructura Poblacion'!I$19</f>
        <v>499.56097350054819</v>
      </c>
      <c r="K255" s="81">
        <f>+$C255*'Estructura Poblacion'!J$19</f>
        <v>275.1767678320046</v>
      </c>
      <c r="L255" s="81">
        <f>+$C255*'Estructura Poblacion'!K$19</f>
        <v>289.15983926093361</v>
      </c>
      <c r="M255" s="151">
        <f>D255*Parámetros!$B$97</f>
        <v>0.30253823733077378</v>
      </c>
      <c r="N255" s="151">
        <f>E255*Parámetros!$B$98</f>
        <v>1.4926361869107563</v>
      </c>
      <c r="O255" s="151">
        <f>+F255*Parámetros!$B$99</f>
        <v>18.119339541776085</v>
      </c>
      <c r="P255" s="151">
        <f>+G255*Parámetros!$B$100</f>
        <v>55.145404117755092</v>
      </c>
      <c r="Q255" s="151">
        <f>+H255*Parámetros!$B$101</f>
        <v>67.615834749476818</v>
      </c>
      <c r="R255" s="151">
        <f>+I255*Parámetros!$B$102</f>
        <v>95.799307290480641</v>
      </c>
      <c r="S255" s="151">
        <f>+J255*Parámetros!$B$103</f>
        <v>82.927121601091002</v>
      </c>
      <c r="T255" s="151">
        <f>+K255*Parámetros!$B$104</f>
        <v>66.867954583177109</v>
      </c>
      <c r="U255" s="151">
        <f>+L255*Parámetros!$B$105</f>
        <v>78.940636118234877</v>
      </c>
      <c r="V255" s="151">
        <f t="shared" si="22"/>
        <v>467.21077242623312</v>
      </c>
      <c r="W255" s="151">
        <f t="shared" si="26"/>
        <v>230.10439493663833</v>
      </c>
      <c r="X255" s="81">
        <f t="shared" si="24"/>
        <v>4162.5835341453703</v>
      </c>
      <c r="Y255" s="82">
        <f>+M255*Parámetros!$C$97</f>
        <v>1.512691186653869E-2</v>
      </c>
      <c r="Z255" s="82">
        <f>+N255*Parámetros!$C$98</f>
        <v>7.4631809345537814E-2</v>
      </c>
      <c r="AA255" s="82">
        <f>+O255*Parámetros!$C$99</f>
        <v>0.90596697708880436</v>
      </c>
      <c r="AB255" s="82">
        <f>+P255*Parámetros!$C$100</f>
        <v>2.757270205887755</v>
      </c>
      <c r="AC255" s="82">
        <f>+Q255*Parámetros!$C$101</f>
        <v>4.2597975892170394</v>
      </c>
      <c r="AD255" s="82">
        <f>+R255*Parámetros!$C$102</f>
        <v>11.687515489438638</v>
      </c>
      <c r="AE255" s="82">
        <f>+S255*Parámetros!$C$103</f>
        <v>22.722031318698935</v>
      </c>
      <c r="AF255" s="82">
        <f>+T255*Parámetros!$C$104</f>
        <v>28.88695637993251</v>
      </c>
      <c r="AG255" s="82">
        <f>+U255*Parámetros!$C$105</f>
        <v>55.968911007828524</v>
      </c>
      <c r="AH255" s="82">
        <f t="shared" si="23"/>
        <v>127.27820768930428</v>
      </c>
      <c r="AI255" s="152">
        <f t="shared" si="27"/>
        <v>62.685358937418869</v>
      </c>
      <c r="AJ255" s="81">
        <f t="shared" si="25"/>
        <v>1133.9767891732047</v>
      </c>
    </row>
    <row r="256" spans="1:36" x14ac:dyDescent="0.25">
      <c r="A256" s="18">
        <v>44158</v>
      </c>
      <c r="B256" s="150">
        <f t="shared" si="28"/>
        <v>248</v>
      </c>
      <c r="C256" s="78">
        <f>+'Modelo predictivo'!X255</f>
        <v>7836.1341965727042</v>
      </c>
      <c r="D256" s="81">
        <f>+$C256*'Estructura Poblacion'!C$19</f>
        <v>319.66292896288917</v>
      </c>
      <c r="E256" s="81">
        <f>+$C256*'Estructura Poblacion'!D$19</f>
        <v>525.70815466015461</v>
      </c>
      <c r="F256" s="81">
        <f>+$C256*'Estructura Poblacion'!E$19</f>
        <v>1595.4129743233607</v>
      </c>
      <c r="G256" s="81">
        <f>+$C256*'Estructura Poblacion'!F$19</f>
        <v>1820.8381644014539</v>
      </c>
      <c r="H256" s="81">
        <f>+$C256*'Estructura Poblacion'!G$19</f>
        <v>1458.0228696949903</v>
      </c>
      <c r="I256" s="81">
        <f>+$C256*'Estructura Poblacion'!H$19</f>
        <v>992.37130795124779</v>
      </c>
      <c r="J256" s="81">
        <f>+$C256*'Estructura Poblacion'!I$19</f>
        <v>527.83782107563025</v>
      </c>
      <c r="K256" s="81">
        <f>+$C256*'Estructura Poblacion'!J$19</f>
        <v>290.75270737280778</v>
      </c>
      <c r="L256" s="81">
        <f>+$C256*'Estructura Poblacion'!K$19</f>
        <v>305.52726813016989</v>
      </c>
      <c r="M256" s="151">
        <f>D256*Parámetros!$B$97</f>
        <v>0.31966292896288917</v>
      </c>
      <c r="N256" s="151">
        <f>E256*Parámetros!$B$98</f>
        <v>1.5771244639804638</v>
      </c>
      <c r="O256" s="151">
        <f>+F256*Parámetros!$B$99</f>
        <v>19.14495569188033</v>
      </c>
      <c r="P256" s="151">
        <f>+G256*Parámetros!$B$100</f>
        <v>58.266821260846527</v>
      </c>
      <c r="Q256" s="151">
        <f>+H256*Parámetros!$B$101</f>
        <v>71.443120615054525</v>
      </c>
      <c r="R256" s="151">
        <f>+I256*Parámetros!$B$102</f>
        <v>101.22187341102726</v>
      </c>
      <c r="S256" s="151">
        <f>+J256*Parámetros!$B$103</f>
        <v>87.621078298554622</v>
      </c>
      <c r="T256" s="151">
        <f>+K256*Parámetros!$B$104</f>
        <v>70.652907891592292</v>
      </c>
      <c r="U256" s="151">
        <f>+L256*Parámetros!$B$105</f>
        <v>83.408944199536379</v>
      </c>
      <c r="V256" s="151">
        <f t="shared" si="22"/>
        <v>493.6564887614353</v>
      </c>
      <c r="W256" s="151">
        <f t="shared" si="26"/>
        <v>244.7415504668009</v>
      </c>
      <c r="X256" s="81">
        <f t="shared" si="24"/>
        <v>4411.4984724400047</v>
      </c>
      <c r="Y256" s="82">
        <f>+M256*Parámetros!$C$97</f>
        <v>1.5983146448144459E-2</v>
      </c>
      <c r="Z256" s="82">
        <f>+N256*Parámetros!$C$98</f>
        <v>7.885622319902319E-2</v>
      </c>
      <c r="AA256" s="82">
        <f>+O256*Parámetros!$C$99</f>
        <v>0.9572477845940166</v>
      </c>
      <c r="AB256" s="82">
        <f>+P256*Parámetros!$C$100</f>
        <v>2.9133410630423264</v>
      </c>
      <c r="AC256" s="82">
        <f>+Q256*Parámetros!$C$101</f>
        <v>4.500916598748435</v>
      </c>
      <c r="AD256" s="82">
        <f>+R256*Parámetros!$C$102</f>
        <v>12.349068556145326</v>
      </c>
      <c r="AE256" s="82">
        <f>+S256*Parámetros!$C$103</f>
        <v>24.008175453803968</v>
      </c>
      <c r="AF256" s="82">
        <f>+T256*Parámetros!$C$104</f>
        <v>30.522056209167872</v>
      </c>
      <c r="AG256" s="82">
        <f>+U256*Parámetros!$C$105</f>
        <v>59.136941437471286</v>
      </c>
      <c r="AH256" s="82">
        <f t="shared" si="23"/>
        <v>134.4825864726204</v>
      </c>
      <c r="AI256" s="152">
        <f t="shared" si="27"/>
        <v>66.672833181375495</v>
      </c>
      <c r="AJ256" s="81">
        <f t="shared" si="25"/>
        <v>1201.7865424644497</v>
      </c>
    </row>
    <row r="257" spans="1:36" x14ac:dyDescent="0.25">
      <c r="A257" s="18">
        <v>44159</v>
      </c>
      <c r="B257" s="150">
        <f t="shared" si="28"/>
        <v>249</v>
      </c>
      <c r="C257" s="78">
        <f>+'Modelo predictivo'!X256</f>
        <v>8273.2078725951724</v>
      </c>
      <c r="D257" s="81">
        <f>+$C257*'Estructura Poblacion'!C$19</f>
        <v>337.49267102001562</v>
      </c>
      <c r="E257" s="81">
        <f>+$C257*'Estructura Poblacion'!D$19</f>
        <v>555.03041866283058</v>
      </c>
      <c r="F257" s="81">
        <f>+$C257*'Estructura Poblacion'!E$19</f>
        <v>1684.3998390157028</v>
      </c>
      <c r="G257" s="81">
        <f>+$C257*'Estructura Poblacion'!F$19</f>
        <v>1922.3985014238883</v>
      </c>
      <c r="H257" s="81">
        <f>+$C257*'Estructura Poblacion'!G$19</f>
        <v>1539.3465682683427</v>
      </c>
      <c r="I257" s="81">
        <f>+$C257*'Estructura Poblacion'!H$19</f>
        <v>1047.722500856441</v>
      </c>
      <c r="J257" s="81">
        <f>+$C257*'Estructura Poblacion'!I$19</f>
        <v>557.27887083484927</v>
      </c>
      <c r="K257" s="81">
        <f>+$C257*'Estructura Poblacion'!J$19</f>
        <v>306.96993278486099</v>
      </c>
      <c r="L257" s="81">
        <f>+$C257*'Estructura Poblacion'!K$19</f>
        <v>322.56856972824119</v>
      </c>
      <c r="M257" s="151">
        <f>D257*Parámetros!$B$97</f>
        <v>0.33749267102001562</v>
      </c>
      <c r="N257" s="151">
        <f>E257*Parámetros!$B$98</f>
        <v>1.6650912559884918</v>
      </c>
      <c r="O257" s="151">
        <f>+F257*Parámetros!$B$99</f>
        <v>20.212798068188434</v>
      </c>
      <c r="P257" s="151">
        <f>+G257*Parámetros!$B$100</f>
        <v>61.516752045564431</v>
      </c>
      <c r="Q257" s="151">
        <f>+H257*Parámetros!$B$101</f>
        <v>75.427981845148793</v>
      </c>
      <c r="R257" s="151">
        <f>+I257*Parámetros!$B$102</f>
        <v>106.86769508735698</v>
      </c>
      <c r="S257" s="151">
        <f>+J257*Parámetros!$B$103</f>
        <v>92.508292558584984</v>
      </c>
      <c r="T257" s="151">
        <f>+K257*Parámetros!$B$104</f>
        <v>74.593693666721222</v>
      </c>
      <c r="U257" s="151">
        <f>+L257*Parámetros!$B$105</f>
        <v>88.061219535809855</v>
      </c>
      <c r="V257" s="151">
        <f t="shared" si="22"/>
        <v>521.1910167343832</v>
      </c>
      <c r="W257" s="151">
        <f t="shared" si="26"/>
        <v>260.20852486487888</v>
      </c>
      <c r="X257" s="81">
        <f t="shared" si="24"/>
        <v>4672.4809643095086</v>
      </c>
      <c r="Y257" s="82">
        <f>+M257*Parámetros!$C$97</f>
        <v>1.6874633551000783E-2</v>
      </c>
      <c r="Z257" s="82">
        <f>+N257*Parámetros!$C$98</f>
        <v>8.32545627994246E-2</v>
      </c>
      <c r="AA257" s="82">
        <f>+O257*Parámetros!$C$99</f>
        <v>1.0106399034094218</v>
      </c>
      <c r="AB257" s="82">
        <f>+P257*Parámetros!$C$100</f>
        <v>3.0758376022782219</v>
      </c>
      <c r="AC257" s="82">
        <f>+Q257*Parámetros!$C$101</f>
        <v>4.7519628562443739</v>
      </c>
      <c r="AD257" s="82">
        <f>+R257*Parámetros!$C$102</f>
        <v>13.037858800657551</v>
      </c>
      <c r="AE257" s="82">
        <f>+S257*Parámetros!$C$103</f>
        <v>25.347272161052288</v>
      </c>
      <c r="AF257" s="82">
        <f>+T257*Parámetros!$C$104</f>
        <v>32.224475664023565</v>
      </c>
      <c r="AG257" s="82">
        <f>+U257*Parámetros!$C$105</f>
        <v>62.435404650889183</v>
      </c>
      <c r="AH257" s="82">
        <f t="shared" si="23"/>
        <v>141.98358083490501</v>
      </c>
      <c r="AI257" s="152">
        <f t="shared" si="27"/>
        <v>70.886367834141964</v>
      </c>
      <c r="AJ257" s="81">
        <f t="shared" si="25"/>
        <v>1272.8837554652127</v>
      </c>
    </row>
    <row r="258" spans="1:36" x14ac:dyDescent="0.25">
      <c r="A258" s="18">
        <v>44160</v>
      </c>
      <c r="B258" s="150">
        <f t="shared" si="28"/>
        <v>250</v>
      </c>
      <c r="C258" s="78">
        <f>+'Modelo predictivo'!X257</f>
        <v>8727.4477880795021</v>
      </c>
      <c r="D258" s="81">
        <f>+$C258*'Estructura Poblacion'!C$19</f>
        <v>356.02268316542836</v>
      </c>
      <c r="E258" s="81">
        <f>+$C258*'Estructura Poblacion'!D$19</f>
        <v>585.50432604520984</v>
      </c>
      <c r="F258" s="81">
        <f>+$C258*'Estructura Poblacion'!E$19</f>
        <v>1776.8816976005403</v>
      </c>
      <c r="G258" s="81">
        <f>+$C258*'Estructura Poblacion'!F$19</f>
        <v>2027.947660379092</v>
      </c>
      <c r="H258" s="81">
        <f>+$C258*'Estructura Poblacion'!G$19</f>
        <v>1623.8642868896163</v>
      </c>
      <c r="I258" s="81">
        <f>+$C258*'Estructura Poblacion'!H$19</f>
        <v>1105.247633497738</v>
      </c>
      <c r="J258" s="81">
        <f>+$C258*'Estructura Poblacion'!I$19</f>
        <v>587.87622933078899</v>
      </c>
      <c r="K258" s="81">
        <f>+$C258*'Estructura Poblacion'!J$19</f>
        <v>323.82409606369157</v>
      </c>
      <c r="L258" s="81">
        <f>+$C258*'Estructura Poblacion'!K$19</f>
        <v>340.2791751073969</v>
      </c>
      <c r="M258" s="151">
        <f>D258*Parámetros!$B$97</f>
        <v>0.35602268316542834</v>
      </c>
      <c r="N258" s="151">
        <f>E258*Parámetros!$B$98</f>
        <v>1.7565129781356295</v>
      </c>
      <c r="O258" s="151">
        <f>+F258*Parámetros!$B$99</f>
        <v>21.322580371206485</v>
      </c>
      <c r="P258" s="151">
        <f>+G258*Parámetros!$B$100</f>
        <v>64.894325132130945</v>
      </c>
      <c r="Q258" s="151">
        <f>+H258*Parámetros!$B$101</f>
        <v>79.569350057591208</v>
      </c>
      <c r="R258" s="151">
        <f>+I258*Parámetros!$B$102</f>
        <v>112.73525861676927</v>
      </c>
      <c r="S258" s="151">
        <f>+J258*Parámetros!$B$103</f>
        <v>97.587454068910972</v>
      </c>
      <c r="T258" s="151">
        <f>+K258*Parámetros!$B$104</f>
        <v>78.689255343477043</v>
      </c>
      <c r="U258" s="151">
        <f>+L258*Parámetros!$B$105</f>
        <v>92.896214804319357</v>
      </c>
      <c r="V258" s="151">
        <f t="shared" si="22"/>
        <v>549.80697405570641</v>
      </c>
      <c r="W258" s="151">
        <f t="shared" si="26"/>
        <v>276.53856078810145</v>
      </c>
      <c r="X258" s="81">
        <f t="shared" si="24"/>
        <v>4945.7493775771136</v>
      </c>
      <c r="Y258" s="82">
        <f>+M258*Parámetros!$C$97</f>
        <v>1.7801134158271417E-2</v>
      </c>
      <c r="Z258" s="82">
        <f>+N258*Parámetros!$C$98</f>
        <v>8.7825648906781476E-2</v>
      </c>
      <c r="AA258" s="82">
        <f>+O258*Parámetros!$C$99</f>
        <v>1.0661290185603243</v>
      </c>
      <c r="AB258" s="82">
        <f>+P258*Parámetros!$C$100</f>
        <v>3.2447162566065475</v>
      </c>
      <c r="AC258" s="82">
        <f>+Q258*Parámetros!$C$101</f>
        <v>5.0128690536282461</v>
      </c>
      <c r="AD258" s="82">
        <f>+R258*Parámetros!$C$102</f>
        <v>13.75370155124585</v>
      </c>
      <c r="AE258" s="82">
        <f>+S258*Parámetros!$C$103</f>
        <v>26.738962414881609</v>
      </c>
      <c r="AF258" s="82">
        <f>+T258*Parámetros!$C$104</f>
        <v>33.993758308382084</v>
      </c>
      <c r="AG258" s="82">
        <f>+U258*Parámetros!$C$105</f>
        <v>65.863416296262415</v>
      </c>
      <c r="AH258" s="82">
        <f t="shared" si="23"/>
        <v>149.77917968263213</v>
      </c>
      <c r="AI258" s="152">
        <f t="shared" si="27"/>
        <v>75.335018906582462</v>
      </c>
      <c r="AJ258" s="81">
        <f t="shared" si="25"/>
        <v>1347.3279162412623</v>
      </c>
    </row>
    <row r="259" spans="1:36" x14ac:dyDescent="0.25">
      <c r="A259" s="18">
        <v>44161</v>
      </c>
      <c r="B259" s="150">
        <f t="shared" si="28"/>
        <v>251</v>
      </c>
      <c r="C259" s="78">
        <f>+'Modelo predictivo'!X258</f>
        <v>9198.6120100300759</v>
      </c>
      <c r="D259" s="81">
        <f>+$C259*'Estructura Poblacion'!C$19</f>
        <v>375.24309611817171</v>
      </c>
      <c r="E259" s="81">
        <f>+$C259*'Estructura Poblacion'!D$19</f>
        <v>617.11364608108397</v>
      </c>
      <c r="F259" s="81">
        <f>+$C259*'Estructura Poblacion'!E$19</f>
        <v>1872.8092932593397</v>
      </c>
      <c r="G259" s="81">
        <f>+$C259*'Estructura Poblacion'!F$19</f>
        <v>2137.4294246657919</v>
      </c>
      <c r="H259" s="81">
        <f>+$C259*'Estructura Poblacion'!G$19</f>
        <v>1711.5310105256719</v>
      </c>
      <c r="I259" s="81">
        <f>+$C259*'Estructura Poblacion'!H$19</f>
        <v>1164.9160673795141</v>
      </c>
      <c r="J259" s="81">
        <f>+$C259*'Estructura Poblacion'!I$19</f>
        <v>619.6136000858686</v>
      </c>
      <c r="K259" s="81">
        <f>+$C259*'Estructura Poblacion'!J$19</f>
        <v>341.30622050322046</v>
      </c>
      <c r="L259" s="81">
        <f>+$C259*'Estructura Poblacion'!K$19</f>
        <v>358.64965141141386</v>
      </c>
      <c r="M259" s="151">
        <f>D259*Parámetros!$B$97</f>
        <v>0.37524309611817169</v>
      </c>
      <c r="N259" s="151">
        <f>E259*Parámetros!$B$98</f>
        <v>1.851340938243252</v>
      </c>
      <c r="O259" s="151">
        <f>+F259*Parámetros!$B$99</f>
        <v>22.473711519112076</v>
      </c>
      <c r="P259" s="151">
        <f>+G259*Parámetros!$B$100</f>
        <v>68.39774158930534</v>
      </c>
      <c r="Q259" s="151">
        <f>+H259*Parámetros!$B$101</f>
        <v>83.865019515757922</v>
      </c>
      <c r="R259" s="151">
        <f>+I259*Parámetros!$B$102</f>
        <v>118.82143887271043</v>
      </c>
      <c r="S259" s="151">
        <f>+J259*Parámetros!$B$103</f>
        <v>102.85585761425419</v>
      </c>
      <c r="T259" s="151">
        <f>+K259*Parámetros!$B$104</f>
        <v>82.937411582282564</v>
      </c>
      <c r="U259" s="151">
        <f>+L259*Parámetros!$B$105</f>
        <v>97.91135483531599</v>
      </c>
      <c r="V259" s="151">
        <f t="shared" si="22"/>
        <v>579.48911956309985</v>
      </c>
      <c r="W259" s="151">
        <f t="shared" si="26"/>
        <v>293.76428388019013</v>
      </c>
      <c r="X259" s="81">
        <f t="shared" si="24"/>
        <v>5231.4742132600231</v>
      </c>
      <c r="Y259" s="82">
        <f>+M259*Parámetros!$C$97</f>
        <v>1.8762154805908586E-2</v>
      </c>
      <c r="Z259" s="82">
        <f>+N259*Parámetros!$C$98</f>
        <v>9.2567046912162609E-2</v>
      </c>
      <c r="AA259" s="82">
        <f>+O259*Parámetros!$C$99</f>
        <v>1.1236855759556039</v>
      </c>
      <c r="AB259" s="82">
        <f>+P259*Parámetros!$C$100</f>
        <v>3.4198870794652674</v>
      </c>
      <c r="AC259" s="82">
        <f>+Q259*Parámetros!$C$101</f>
        <v>5.2834962294927488</v>
      </c>
      <c r="AD259" s="82">
        <f>+R259*Parámetros!$C$102</f>
        <v>14.496215542470672</v>
      </c>
      <c r="AE259" s="82">
        <f>+S259*Parámetros!$C$103</f>
        <v>28.182504986305652</v>
      </c>
      <c r="AF259" s="82">
        <f>+T259*Parámetros!$C$104</f>
        <v>35.828961803546065</v>
      </c>
      <c r="AG259" s="82">
        <f>+U259*Parámetros!$C$105</f>
        <v>69.419150578239027</v>
      </c>
      <c r="AH259" s="82">
        <f t="shared" si="23"/>
        <v>157.86523099719312</v>
      </c>
      <c r="AI259" s="152">
        <f t="shared" si="27"/>
        <v>80.027674321884291</v>
      </c>
      <c r="AJ259" s="81">
        <f t="shared" si="25"/>
        <v>1425.1654729165712</v>
      </c>
    </row>
    <row r="260" spans="1:36" x14ac:dyDescent="0.25">
      <c r="A260" s="18">
        <v>44162</v>
      </c>
      <c r="B260" s="150">
        <f t="shared" si="28"/>
        <v>252</v>
      </c>
      <c r="C260" s="78">
        <f>+'Modelo predictivo'!X259</f>
        <v>9686.3204266424291</v>
      </c>
      <c r="D260" s="81">
        <f>+$C260*'Estructura Poblacion'!C$19</f>
        <v>395.13840380730556</v>
      </c>
      <c r="E260" s="81">
        <f>+$C260*'Estructura Poblacion'!D$19</f>
        <v>649.83287794692467</v>
      </c>
      <c r="F260" s="81">
        <f>+$C260*'Estructura Poblacion'!E$19</f>
        <v>1972.1052363903759</v>
      </c>
      <c r="G260" s="81">
        <f>+$C260*'Estructura Poblacion'!F$19</f>
        <v>2250.7554698547551</v>
      </c>
      <c r="H260" s="81">
        <f>+$C260*'Estructura Poblacion'!G$19</f>
        <v>1802.2760140344878</v>
      </c>
      <c r="I260" s="81">
        <f>+$C260*'Estructura Poblacion'!H$19</f>
        <v>1226.6796649840721</v>
      </c>
      <c r="J260" s="81">
        <f>+$C260*'Estructura Poblacion'!I$19</f>
        <v>652.46537897162364</v>
      </c>
      <c r="K260" s="81">
        <f>+$C260*'Estructura Poblacion'!J$19</f>
        <v>359.40220239701796</v>
      </c>
      <c r="L260" s="81">
        <f>+$C260*'Estructura Poblacion'!K$19</f>
        <v>377.66517825586664</v>
      </c>
      <c r="M260" s="151">
        <f>D260*Parámetros!$B$97</f>
        <v>0.39513840380730558</v>
      </c>
      <c r="N260" s="151">
        <f>E260*Parámetros!$B$98</f>
        <v>1.949498633840774</v>
      </c>
      <c r="O260" s="151">
        <f>+F260*Parámetros!$B$99</f>
        <v>23.665262836684512</v>
      </c>
      <c r="P260" s="151">
        <f>+G260*Parámetros!$B$100</f>
        <v>72.024175035352172</v>
      </c>
      <c r="Q260" s="151">
        <f>+H260*Parámetros!$B$101</f>
        <v>88.311524687689911</v>
      </c>
      <c r="R260" s="151">
        <f>+I260*Parámetros!$B$102</f>
        <v>125.12132582837535</v>
      </c>
      <c r="S260" s="151">
        <f>+J260*Parámetros!$B$103</f>
        <v>108.30925290928953</v>
      </c>
      <c r="T260" s="151">
        <f>+K260*Parámetros!$B$104</f>
        <v>87.334735182475356</v>
      </c>
      <c r="U260" s="151">
        <f>+L260*Parámetros!$B$105</f>
        <v>103.10259366385159</v>
      </c>
      <c r="V260" s="151">
        <f t="shared" si="22"/>
        <v>610.21350718136648</v>
      </c>
      <c r="W260" s="151">
        <f t="shared" si="26"/>
        <v>311.91735873623583</v>
      </c>
      <c r="X260" s="81">
        <f t="shared" si="24"/>
        <v>5529.7703617051538</v>
      </c>
      <c r="Y260" s="82">
        <f>+M260*Parámetros!$C$97</f>
        <v>1.975692019036528E-2</v>
      </c>
      <c r="Z260" s="82">
        <f>+N260*Parámetros!$C$98</f>
        <v>9.7474931692038705E-2</v>
      </c>
      <c r="AA260" s="82">
        <f>+O260*Parámetros!$C$99</f>
        <v>1.1832631418342257</v>
      </c>
      <c r="AB260" s="82">
        <f>+P260*Parámetros!$C$100</f>
        <v>3.6012087517676088</v>
      </c>
      <c r="AC260" s="82">
        <f>+Q260*Parámetros!$C$101</f>
        <v>5.5636260553244643</v>
      </c>
      <c r="AD260" s="82">
        <f>+R260*Parámetros!$C$102</f>
        <v>15.264801751061793</v>
      </c>
      <c r="AE260" s="82">
        <f>+S260*Parámetros!$C$103</f>
        <v>29.676735297145331</v>
      </c>
      <c r="AF260" s="82">
        <f>+T260*Parámetros!$C$104</f>
        <v>37.728605598829354</v>
      </c>
      <c r="AG260" s="82">
        <f>+U260*Parámetros!$C$105</f>
        <v>73.099738907670769</v>
      </c>
      <c r="AH260" s="82">
        <f t="shared" si="23"/>
        <v>166.23521135551596</v>
      </c>
      <c r="AI260" s="152">
        <f t="shared" si="27"/>
        <v>84.972960193031582</v>
      </c>
      <c r="AJ260" s="81">
        <f t="shared" si="25"/>
        <v>1506.4277240790555</v>
      </c>
    </row>
    <row r="261" spans="1:36" x14ac:dyDescent="0.25">
      <c r="A261" s="18">
        <v>44163</v>
      </c>
      <c r="B261" s="150">
        <f t="shared" si="28"/>
        <v>253</v>
      </c>
      <c r="C261" s="78">
        <f>+'Modelo predictivo'!X260</f>
        <v>10190.041316473391</v>
      </c>
      <c r="D261" s="81">
        <f>+$C261*'Estructura Poblacion'!C$19</f>
        <v>415.68691548205254</v>
      </c>
      <c r="E261" s="81">
        <f>+$C261*'Estructura Poblacion'!D$19</f>
        <v>683.62634967851227</v>
      </c>
      <c r="F261" s="81">
        <f>+$C261*'Estructura Poblacion'!E$19</f>
        <v>2074.6612701328195</v>
      </c>
      <c r="G261" s="81">
        <f>+$C261*'Estructura Poblacion'!F$19</f>
        <v>2367.8022428428476</v>
      </c>
      <c r="H261" s="81">
        <f>+$C261*'Estructura Poblacion'!G$19</f>
        <v>1896.0003631705547</v>
      </c>
      <c r="I261" s="81">
        <f>+$C261*'Estructura Poblacion'!H$19</f>
        <v>1290.4710888857392</v>
      </c>
      <c r="J261" s="81">
        <f>+$C261*'Estructura Poblacion'!I$19</f>
        <v>686.39574951516806</v>
      </c>
      <c r="K261" s="81">
        <f>+$C261*'Estructura Poblacion'!J$19</f>
        <v>378.09231269944854</v>
      </c>
      <c r="L261" s="81">
        <f>+$C261*'Estructura Poblacion'!K$19</f>
        <v>397.30502406624896</v>
      </c>
      <c r="M261" s="151">
        <f>D261*Parámetros!$B$97</f>
        <v>0.41568691548205255</v>
      </c>
      <c r="N261" s="151">
        <f>E261*Parámetros!$B$98</f>
        <v>2.0508790490355366</v>
      </c>
      <c r="O261" s="151">
        <f>+F261*Parámetros!$B$99</f>
        <v>24.895935241593833</v>
      </c>
      <c r="P261" s="151">
        <f>+G261*Parámetros!$B$100</f>
        <v>75.769671770971129</v>
      </c>
      <c r="Q261" s="151">
        <f>+H261*Parámetros!$B$101</f>
        <v>92.904017795357177</v>
      </c>
      <c r="R261" s="151">
        <f>+I261*Parámetros!$B$102</f>
        <v>131.62805106634539</v>
      </c>
      <c r="S261" s="151">
        <f>+J261*Parámetros!$B$103</f>
        <v>113.9416944195179</v>
      </c>
      <c r="T261" s="151">
        <f>+K261*Parámetros!$B$104</f>
        <v>91.876431985965993</v>
      </c>
      <c r="U261" s="151">
        <f>+L261*Parámetros!$B$105</f>
        <v>108.46427157008597</v>
      </c>
      <c r="V261" s="151">
        <f t="shared" si="22"/>
        <v>641.94663981435497</v>
      </c>
      <c r="W261" s="151">
        <f t="shared" si="26"/>
        <v>331.02810006412102</v>
      </c>
      <c r="X261" s="81">
        <f t="shared" si="24"/>
        <v>5840.6889014553881</v>
      </c>
      <c r="Y261" s="82">
        <f>+M261*Parámetros!$C$97</f>
        <v>2.0784345774102628E-2</v>
      </c>
      <c r="Z261" s="82">
        <f>+N261*Parámetros!$C$98</f>
        <v>0.10254395245177683</v>
      </c>
      <c r="AA261" s="82">
        <f>+O261*Parámetros!$C$99</f>
        <v>1.2447967620796918</v>
      </c>
      <c r="AB261" s="82">
        <f>+P261*Parámetros!$C$100</f>
        <v>3.7884835885485568</v>
      </c>
      <c r="AC261" s="82">
        <f>+Q261*Parámetros!$C$101</f>
        <v>5.8529531211075021</v>
      </c>
      <c r="AD261" s="82">
        <f>+R261*Parámetros!$C$102</f>
        <v>16.058622230094137</v>
      </c>
      <c r="AE261" s="82">
        <f>+S261*Parámetros!$C$103</f>
        <v>31.220024270947906</v>
      </c>
      <c r="AF261" s="82">
        <f>+T261*Parámetros!$C$104</f>
        <v>39.690618617937311</v>
      </c>
      <c r="AG261" s="82">
        <f>+U261*Parámetros!$C$105</f>
        <v>76.901168543190948</v>
      </c>
      <c r="AH261" s="82">
        <f t="shared" si="23"/>
        <v>174.87999543213192</v>
      </c>
      <c r="AI261" s="152">
        <f t="shared" si="27"/>
        <v>90.179134894859956</v>
      </c>
      <c r="AJ261" s="81">
        <f t="shared" si="25"/>
        <v>1591.1285846163273</v>
      </c>
    </row>
    <row r="262" spans="1:36" x14ac:dyDescent="0.25">
      <c r="A262" s="18">
        <v>44164</v>
      </c>
      <c r="B262" s="150">
        <f t="shared" si="28"/>
        <v>254</v>
      </c>
      <c r="C262" s="78">
        <f>+'Modelo predictivo'!X261</f>
        <v>10709.078180716839</v>
      </c>
      <c r="D262" s="81">
        <f>+$C262*'Estructura Poblacion'!C$19</f>
        <v>436.86021855493016</v>
      </c>
      <c r="E262" s="81">
        <f>+$C262*'Estructura Poblacion'!D$19</f>
        <v>718.44733477871102</v>
      </c>
      <c r="F262" s="81">
        <f>+$C262*'Estructura Poblacion'!E$19</f>
        <v>2180.3355894583215</v>
      </c>
      <c r="G262" s="81">
        <f>+$C262*'Estructura Poblacion'!F$19</f>
        <v>2488.40790214346</v>
      </c>
      <c r="H262" s="81">
        <f>+$C262*'Estructura Poblacion'!G$19</f>
        <v>1992.5744645447639</v>
      </c>
      <c r="I262" s="81">
        <f>+$C262*'Estructura Poblacion'!H$19</f>
        <v>1356.2021341847674</v>
      </c>
      <c r="J262" s="81">
        <f>+$C262*'Estructura Poblacion'!I$19</f>
        <v>721.35779592831079</v>
      </c>
      <c r="K262" s="81">
        <f>+$C262*'Estructura Poblacion'!J$19</f>
        <v>397.35070844911286</v>
      </c>
      <c r="L262" s="81">
        <f>+$C262*'Estructura Poblacion'!K$19</f>
        <v>417.5420326744615</v>
      </c>
      <c r="M262" s="151">
        <f>D262*Parámetros!$B$97</f>
        <v>0.43686021855493018</v>
      </c>
      <c r="N262" s="151">
        <f>E262*Parámetros!$B$98</f>
        <v>2.1553420043361333</v>
      </c>
      <c r="O262" s="151">
        <f>+F262*Parámetros!$B$99</f>
        <v>26.164027073499859</v>
      </c>
      <c r="P262" s="151">
        <f>+G262*Parámetros!$B$100</f>
        <v>79.629052868590719</v>
      </c>
      <c r="Q262" s="151">
        <f>+H262*Parámetros!$B$101</f>
        <v>97.636148762693438</v>
      </c>
      <c r="R262" s="151">
        <f>+I262*Parámetros!$B$102</f>
        <v>138.33261768684628</v>
      </c>
      <c r="S262" s="151">
        <f>+J262*Parámetros!$B$103</f>
        <v>119.7453941240996</v>
      </c>
      <c r="T262" s="151">
        <f>+K262*Parámetros!$B$104</f>
        <v>96.556222153134428</v>
      </c>
      <c r="U262" s="151">
        <f>+L262*Parámetros!$B$105</f>
        <v>113.988974920128</v>
      </c>
      <c r="V262" s="151">
        <f t="shared" si="22"/>
        <v>674.64463981188351</v>
      </c>
      <c r="W262" s="151">
        <f t="shared" si="26"/>
        <v>351.12503666681334</v>
      </c>
      <c r="X262" s="81">
        <f t="shared" si="24"/>
        <v>6164.2085046004577</v>
      </c>
      <c r="Y262" s="82">
        <f>+M262*Parámetros!$C$97</f>
        <v>2.1843010927746511E-2</v>
      </c>
      <c r="Z262" s="82">
        <f>+N262*Parámetros!$C$98</f>
        <v>0.10776710021680667</v>
      </c>
      <c r="AA262" s="82">
        <f>+O262*Parámetros!$C$99</f>
        <v>1.308201353674993</v>
      </c>
      <c r="AB262" s="82">
        <f>+P262*Parámetros!$C$100</f>
        <v>3.9814526434295363</v>
      </c>
      <c r="AC262" s="82">
        <f>+Q262*Parámetros!$C$101</f>
        <v>6.151077372049687</v>
      </c>
      <c r="AD262" s="82">
        <f>+R262*Parámetros!$C$102</f>
        <v>16.876579357795244</v>
      </c>
      <c r="AE262" s="82">
        <f>+S262*Parámetros!$C$103</f>
        <v>32.810237990003294</v>
      </c>
      <c r="AF262" s="82">
        <f>+T262*Parámetros!$C$104</f>
        <v>41.712287970154073</v>
      </c>
      <c r="AG262" s="82">
        <f>+U262*Parámetros!$C$105</f>
        <v>80.818183218370748</v>
      </c>
      <c r="AH262" s="82">
        <f t="shared" si="23"/>
        <v>183.78763001662213</v>
      </c>
      <c r="AI262" s="152">
        <f t="shared" si="27"/>
        <v>95.653970283506993</v>
      </c>
      <c r="AJ262" s="81">
        <f t="shared" si="25"/>
        <v>1679.2622443494424</v>
      </c>
    </row>
    <row r="263" spans="1:36" x14ac:dyDescent="0.25">
      <c r="A263" s="18">
        <v>44165</v>
      </c>
      <c r="B263" s="150">
        <f t="shared" si="28"/>
        <v>255</v>
      </c>
      <c r="C263" s="78">
        <f>+'Modelo predictivo'!X262</f>
        <v>11242.557147001848</v>
      </c>
      <c r="D263" s="81">
        <f>+$C263*'Estructura Poblacion'!C$19</f>
        <v>458.62266475925202</v>
      </c>
      <c r="E263" s="81">
        <f>+$C263*'Estructura Poblacion'!D$19</f>
        <v>754.2372071673642</v>
      </c>
      <c r="F263" s="81">
        <f>+$C263*'Estructura Poblacion'!E$19</f>
        <v>2288.9502766228129</v>
      </c>
      <c r="G263" s="81">
        <f>+$C263*'Estructura Poblacion'!F$19</f>
        <v>2612.3693909783547</v>
      </c>
      <c r="H263" s="81">
        <f>+$C263*'Estructura Poblacion'!G$19</f>
        <v>2091.8357219240702</v>
      </c>
      <c r="I263" s="81">
        <f>+$C263*'Estructura Poblacion'!H$19</f>
        <v>1423.7621333190702</v>
      </c>
      <c r="J263" s="81">
        <f>+$C263*'Estructura Poblacion'!I$19</f>
        <v>757.29265463411468</v>
      </c>
      <c r="K263" s="81">
        <f>+$C263*'Estructura Poblacion'!J$19</f>
        <v>417.14496539811381</v>
      </c>
      <c r="L263" s="81">
        <f>+$C263*'Estructura Poblacion'!K$19</f>
        <v>438.34213219869554</v>
      </c>
      <c r="M263" s="151">
        <f>D263*Parámetros!$B$97</f>
        <v>0.45862266475925201</v>
      </c>
      <c r="N263" s="151">
        <f>E263*Parámetros!$B$98</f>
        <v>2.2627116215020928</v>
      </c>
      <c r="O263" s="151">
        <f>+F263*Parámetros!$B$99</f>
        <v>27.467403319473757</v>
      </c>
      <c r="P263" s="151">
        <f>+G263*Parámetros!$B$100</f>
        <v>83.595820511307352</v>
      </c>
      <c r="Q263" s="151">
        <f>+H263*Parámetros!$B$101</f>
        <v>102.49995037427944</v>
      </c>
      <c r="R263" s="151">
        <f>+I263*Parámetros!$B$102</f>
        <v>145.22373759854514</v>
      </c>
      <c r="S263" s="151">
        <f>+J263*Parámetros!$B$103</f>
        <v>125.71058066926304</v>
      </c>
      <c r="T263" s="151">
        <f>+K263*Parámetros!$B$104</f>
        <v>101.36622659174165</v>
      </c>
      <c r="U263" s="151">
        <f>+L263*Parámetros!$B$105</f>
        <v>119.6674020902439</v>
      </c>
      <c r="V263" s="151">
        <f t="shared" si="22"/>
        <v>708.25245544111556</v>
      </c>
      <c r="W263" s="151">
        <f t="shared" si="26"/>
        <v>372.23442631974382</v>
      </c>
      <c r="X263" s="81">
        <f t="shared" si="24"/>
        <v>6500.2265337218296</v>
      </c>
      <c r="Y263" s="82">
        <f>+M263*Parámetros!$C$97</f>
        <v>2.29311332379626E-2</v>
      </c>
      <c r="Z263" s="82">
        <f>+N263*Parámetros!$C$98</f>
        <v>0.11313558107510464</v>
      </c>
      <c r="AA263" s="82">
        <f>+O263*Parámetros!$C$99</f>
        <v>1.3733701659736879</v>
      </c>
      <c r="AB263" s="82">
        <f>+P263*Parámetros!$C$100</f>
        <v>4.1797910255653674</v>
      </c>
      <c r="AC263" s="82">
        <f>+Q263*Parámetros!$C$101</f>
        <v>6.4574968735796041</v>
      </c>
      <c r="AD263" s="82">
        <f>+R263*Parámetros!$C$102</f>
        <v>17.717295987022506</v>
      </c>
      <c r="AE263" s="82">
        <f>+S263*Parámetros!$C$103</f>
        <v>34.444699103378078</v>
      </c>
      <c r="AF263" s="82">
        <f>+T263*Parámetros!$C$104</f>
        <v>43.790209887632393</v>
      </c>
      <c r="AG263" s="82">
        <f>+U263*Parámetros!$C$105</f>
        <v>84.844188081982921</v>
      </c>
      <c r="AH263" s="82">
        <f t="shared" si="23"/>
        <v>192.94311783944761</v>
      </c>
      <c r="AI263" s="152">
        <f t="shared" si="27"/>
        <v>101.4046195386338</v>
      </c>
      <c r="AJ263" s="81">
        <f t="shared" si="25"/>
        <v>1770.8007426502561</v>
      </c>
    </row>
    <row r="264" spans="1:36" x14ac:dyDescent="0.25">
      <c r="A264" s="18">
        <v>44166</v>
      </c>
      <c r="B264" s="150">
        <f t="shared" si="28"/>
        <v>256</v>
      </c>
      <c r="C264" s="78">
        <f>+'Modelo predictivo'!X263</f>
        <v>11789.415296747582</v>
      </c>
      <c r="D264" s="81">
        <f>+$C264*'Estructura Poblacion'!C$19</f>
        <v>480.93089398169241</v>
      </c>
      <c r="E264" s="81">
        <f>+$C264*'Estructura Poblacion'!D$19</f>
        <v>790.92465809047826</v>
      </c>
      <c r="F264" s="81">
        <f>+$C264*'Estructura Poblacion'!E$19</f>
        <v>2400.2889246516334</v>
      </c>
      <c r="G264" s="81">
        <f>+$C264*'Estructura Poblacion'!F$19</f>
        <v>2739.4397249711678</v>
      </c>
      <c r="H264" s="81">
        <f>+$C264*'Estructura Poblacion'!G$19</f>
        <v>2193.5863643718599</v>
      </c>
      <c r="I264" s="81">
        <f>+$C264*'Estructura Poblacion'!H$19</f>
        <v>1493.0164778355704</v>
      </c>
      <c r="J264" s="81">
        <f>+$C264*'Estructura Poblacion'!I$19</f>
        <v>794.12872800374737</v>
      </c>
      <c r="K264" s="81">
        <f>+$C264*'Estructura Poblacion'!J$19</f>
        <v>437.43564490906431</v>
      </c>
      <c r="L264" s="81">
        <f>+$C264*'Estructura Poblacion'!K$19</f>
        <v>459.66387993236879</v>
      </c>
      <c r="M264" s="151">
        <f>D264*Parámetros!$B$97</f>
        <v>0.48093089398169242</v>
      </c>
      <c r="N264" s="151">
        <f>E264*Parámetros!$B$98</f>
        <v>2.3727739742714347</v>
      </c>
      <c r="O264" s="151">
        <f>+F264*Parámetros!$B$99</f>
        <v>28.803467095819602</v>
      </c>
      <c r="P264" s="151">
        <f>+G264*Parámetros!$B$100</f>
        <v>87.662071199077374</v>
      </c>
      <c r="Q264" s="151">
        <f>+H264*Parámetros!$B$101</f>
        <v>107.48573185422114</v>
      </c>
      <c r="R264" s="151">
        <f>+I264*Parámetros!$B$102</f>
        <v>152.28768073922816</v>
      </c>
      <c r="S264" s="151">
        <f>+J264*Parámetros!$B$103</f>
        <v>131.82536884862208</v>
      </c>
      <c r="T264" s="151">
        <f>+K264*Parámetros!$B$104</f>
        <v>106.29686171290263</v>
      </c>
      <c r="U264" s="151">
        <f>+L264*Parámetros!$B$105</f>
        <v>125.48823922153669</v>
      </c>
      <c r="V264" s="151">
        <f t="shared" si="22"/>
        <v>742.70312553966085</v>
      </c>
      <c r="W264" s="151">
        <f t="shared" si="26"/>
        <v>394.37972022436179</v>
      </c>
      <c r="X264" s="81">
        <f t="shared" si="24"/>
        <v>6848.5499390371278</v>
      </c>
      <c r="Y264" s="82">
        <f>+M264*Parámetros!$C$97</f>
        <v>2.4046544699084623E-2</v>
      </c>
      <c r="Z264" s="82">
        <f>+N264*Parámetros!$C$98</f>
        <v>0.11863869871357174</v>
      </c>
      <c r="AA264" s="82">
        <f>+O264*Parámetros!$C$99</f>
        <v>1.4401733547909803</v>
      </c>
      <c r="AB264" s="82">
        <f>+P264*Parámetros!$C$100</f>
        <v>4.3831035599538692</v>
      </c>
      <c r="AC264" s="82">
        <f>+Q264*Parámetros!$C$101</f>
        <v>6.7716011068159316</v>
      </c>
      <c r="AD264" s="82">
        <f>+R264*Parámetros!$C$102</f>
        <v>18.579097050185837</v>
      </c>
      <c r="AE264" s="82">
        <f>+S264*Parámetros!$C$103</f>
        <v>36.120151064522453</v>
      </c>
      <c r="AF264" s="82">
        <f>+T264*Parámetros!$C$104</f>
        <v>45.920244259973934</v>
      </c>
      <c r="AG264" s="82">
        <f>+U264*Parámetros!$C$105</f>
        <v>88.971161608069508</v>
      </c>
      <c r="AH264" s="82">
        <f t="shared" si="23"/>
        <v>202.32821724772518</v>
      </c>
      <c r="AI264" s="152">
        <f t="shared" si="27"/>
        <v>107.43747126911839</v>
      </c>
      <c r="AJ264" s="81">
        <f t="shared" si="25"/>
        <v>1865.691488628863</v>
      </c>
    </row>
    <row r="265" spans="1:36" x14ac:dyDescent="0.25">
      <c r="A265" s="18">
        <v>44167</v>
      </c>
      <c r="B265" s="150">
        <f t="shared" si="28"/>
        <v>257</v>
      </c>
      <c r="C265" s="78">
        <f>+'Modelo predictivo'!X264</f>
        <v>12348.390309160808</v>
      </c>
      <c r="D265" s="81">
        <f>+$C265*'Estructura Poblacion'!C$19</f>
        <v>503.73341180524244</v>
      </c>
      <c r="E265" s="81">
        <f>+$C265*'Estructura Poblacion'!D$19</f>
        <v>828.42500135992088</v>
      </c>
      <c r="F265" s="81">
        <f>+$C265*'Estructura Poblacion'!E$19</f>
        <v>2514.094528889073</v>
      </c>
      <c r="G265" s="81">
        <f>+$C265*'Estructura Poblacion'!F$19</f>
        <v>2869.3255857817107</v>
      </c>
      <c r="H265" s="81">
        <f>+$C265*'Estructura Poblacion'!G$19</f>
        <v>2297.5915193681822</v>
      </c>
      <c r="I265" s="81">
        <f>+$C265*'Estructura Poblacion'!H$19</f>
        <v>1563.8053069017178</v>
      </c>
      <c r="J265" s="81">
        <f>+$C265*'Estructura Poblacion'!I$19</f>
        <v>831.78098678167453</v>
      </c>
      <c r="K265" s="81">
        <f>+$C265*'Estructura Poblacion'!J$19</f>
        <v>458.1759097049349</v>
      </c>
      <c r="L265" s="81">
        <f>+$C265*'Estructura Poblacion'!K$19</f>
        <v>481.45805856835182</v>
      </c>
      <c r="M265" s="151">
        <f>D265*Parámetros!$B$97</f>
        <v>0.50373341180524245</v>
      </c>
      <c r="N265" s="151">
        <f>E265*Parámetros!$B$98</f>
        <v>2.4852750040797629</v>
      </c>
      <c r="O265" s="151">
        <f>+F265*Parámetros!$B$99</f>
        <v>30.169134346668876</v>
      </c>
      <c r="P265" s="151">
        <f>+G265*Parámetros!$B$100</f>
        <v>91.818418745014739</v>
      </c>
      <c r="Q265" s="151">
        <f>+H265*Parámetros!$B$101</f>
        <v>112.58198444904093</v>
      </c>
      <c r="R265" s="151">
        <f>+I265*Parámetros!$B$102</f>
        <v>159.50814130397521</v>
      </c>
      <c r="S265" s="151">
        <f>+J265*Parámetros!$B$103</f>
        <v>138.07564380575798</v>
      </c>
      <c r="T265" s="151">
        <f>+K265*Parámetros!$B$104</f>
        <v>111.33674605829917</v>
      </c>
      <c r="U265" s="151">
        <f>+L265*Parámetros!$B$105</f>
        <v>131.43804998916005</v>
      </c>
      <c r="V265" s="151">
        <f t="shared" si="22"/>
        <v>777.91712711380194</v>
      </c>
      <c r="W265" s="151">
        <f t="shared" si="26"/>
        <v>417.58097650504658</v>
      </c>
      <c r="X265" s="81">
        <f t="shared" si="24"/>
        <v>7208.8860896458837</v>
      </c>
      <c r="Y265" s="82">
        <f>+M265*Parámetros!$C$97</f>
        <v>2.5186670590262125E-2</v>
      </c>
      <c r="Z265" s="82">
        <f>+N265*Parámetros!$C$98</f>
        <v>0.12426375020398815</v>
      </c>
      <c r="AA265" s="82">
        <f>+O265*Parámetros!$C$99</f>
        <v>1.508456717333444</v>
      </c>
      <c r="AB265" s="82">
        <f>+P265*Parámetros!$C$100</f>
        <v>4.5909209372507371</v>
      </c>
      <c r="AC265" s="82">
        <f>+Q265*Parámetros!$C$101</f>
        <v>7.0926650202895791</v>
      </c>
      <c r="AD265" s="82">
        <f>+R265*Parámetros!$C$102</f>
        <v>19.459993239084977</v>
      </c>
      <c r="AE265" s="82">
        <f>+S265*Parámetros!$C$103</f>
        <v>37.832726402777688</v>
      </c>
      <c r="AF265" s="82">
        <f>+T265*Parámetros!$C$104</f>
        <v>48.097474297185244</v>
      </c>
      <c r="AG265" s="82">
        <f>+U265*Parámetros!$C$105</f>
        <v>93.189577442314473</v>
      </c>
      <c r="AH265" s="82">
        <f t="shared" si="23"/>
        <v>211.92126447703038</v>
      </c>
      <c r="AI265" s="152">
        <f t="shared" si="27"/>
        <v>113.75798973706964</v>
      </c>
      <c r="AJ265" s="81">
        <f t="shared" si="25"/>
        <v>1963.8547633688236</v>
      </c>
    </row>
    <row r="266" spans="1:36" x14ac:dyDescent="0.25">
      <c r="A266" s="18">
        <v>44168</v>
      </c>
      <c r="B266" s="150">
        <f t="shared" si="28"/>
        <v>258</v>
      </c>
      <c r="C266" s="78">
        <f>+'Modelo predictivo'!X265</f>
        <v>12918.011851106538</v>
      </c>
      <c r="D266" s="81">
        <f>+$C266*'Estructura Poblacion'!C$19</f>
        <v>526.97023827235023</v>
      </c>
      <c r="E266" s="81">
        <f>+$C266*'Estructura Poblacion'!D$19</f>
        <v>866.63959571971805</v>
      </c>
      <c r="F266" s="81">
        <f>+$C266*'Estructura Poblacion'!E$19</f>
        <v>2630.0677340023508</v>
      </c>
      <c r="G266" s="81">
        <f>+$C266*'Estructura Poblacion'!F$19</f>
        <v>3001.6853204189279</v>
      </c>
      <c r="H266" s="81">
        <f>+$C266*'Estructura Poblacion'!G$19</f>
        <v>2403.5776107742026</v>
      </c>
      <c r="I266" s="81">
        <f>+$C266*'Estructura Poblacion'!H$19</f>
        <v>1635.9424169151127</v>
      </c>
      <c r="J266" s="81">
        <f>+$C266*'Estructura Poblacion'!I$19</f>
        <v>870.1503901119388</v>
      </c>
      <c r="K266" s="81">
        <f>+$C266*'Estructura Poblacion'!J$19</f>
        <v>479.31120439795217</v>
      </c>
      <c r="L266" s="81">
        <f>+$C266*'Estructura Poblacion'!K$19</f>
        <v>503.6673404939844</v>
      </c>
      <c r="M266" s="151">
        <f>D266*Parámetros!$B$97</f>
        <v>0.52697023827235023</v>
      </c>
      <c r="N266" s="151">
        <f>E266*Parámetros!$B$98</f>
        <v>2.599918787159154</v>
      </c>
      <c r="O266" s="151">
        <f>+F266*Parámetros!$B$99</f>
        <v>31.56081280802821</v>
      </c>
      <c r="P266" s="151">
        <f>+G266*Parámetros!$B$100</f>
        <v>96.053930253405696</v>
      </c>
      <c r="Q266" s="151">
        <f>+H266*Parámetros!$B$101</f>
        <v>117.77530292793594</v>
      </c>
      <c r="R266" s="151">
        <f>+I266*Parámetros!$B$102</f>
        <v>166.86612652534149</v>
      </c>
      <c r="S266" s="151">
        <f>+J266*Parámetros!$B$103</f>
        <v>144.44496475858185</v>
      </c>
      <c r="T266" s="151">
        <f>+K266*Parámetros!$B$104</f>
        <v>116.47262266870237</v>
      </c>
      <c r="U266" s="151">
        <f>+L266*Parámetros!$B$105</f>
        <v>137.50118395485774</v>
      </c>
      <c r="V266" s="151">
        <f t="shared" ref="V266:V294" si="29">+SUM(M266:U266)</f>
        <v>813.8018329222848</v>
      </c>
      <c r="W266" s="151">
        <f t="shared" si="26"/>
        <v>441.854223202843</v>
      </c>
      <c r="X266" s="81">
        <f t="shared" si="24"/>
        <v>7580.8336993653256</v>
      </c>
      <c r="Y266" s="82">
        <f>+M266*Parámetros!$C$97</f>
        <v>2.6348511913617513E-2</v>
      </c>
      <c r="Z266" s="82">
        <f>+N266*Parámetros!$C$98</f>
        <v>0.1299959393579577</v>
      </c>
      <c r="AA266" s="82">
        <f>+O266*Parámetros!$C$99</f>
        <v>1.5780406404014107</v>
      </c>
      <c r="AB266" s="82">
        <f>+P266*Parámetros!$C$100</f>
        <v>4.802696512670285</v>
      </c>
      <c r="AC266" s="82">
        <f>+Q266*Parámetros!$C$101</f>
        <v>7.4198440844599647</v>
      </c>
      <c r="AD266" s="82">
        <f>+R266*Parámetros!$C$102</f>
        <v>20.35766743609166</v>
      </c>
      <c r="AE266" s="82">
        <f>+S266*Parámetros!$C$103</f>
        <v>39.577920343851432</v>
      </c>
      <c r="AF266" s="82">
        <f>+T266*Parámetros!$C$104</f>
        <v>50.316172992879423</v>
      </c>
      <c r="AG266" s="82">
        <f>+U266*Parámetros!$C$105</f>
        <v>97.488339423994134</v>
      </c>
      <c r="AH266" s="82">
        <f t="shared" ref="AH266:AH294" si="30">+SUM(Y266:AG266)</f>
        <v>221.69702588561989</v>
      </c>
      <c r="AI266" s="152">
        <f t="shared" si="27"/>
        <v>120.37054132369563</v>
      </c>
      <c r="AJ266" s="81">
        <f t="shared" si="25"/>
        <v>2065.1812479307478</v>
      </c>
    </row>
    <row r="267" spans="1:36" x14ac:dyDescent="0.25">
      <c r="A267" s="18">
        <v>44169</v>
      </c>
      <c r="B267" s="150">
        <f t="shared" si="28"/>
        <v>259</v>
      </c>
      <c r="C267" s="78">
        <f>+'Modelo predictivo'!X266</f>
        <v>13496.595170693472</v>
      </c>
      <c r="D267" s="81">
        <f>+$C267*'Estructura Poblacion'!C$19</f>
        <v>550.57264654518497</v>
      </c>
      <c r="E267" s="81">
        <f>+$C267*'Estructura Poblacion'!D$19</f>
        <v>905.45541505448989</v>
      </c>
      <c r="F267" s="81">
        <f>+$C267*'Estructura Poblacion'!E$19</f>
        <v>2747.8655296551869</v>
      </c>
      <c r="G267" s="81">
        <f>+$C267*'Estructura Poblacion'!F$19</f>
        <v>3136.1274526185971</v>
      </c>
      <c r="H267" s="81">
        <f>+$C267*'Estructura Poblacion'!G$19</f>
        <v>2511.231166828763</v>
      </c>
      <c r="I267" s="81">
        <f>+$C267*'Estructura Poblacion'!H$19</f>
        <v>1709.2144501924888</v>
      </c>
      <c r="J267" s="81">
        <f>+$C267*'Estructura Poblacion'!I$19</f>
        <v>909.12345400549043</v>
      </c>
      <c r="K267" s="81">
        <f>+$C267*'Estructura Poblacion'!J$19</f>
        <v>500.77901778535232</v>
      </c>
      <c r="L267" s="81">
        <f>+$C267*'Estructura Poblacion'!K$19</f>
        <v>526.22603800791876</v>
      </c>
      <c r="M267" s="151">
        <f>D267*Parámetros!$B$97</f>
        <v>0.55057264654518501</v>
      </c>
      <c r="N267" s="151">
        <f>E267*Parámetros!$B$98</f>
        <v>2.7163662451634698</v>
      </c>
      <c r="O267" s="151">
        <f>+F267*Parámetros!$B$99</f>
        <v>32.974386355862244</v>
      </c>
      <c r="P267" s="151">
        <f>+G267*Parámetros!$B$100</f>
        <v>100.3560784837951</v>
      </c>
      <c r="Q267" s="151">
        <f>+H267*Parámetros!$B$101</f>
        <v>123.05032717460939</v>
      </c>
      <c r="R267" s="151">
        <f>+I267*Parámetros!$B$102</f>
        <v>174.33987391963385</v>
      </c>
      <c r="S267" s="151">
        <f>+J267*Parámetros!$B$103</f>
        <v>150.91449336491141</v>
      </c>
      <c r="T267" s="151">
        <f>+K267*Parámetros!$B$104</f>
        <v>121.68930132184062</v>
      </c>
      <c r="U267" s="151">
        <f>+L267*Parámetros!$B$105</f>
        <v>143.65970837616183</v>
      </c>
      <c r="V267" s="151">
        <f t="shared" si="29"/>
        <v>850.25110788852305</v>
      </c>
      <c r="W267" s="151">
        <f t="shared" si="26"/>
        <v>467.21077242623312</v>
      </c>
      <c r="X267" s="81">
        <f t="shared" ref="X267:X294" si="31">+X266+V267-W267</f>
        <v>7963.8740348276151</v>
      </c>
      <c r="Y267" s="82">
        <f>+M267*Parámetros!$C$97</f>
        <v>2.7528632327259252E-2</v>
      </c>
      <c r="Z267" s="82">
        <f>+N267*Parámetros!$C$98</f>
        <v>0.13581831225817351</v>
      </c>
      <c r="AA267" s="82">
        <f>+O267*Parámetros!$C$99</f>
        <v>1.6487193177931123</v>
      </c>
      <c r="AB267" s="82">
        <f>+P267*Parámetros!$C$100</f>
        <v>5.0178039241897556</v>
      </c>
      <c r="AC267" s="82">
        <f>+Q267*Parámetros!$C$101</f>
        <v>7.7521706120003921</v>
      </c>
      <c r="AD267" s="82">
        <f>+R267*Parámetros!$C$102</f>
        <v>21.269464618195329</v>
      </c>
      <c r="AE267" s="82">
        <f>+S267*Parámetros!$C$103</f>
        <v>41.350571181985728</v>
      </c>
      <c r="AF267" s="82">
        <f>+T267*Parámetros!$C$104</f>
        <v>52.569778171035146</v>
      </c>
      <c r="AG267" s="82">
        <f>+U267*Parámetros!$C$105</f>
        <v>101.85473323869873</v>
      </c>
      <c r="AH267" s="82">
        <f t="shared" si="30"/>
        <v>231.62658800848362</v>
      </c>
      <c r="AI267" s="152">
        <f t="shared" si="27"/>
        <v>127.27820768930428</v>
      </c>
      <c r="AJ267" s="81">
        <f t="shared" ref="AJ267:AJ294" si="32">+AJ266+AH267-AI267</f>
        <v>2169.5296282499266</v>
      </c>
    </row>
    <row r="268" spans="1:36" x14ac:dyDescent="0.25">
      <c r="A268" s="18">
        <v>44170</v>
      </c>
      <c r="B268" s="150">
        <f t="shared" si="28"/>
        <v>260</v>
      </c>
      <c r="C268" s="78">
        <f>+'Modelo predictivo'!X267</f>
        <v>14082.237370507326</v>
      </c>
      <c r="D268" s="81">
        <f>+$C268*'Estructura Poblacion'!C$19</f>
        <v>574.46301087797622</v>
      </c>
      <c r="E268" s="81">
        <f>+$C268*'Estructura Poblacion'!D$19</f>
        <v>944.74479836927685</v>
      </c>
      <c r="F268" s="81">
        <f>+$C268*'Estructura Poblacion'!E$19</f>
        <v>2867.1004917495002</v>
      </c>
      <c r="G268" s="81">
        <f>+$C268*'Estructura Poblacion'!F$19</f>
        <v>3272.2098168756411</v>
      </c>
      <c r="H268" s="81">
        <f>+$C268*'Estructura Poblacion'!G$19</f>
        <v>2620.1981267310762</v>
      </c>
      <c r="I268" s="81">
        <f>+$C268*'Estructura Poblacion'!H$19</f>
        <v>1783.3804230104263</v>
      </c>
      <c r="J268" s="81">
        <f>+$C268*'Estructura Poblacion'!I$19</f>
        <v>948.57200030717138</v>
      </c>
      <c r="K268" s="81">
        <f>+$C268*'Estructura Poblacion'!J$19</f>
        <v>522.50874457105738</v>
      </c>
      <c r="L268" s="81">
        <f>+$C268*'Estructura Poblacion'!K$19</f>
        <v>549.059958015201</v>
      </c>
      <c r="M268" s="151">
        <f>D268*Parámetros!$B$97</f>
        <v>0.57446301087797624</v>
      </c>
      <c r="N268" s="151">
        <f>E268*Parámetros!$B$98</f>
        <v>2.8342343951078308</v>
      </c>
      <c r="O268" s="151">
        <f>+F268*Parámetros!$B$99</f>
        <v>34.405205900994005</v>
      </c>
      <c r="P268" s="151">
        <f>+G268*Parámetros!$B$100</f>
        <v>104.71071414002051</v>
      </c>
      <c r="Q268" s="151">
        <f>+H268*Parámetros!$B$101</f>
        <v>128.38970820982274</v>
      </c>
      <c r="R268" s="151">
        <f>+I268*Parámetros!$B$102</f>
        <v>181.90480314706346</v>
      </c>
      <c r="S268" s="151">
        <f>+J268*Parámetros!$B$103</f>
        <v>157.46295205099045</v>
      </c>
      <c r="T268" s="151">
        <f>+K268*Parámetros!$B$104</f>
        <v>126.96962493076694</v>
      </c>
      <c r="U268" s="151">
        <f>+L268*Parámetros!$B$105</f>
        <v>149.89336853814987</v>
      </c>
      <c r="V268" s="151">
        <f t="shared" si="29"/>
        <v>887.14507432379378</v>
      </c>
      <c r="W268" s="151">
        <f t="shared" si="26"/>
        <v>493.6564887614353</v>
      </c>
      <c r="X268" s="81">
        <f t="shared" si="31"/>
        <v>8357.3626203899748</v>
      </c>
      <c r="Y268" s="82">
        <f>+M268*Parámetros!$C$97</f>
        <v>2.8723150543898814E-2</v>
      </c>
      <c r="Z268" s="82">
        <f>+N268*Parámetros!$C$98</f>
        <v>0.14171171975539154</v>
      </c>
      <c r="AA268" s="82">
        <f>+O268*Parámetros!$C$99</f>
        <v>1.7202602950497003</v>
      </c>
      <c r="AB268" s="82">
        <f>+P268*Parámetros!$C$100</f>
        <v>5.2355357070010262</v>
      </c>
      <c r="AC268" s="82">
        <f>+Q268*Parámetros!$C$101</f>
        <v>8.0885516172188332</v>
      </c>
      <c r="AD268" s="82">
        <f>+R268*Parámetros!$C$102</f>
        <v>22.19238598394174</v>
      </c>
      <c r="AE268" s="82">
        <f>+S268*Parámetros!$C$103</f>
        <v>43.14484886197139</v>
      </c>
      <c r="AF268" s="82">
        <f>+T268*Parámetros!$C$104</f>
        <v>54.850877970091318</v>
      </c>
      <c r="AG268" s="82">
        <f>+U268*Parámetros!$C$105</f>
        <v>106.27439829354826</v>
      </c>
      <c r="AH268" s="82">
        <f t="shared" si="30"/>
        <v>241.67729359912158</v>
      </c>
      <c r="AI268" s="152">
        <f t="shared" si="27"/>
        <v>134.4825864726204</v>
      </c>
      <c r="AJ268" s="81">
        <f t="shared" si="32"/>
        <v>2276.7243353764279</v>
      </c>
    </row>
    <row r="269" spans="1:36" x14ac:dyDescent="0.25">
      <c r="A269" s="18">
        <v>44171</v>
      </c>
      <c r="B269" s="150">
        <f t="shared" si="28"/>
        <v>261</v>
      </c>
      <c r="C269" s="78">
        <f>+'Modelo predictivo'!X268</f>
        <v>14672.816840908257</v>
      </c>
      <c r="D269" s="81">
        <f>+$C269*'Estructura Poblacion'!C$19</f>
        <v>598.55478349926227</v>
      </c>
      <c r="E269" s="81">
        <f>+$C269*'Estructura Poblacion'!D$19</f>
        <v>984.3654117707722</v>
      </c>
      <c r="F269" s="81">
        <f>+$C269*'Estructura Poblacion'!E$19</f>
        <v>2987.3406670464933</v>
      </c>
      <c r="G269" s="81">
        <f>+$C269*'Estructura Poblacion'!F$19</f>
        <v>3409.4394267626617</v>
      </c>
      <c r="H269" s="81">
        <f>+$C269*'Estructura Poblacion'!G$19</f>
        <v>2730.0837351977516</v>
      </c>
      <c r="I269" s="81">
        <f>+$C269*'Estructura Poblacion'!H$19</f>
        <v>1858.1716538378996</v>
      </c>
      <c r="J269" s="81">
        <f>+$C269*'Estructura Poblacion'!I$19</f>
        <v>988.3531185229325</v>
      </c>
      <c r="K269" s="81">
        <f>+$C269*'Estructura Poblacion'!J$19</f>
        <v>544.42166433868613</v>
      </c>
      <c r="L269" s="81">
        <f>+$C269*'Estructura Poblacion'!K$19</f>
        <v>572.08637993179832</v>
      </c>
      <c r="M269" s="151">
        <f>D269*Parámetros!$B$97</f>
        <v>0.59855478349926228</v>
      </c>
      <c r="N269" s="151">
        <f>E269*Parámetros!$B$98</f>
        <v>2.9530962353123167</v>
      </c>
      <c r="O269" s="151">
        <f>+F269*Parámetros!$B$99</f>
        <v>35.848088004557923</v>
      </c>
      <c r="P269" s="151">
        <f>+G269*Parámetros!$B$100</f>
        <v>109.10206165640518</v>
      </c>
      <c r="Q269" s="151">
        <f>+H269*Parámetros!$B$101</f>
        <v>133.77410302468982</v>
      </c>
      <c r="R269" s="151">
        <f>+I269*Parámetros!$B$102</f>
        <v>189.53350869146576</v>
      </c>
      <c r="S269" s="151">
        <f>+J269*Parámetros!$B$103</f>
        <v>164.06661767480679</v>
      </c>
      <c r="T269" s="151">
        <f>+K269*Parámetros!$B$104</f>
        <v>132.29446443430072</v>
      </c>
      <c r="U269" s="151">
        <f>+L269*Parámetros!$B$105</f>
        <v>156.17958172138094</v>
      </c>
      <c r="V269" s="151">
        <f t="shared" si="29"/>
        <v>924.35007622641876</v>
      </c>
      <c r="W269" s="151">
        <f t="shared" si="26"/>
        <v>521.1910167343832</v>
      </c>
      <c r="X269" s="81">
        <f t="shared" si="31"/>
        <v>8760.5216798820111</v>
      </c>
      <c r="Y269" s="82">
        <f>+M269*Parámetros!$C$97</f>
        <v>2.9927739174963115E-2</v>
      </c>
      <c r="Z269" s="82">
        <f>+N269*Parámetros!$C$98</f>
        <v>0.14765481176561585</v>
      </c>
      <c r="AA269" s="82">
        <f>+O269*Parámetros!$C$99</f>
        <v>1.7924044002278963</v>
      </c>
      <c r="AB269" s="82">
        <f>+P269*Parámetros!$C$100</f>
        <v>5.4551030828202594</v>
      </c>
      <c r="AC269" s="82">
        <f>+Q269*Parámetros!$C$101</f>
        <v>8.427768490555458</v>
      </c>
      <c r="AD269" s="82">
        <f>+R269*Parámetros!$C$102</f>
        <v>23.123088060358821</v>
      </c>
      <c r="AE269" s="82">
        <f>+S269*Parámetros!$C$103</f>
        <v>44.954253242897067</v>
      </c>
      <c r="AF269" s="82">
        <f>+T269*Parámetros!$C$104</f>
        <v>57.151208635617913</v>
      </c>
      <c r="AG269" s="82">
        <f>+U269*Parámetros!$C$105</f>
        <v>110.73132344045908</v>
      </c>
      <c r="AH269" s="82">
        <f t="shared" si="30"/>
        <v>251.81273190387708</v>
      </c>
      <c r="AI269" s="152">
        <f t="shared" si="27"/>
        <v>141.98358083490501</v>
      </c>
      <c r="AJ269" s="81">
        <f t="shared" si="32"/>
        <v>2386.5534864454003</v>
      </c>
    </row>
    <row r="270" spans="1:36" x14ac:dyDescent="0.25">
      <c r="A270" s="18">
        <v>44172</v>
      </c>
      <c r="B270" s="150">
        <f t="shared" si="28"/>
        <v>262</v>
      </c>
      <c r="C270" s="78">
        <f>+'Modelo predictivo'!X269</f>
        <v>15265.996321569895</v>
      </c>
      <c r="D270" s="81">
        <f>+$C270*'Estructura Poblacion'!C$19</f>
        <v>622.75261950262188</v>
      </c>
      <c r="E270" s="81">
        <f>+$C270*'Estructura Poblacion'!D$19</f>
        <v>1024.160453858909</v>
      </c>
      <c r="F270" s="81">
        <f>+$C270*'Estructura Poblacion'!E$19</f>
        <v>3108.1101964866457</v>
      </c>
      <c r="G270" s="81">
        <f>+$C270*'Estructura Poblacion'!F$19</f>
        <v>3547.2731863224385</v>
      </c>
      <c r="H270" s="81">
        <f>+$C270*'Estructura Poblacion'!G$19</f>
        <v>2840.4531121051473</v>
      </c>
      <c r="I270" s="81">
        <f>+$C270*'Estructura Poblacion'!H$19</f>
        <v>1933.2921510508611</v>
      </c>
      <c r="J270" s="81">
        <f>+$C270*'Estructura Poblacion'!I$19</f>
        <v>1028.3093720434701</v>
      </c>
      <c r="K270" s="81">
        <f>+$C270*'Estructura Poblacion'!J$19</f>
        <v>566.43105514720492</v>
      </c>
      <c r="L270" s="81">
        <f>+$C270*'Estructura Poblacion'!K$19</f>
        <v>595.21417505259762</v>
      </c>
      <c r="M270" s="151">
        <f>D270*Parámetros!$B$97</f>
        <v>0.62275261950262195</v>
      </c>
      <c r="N270" s="151">
        <f>E270*Parámetros!$B$98</f>
        <v>3.072481361576727</v>
      </c>
      <c r="O270" s="151">
        <f>+F270*Parámetros!$B$99</f>
        <v>37.297322357839747</v>
      </c>
      <c r="P270" s="151">
        <f>+G270*Parámetros!$B$100</f>
        <v>113.51274196231803</v>
      </c>
      <c r="Q270" s="151">
        <f>+H270*Parámetros!$B$101</f>
        <v>139.18220249315223</v>
      </c>
      <c r="R270" s="151">
        <f>+I270*Parámetros!$B$102</f>
        <v>197.19579940718782</v>
      </c>
      <c r="S270" s="151">
        <f>+J270*Parámetros!$B$103</f>
        <v>170.69935575921605</v>
      </c>
      <c r="T270" s="151">
        <f>+K270*Parámetros!$B$104</f>
        <v>137.64274640077079</v>
      </c>
      <c r="U270" s="151">
        <f>+L270*Parámetros!$B$105</f>
        <v>162.49346978935915</v>
      </c>
      <c r="V270" s="151">
        <f t="shared" si="29"/>
        <v>961.71887215092306</v>
      </c>
      <c r="W270" s="151">
        <f t="shared" si="26"/>
        <v>549.80697405570641</v>
      </c>
      <c r="X270" s="81">
        <f t="shared" si="31"/>
        <v>9172.4335779772282</v>
      </c>
      <c r="Y270" s="82">
        <f>+M270*Parámetros!$C$97</f>
        <v>3.11376309751311E-2</v>
      </c>
      <c r="Z270" s="82">
        <f>+N270*Parámetros!$C$98</f>
        <v>0.15362406807883636</v>
      </c>
      <c r="AA270" s="82">
        <f>+O270*Parámetros!$C$99</f>
        <v>1.8648661178919874</v>
      </c>
      <c r="AB270" s="82">
        <f>+P270*Parámetros!$C$100</f>
        <v>5.6756370981159021</v>
      </c>
      <c r="AC270" s="82">
        <f>+Q270*Parámetros!$C$101</f>
        <v>8.7684787570685909</v>
      </c>
      <c r="AD270" s="82">
        <f>+R270*Parámetros!$C$102</f>
        <v>24.057887527676915</v>
      </c>
      <c r="AE270" s="82">
        <f>+S270*Parámetros!$C$103</f>
        <v>46.771623478025198</v>
      </c>
      <c r="AF270" s="82">
        <f>+T270*Parámetros!$C$104</f>
        <v>59.461666445132984</v>
      </c>
      <c r="AG270" s="82">
        <f>+U270*Parámetros!$C$105</f>
        <v>115.20787008065564</v>
      </c>
      <c r="AH270" s="82">
        <f t="shared" si="30"/>
        <v>261.99279120362115</v>
      </c>
      <c r="AI270" s="152">
        <f t="shared" si="27"/>
        <v>149.77917968263213</v>
      </c>
      <c r="AJ270" s="81">
        <f t="shared" si="32"/>
        <v>2498.767097966389</v>
      </c>
    </row>
    <row r="271" spans="1:36" x14ac:dyDescent="0.25">
      <c r="A271" s="18">
        <v>44173</v>
      </c>
      <c r="B271" s="150">
        <f t="shared" si="28"/>
        <v>263</v>
      </c>
      <c r="C271" s="78">
        <f>+'Modelo predictivo'!X270</f>
        <v>15859.230027486337</v>
      </c>
      <c r="D271" s="81">
        <f>+$C271*'Estructura Poblacion'!C$19</f>
        <v>646.95266754106672</v>
      </c>
      <c r="E271" s="81">
        <f>+$C271*'Estructura Poblacion'!D$19</f>
        <v>1063.9591337942195</v>
      </c>
      <c r="F271" s="81">
        <f>+$C271*'Estructura Poblacion'!E$19</f>
        <v>3228.8907660229575</v>
      </c>
      <c r="G271" s="81">
        <f>+$C271*'Estructura Poblacion'!F$19</f>
        <v>3685.1195458978532</v>
      </c>
      <c r="H271" s="81">
        <f>+$C271*'Estructura Poblacion'!G$19</f>
        <v>2950.8325783830969</v>
      </c>
      <c r="I271" s="81">
        <f>+$C271*'Estructura Poblacion'!H$19</f>
        <v>2008.4195153727419</v>
      </c>
      <c r="J271" s="81">
        <f>+$C271*'Estructura Poblacion'!I$19</f>
        <v>1068.2692781482572</v>
      </c>
      <c r="K271" s="81">
        <f>+$C271*'Estructura Poblacion'!J$19</f>
        <v>588.4424579350042</v>
      </c>
      <c r="L271" s="81">
        <f>+$C271*'Estructura Poblacion'!K$19</f>
        <v>618.34408439114122</v>
      </c>
      <c r="M271" s="151">
        <f>D271*Parámetros!$B$97</f>
        <v>0.64695266754106673</v>
      </c>
      <c r="N271" s="151">
        <f>E271*Parámetros!$B$98</f>
        <v>3.1918774013826585</v>
      </c>
      <c r="O271" s="151">
        <f>+F271*Parámetros!$B$99</f>
        <v>38.74668919227549</v>
      </c>
      <c r="P271" s="151">
        <f>+G271*Parámetros!$B$100</f>
        <v>117.92382546873131</v>
      </c>
      <c r="Q271" s="151">
        <f>+H271*Parámetros!$B$101</f>
        <v>144.59079634077176</v>
      </c>
      <c r="R271" s="151">
        <f>+I271*Parámetros!$B$102</f>
        <v>204.85879056801966</v>
      </c>
      <c r="S271" s="151">
        <f>+J271*Parámetros!$B$103</f>
        <v>177.33270017261069</v>
      </c>
      <c r="T271" s="151">
        <f>+K271*Parámetros!$B$104</f>
        <v>142.991517278206</v>
      </c>
      <c r="U271" s="151">
        <f>+L271*Parámetros!$B$105</f>
        <v>168.80793503878158</v>
      </c>
      <c r="V271" s="151">
        <f t="shared" si="29"/>
        <v>999.09108412832029</v>
      </c>
      <c r="W271" s="151">
        <f t="shared" si="26"/>
        <v>579.48911956309985</v>
      </c>
      <c r="X271" s="81">
        <f t="shared" si="31"/>
        <v>9592.0355425424495</v>
      </c>
      <c r="Y271" s="82">
        <f>+M271*Parámetros!$C$97</f>
        <v>3.2347633377053341E-2</v>
      </c>
      <c r="Z271" s="82">
        <f>+N271*Parámetros!$C$98</f>
        <v>0.15959387006913295</v>
      </c>
      <c r="AA271" s="82">
        <f>+O271*Parámetros!$C$99</f>
        <v>1.9373344596137745</v>
      </c>
      <c r="AB271" s="82">
        <f>+P271*Parámetros!$C$100</f>
        <v>5.8961912734365658</v>
      </c>
      <c r="AC271" s="82">
        <f>+Q271*Parámetros!$C$101</f>
        <v>9.109220169468621</v>
      </c>
      <c r="AD271" s="82">
        <f>+R271*Parámetros!$C$102</f>
        <v>24.992772449298396</v>
      </c>
      <c r="AE271" s="82">
        <f>+S271*Parámetros!$C$103</f>
        <v>48.589159847295335</v>
      </c>
      <c r="AF271" s="82">
        <f>+T271*Parámetros!$C$104</f>
        <v>61.772335464184991</v>
      </c>
      <c r="AG271" s="82">
        <f>+U271*Parámetros!$C$105</f>
        <v>119.68482594249613</v>
      </c>
      <c r="AH271" s="82">
        <f t="shared" si="30"/>
        <v>272.17378110924</v>
      </c>
      <c r="AI271" s="152">
        <f t="shared" si="27"/>
        <v>157.86523099719312</v>
      </c>
      <c r="AJ271" s="81">
        <f t="shared" si="32"/>
        <v>2613.0756480784357</v>
      </c>
    </row>
    <row r="272" spans="1:36" x14ac:dyDescent="0.25">
      <c r="A272" s="18">
        <v>44174</v>
      </c>
      <c r="B272" s="150">
        <f t="shared" si="28"/>
        <v>264</v>
      </c>
      <c r="C272" s="78">
        <f>+'Modelo predictivo'!X271</f>
        <v>16449.775221555028</v>
      </c>
      <c r="D272" s="81">
        <f>+$C272*'Estructura Poblacion'!C$19</f>
        <v>671.04304191259291</v>
      </c>
      <c r="E272" s="81">
        <f>+$C272*'Estructura Poblacion'!D$19</f>
        <v>1103.5774476757067</v>
      </c>
      <c r="F272" s="81">
        <f>+$C272*'Estructura Poblacion'!E$19</f>
        <v>3349.1239627634586</v>
      </c>
      <c r="G272" s="81">
        <f>+$C272*'Estructura Poblacion'!F$19</f>
        <v>3822.3411911874955</v>
      </c>
      <c r="H272" s="81">
        <f>+$C272*'Estructura Poblacion'!G$19</f>
        <v>3060.7118092565556</v>
      </c>
      <c r="I272" s="81">
        <f>+$C272*'Estructura Poblacion'!H$19</f>
        <v>2083.2064054311822</v>
      </c>
      <c r="J272" s="81">
        <f>+$C272*'Estructura Poblacion'!I$19</f>
        <v>1108.0480875285555</v>
      </c>
      <c r="K272" s="81">
        <f>+$C272*'Estructura Poblacion'!J$19</f>
        <v>610.3541059101716</v>
      </c>
      <c r="L272" s="81">
        <f>+$C272*'Estructura Poblacion'!K$19</f>
        <v>641.36916988930966</v>
      </c>
      <c r="M272" s="151">
        <f>D272*Parámetros!$B$97</f>
        <v>0.6710430419125929</v>
      </c>
      <c r="N272" s="151">
        <f>E272*Parámetros!$B$98</f>
        <v>3.3107323430271203</v>
      </c>
      <c r="O272" s="151">
        <f>+F272*Parámetros!$B$99</f>
        <v>40.189487553161506</v>
      </c>
      <c r="P272" s="151">
        <f>+G272*Parámetros!$B$100</f>
        <v>122.31491811799985</v>
      </c>
      <c r="Q272" s="151">
        <f>+H272*Parámetros!$B$101</f>
        <v>149.97487865357124</v>
      </c>
      <c r="R272" s="151">
        <f>+I272*Parámetros!$B$102</f>
        <v>212.48705335398057</v>
      </c>
      <c r="S272" s="151">
        <f>+J272*Parámetros!$B$103</f>
        <v>183.93598252974022</v>
      </c>
      <c r="T272" s="151">
        <f>+K272*Parámetros!$B$104</f>
        <v>148.3160477361717</v>
      </c>
      <c r="U272" s="151">
        <f>+L272*Parámetros!$B$105</f>
        <v>175.09378337978154</v>
      </c>
      <c r="V272" s="151">
        <f t="shared" si="29"/>
        <v>1036.2939267093464</v>
      </c>
      <c r="W272" s="151">
        <f t="shared" si="26"/>
        <v>610.21350718136648</v>
      </c>
      <c r="X272" s="81">
        <f t="shared" si="31"/>
        <v>10018.115962070429</v>
      </c>
      <c r="Y272" s="82">
        <f>+M272*Parámetros!$C$97</f>
        <v>3.3552152095629645E-2</v>
      </c>
      <c r="Z272" s="82">
        <f>+N272*Parámetros!$C$98</f>
        <v>0.16553661715135604</v>
      </c>
      <c r="AA272" s="82">
        <f>+O272*Parámetros!$C$99</f>
        <v>2.0094743776580755</v>
      </c>
      <c r="AB272" s="82">
        <f>+P272*Parámetros!$C$100</f>
        <v>6.1157459058999928</v>
      </c>
      <c r="AC272" s="82">
        <f>+Q272*Parámetros!$C$101</f>
        <v>9.4484173551749873</v>
      </c>
      <c r="AD272" s="82">
        <f>+R272*Parámetros!$C$102</f>
        <v>25.923420509185629</v>
      </c>
      <c r="AE272" s="82">
        <f>+S272*Parámetros!$C$103</f>
        <v>50.398459213148826</v>
      </c>
      <c r="AF272" s="82">
        <f>+T272*Parámetros!$C$104</f>
        <v>64.072532622026173</v>
      </c>
      <c r="AG272" s="82">
        <f>+U272*Parámetros!$C$105</f>
        <v>124.14149241626511</v>
      </c>
      <c r="AH272" s="82">
        <f t="shared" si="30"/>
        <v>282.30863116860581</v>
      </c>
      <c r="AI272" s="152">
        <f t="shared" si="27"/>
        <v>166.23521135551596</v>
      </c>
      <c r="AJ272" s="81">
        <f t="shared" si="32"/>
        <v>2729.1490678915252</v>
      </c>
    </row>
    <row r="273" spans="1:36" x14ac:dyDescent="0.25">
      <c r="A273" s="18">
        <v>44175</v>
      </c>
      <c r="B273" s="150">
        <f t="shared" si="28"/>
        <v>265</v>
      </c>
      <c r="C273" s="78">
        <f>+'Modelo predictivo'!X272</f>
        <v>17034.708537676139</v>
      </c>
      <c r="D273" s="81">
        <f>+$C273*'Estructura Poblacion'!C$19</f>
        <v>694.90448843567947</v>
      </c>
      <c r="E273" s="81">
        <f>+$C273*'Estructura Poblacion'!D$19</f>
        <v>1142.8192736199035</v>
      </c>
      <c r="F273" s="81">
        <f>+$C273*'Estructura Poblacion'!E$19</f>
        <v>3468.2145983043565</v>
      </c>
      <c r="G273" s="81">
        <f>+$C273*'Estructura Poblacion'!F$19</f>
        <v>3958.2588361519029</v>
      </c>
      <c r="H273" s="81">
        <f>+$C273*'Estructura Poblacion'!G$19</f>
        <v>3169.5468713875894</v>
      </c>
      <c r="I273" s="81">
        <f>+$C273*'Estructura Poblacion'!H$19</f>
        <v>2157.2826049221571</v>
      </c>
      <c r="J273" s="81">
        <f>+$C273*'Estructura Poblacion'!I$19</f>
        <v>1147.4488838026862</v>
      </c>
      <c r="K273" s="81">
        <f>+$C273*'Estructura Poblacion'!J$19</f>
        <v>632.05753020440477</v>
      </c>
      <c r="L273" s="81">
        <f>+$C273*'Estructura Poblacion'!K$19</f>
        <v>664.17545084745962</v>
      </c>
      <c r="M273" s="151">
        <f>D273*Parámetros!$B$97</f>
        <v>0.69490448843567953</v>
      </c>
      <c r="N273" s="151">
        <f>E273*Parámetros!$B$98</f>
        <v>3.4284578208597103</v>
      </c>
      <c r="O273" s="151">
        <f>+F273*Parámetros!$B$99</f>
        <v>41.618575179652282</v>
      </c>
      <c r="P273" s="151">
        <f>+G273*Parámetros!$B$100</f>
        <v>126.6642827568609</v>
      </c>
      <c r="Q273" s="151">
        <f>+H273*Parámetros!$B$101</f>
        <v>155.30779669799188</v>
      </c>
      <c r="R273" s="151">
        <f>+I273*Parámetros!$B$102</f>
        <v>220.04282570206001</v>
      </c>
      <c r="S273" s="151">
        <f>+J273*Parámetros!$B$103</f>
        <v>190.47651471124593</v>
      </c>
      <c r="T273" s="151">
        <f>+K273*Parámetros!$B$104</f>
        <v>153.58997983967035</v>
      </c>
      <c r="U273" s="151">
        <f>+L273*Parámetros!$B$105</f>
        <v>181.31989808135648</v>
      </c>
      <c r="V273" s="151">
        <f t="shared" si="29"/>
        <v>1073.1432352781333</v>
      </c>
      <c r="W273" s="151">
        <f t="shared" si="26"/>
        <v>641.94663981435497</v>
      </c>
      <c r="X273" s="81">
        <f t="shared" si="31"/>
        <v>10449.312557534209</v>
      </c>
      <c r="Y273" s="82">
        <f>+M273*Parámetros!$C$97</f>
        <v>3.4745224421783981E-2</v>
      </c>
      <c r="Z273" s="82">
        <f>+N273*Parámetros!$C$98</f>
        <v>0.17142289104298553</v>
      </c>
      <c r="AA273" s="82">
        <f>+O273*Parámetros!$C$99</f>
        <v>2.0809287589826142</v>
      </c>
      <c r="AB273" s="82">
        <f>+P273*Parámetros!$C$100</f>
        <v>6.3332141378430453</v>
      </c>
      <c r="AC273" s="82">
        <f>+Q273*Parámetros!$C$101</f>
        <v>9.7843911919734889</v>
      </c>
      <c r="AD273" s="82">
        <f>+R273*Parámetros!$C$102</f>
        <v>26.845224735651321</v>
      </c>
      <c r="AE273" s="82">
        <f>+S273*Parámetros!$C$103</f>
        <v>52.190565030881388</v>
      </c>
      <c r="AF273" s="82">
        <f>+T273*Parámetros!$C$104</f>
        <v>66.350871290737587</v>
      </c>
      <c r="AG273" s="82">
        <f>+U273*Parámetros!$C$105</f>
        <v>128.55580773968174</v>
      </c>
      <c r="AH273" s="82">
        <f t="shared" si="30"/>
        <v>292.347171001216</v>
      </c>
      <c r="AI273" s="152">
        <f t="shared" si="27"/>
        <v>174.87999543213192</v>
      </c>
      <c r="AJ273" s="81">
        <f t="shared" si="32"/>
        <v>2846.616243460609</v>
      </c>
    </row>
    <row r="274" spans="1:36" x14ac:dyDescent="0.25">
      <c r="A274" s="18">
        <v>44176</v>
      </c>
      <c r="B274" s="150">
        <f t="shared" si="28"/>
        <v>266</v>
      </c>
      <c r="C274" s="78">
        <f>+'Modelo predictivo'!X273</f>
        <v>17610.947255289648</v>
      </c>
      <c r="D274" s="81">
        <f>+$C274*'Estructura Poblacion'!C$19</f>
        <v>718.41125231099932</v>
      </c>
      <c r="E274" s="81">
        <f>+$C274*'Estructura Poblacion'!D$19</f>
        <v>1181.4777990204545</v>
      </c>
      <c r="F274" s="81">
        <f>+$C274*'Estructura Poblacion'!E$19</f>
        <v>3585.5350401607684</v>
      </c>
      <c r="G274" s="81">
        <f>+$C274*'Estructura Poblacion'!F$19</f>
        <v>4092.156166457366</v>
      </c>
      <c r="H274" s="81">
        <f>+$C274*'Estructura Poblacion'!G$19</f>
        <v>3276.7641813019186</v>
      </c>
      <c r="I274" s="81">
        <f>+$C274*'Estructura Poblacion'!H$19</f>
        <v>2230.2577168262351</v>
      </c>
      <c r="J274" s="81">
        <f>+$C274*'Estructura Poblacion'!I$19</f>
        <v>1186.2640165575031</v>
      </c>
      <c r="K274" s="81">
        <f>+$C274*'Estructura Poblacion'!J$19</f>
        <v>653.43834924556415</v>
      </c>
      <c r="L274" s="81">
        <f>+$C274*'Estructura Poblacion'!K$19</f>
        <v>686.64273340883915</v>
      </c>
      <c r="M274" s="151">
        <f>D274*Parámetros!$B$97</f>
        <v>0.71841125231099934</v>
      </c>
      <c r="N274" s="151">
        <f>E274*Parámetros!$B$98</f>
        <v>3.5444333970613635</v>
      </c>
      <c r="O274" s="151">
        <f>+F274*Parámetros!$B$99</f>
        <v>43.026420481929222</v>
      </c>
      <c r="P274" s="151">
        <f>+G274*Parámetros!$B$100</f>
        <v>130.94899732663572</v>
      </c>
      <c r="Q274" s="151">
        <f>+H274*Parámetros!$B$101</f>
        <v>160.56144488379402</v>
      </c>
      <c r="R274" s="151">
        <f>+I274*Parámetros!$B$102</f>
        <v>227.48628711627597</v>
      </c>
      <c r="S274" s="151">
        <f>+J274*Parámetros!$B$103</f>
        <v>196.91982674854552</v>
      </c>
      <c r="T274" s="151">
        <f>+K274*Parámetros!$B$104</f>
        <v>158.78551886667208</v>
      </c>
      <c r="U274" s="151">
        <f>+L274*Parámetros!$B$105</f>
        <v>187.45346622061311</v>
      </c>
      <c r="V274" s="151">
        <f t="shared" si="29"/>
        <v>1109.4448062938382</v>
      </c>
      <c r="W274" s="151">
        <f t="shared" si="26"/>
        <v>674.64463981188351</v>
      </c>
      <c r="X274" s="81">
        <f t="shared" si="31"/>
        <v>10884.112724016164</v>
      </c>
      <c r="Y274" s="82">
        <f>+M274*Parámetros!$C$97</f>
        <v>3.5920562615549968E-2</v>
      </c>
      <c r="Z274" s="82">
        <f>+N274*Parámetros!$C$98</f>
        <v>0.1772216698530682</v>
      </c>
      <c r="AA274" s="82">
        <f>+O274*Parámetros!$C$99</f>
        <v>2.1513210240964611</v>
      </c>
      <c r="AB274" s="82">
        <f>+P274*Parámetros!$C$100</f>
        <v>6.5474498663317862</v>
      </c>
      <c r="AC274" s="82">
        <f>+Q274*Parámetros!$C$101</f>
        <v>10.115371027679023</v>
      </c>
      <c r="AD274" s="82">
        <f>+R274*Parámetros!$C$102</f>
        <v>27.753327028185669</v>
      </c>
      <c r="AE274" s="82">
        <f>+S274*Parámetros!$C$103</f>
        <v>53.956032529101478</v>
      </c>
      <c r="AF274" s="82">
        <f>+T274*Parámetros!$C$104</f>
        <v>68.59534415040234</v>
      </c>
      <c r="AG274" s="82">
        <f>+U274*Parámetros!$C$105</f>
        <v>132.90450755041468</v>
      </c>
      <c r="AH274" s="82">
        <f t="shared" si="30"/>
        <v>302.23649540868007</v>
      </c>
      <c r="AI274" s="152">
        <f t="shared" si="27"/>
        <v>183.78763001662213</v>
      </c>
      <c r="AJ274" s="81">
        <f t="shared" si="32"/>
        <v>2965.065108852667</v>
      </c>
    </row>
    <row r="275" spans="1:36" x14ac:dyDescent="0.25">
      <c r="A275" s="18">
        <v>44177</v>
      </c>
      <c r="B275" s="150">
        <f t="shared" si="28"/>
        <v>267</v>
      </c>
      <c r="C275" s="78">
        <f>+'Modelo predictivo'!X274</f>
        <v>18175.275598813314</v>
      </c>
      <c r="D275" s="81">
        <f>+$C275*'Estructura Poblacion'!C$19</f>
        <v>741.43215096616143</v>
      </c>
      <c r="E275" s="81">
        <f>+$C275*'Estructura Poblacion'!D$19</f>
        <v>1219.3372849167022</v>
      </c>
      <c r="F275" s="81">
        <f>+$C275*'Estructura Poblacion'!E$19</f>
        <v>3700.4305662519178</v>
      </c>
      <c r="G275" s="81">
        <f>+$C275*'Estructura Poblacion'!F$19</f>
        <v>4223.2859505275219</v>
      </c>
      <c r="H275" s="81">
        <f>+$C275*'Estructura Poblacion'!G$19</f>
        <v>3381.7653987688764</v>
      </c>
      <c r="I275" s="81">
        <f>+$C275*'Estructura Poblacion'!H$19</f>
        <v>2301.7244939803936</v>
      </c>
      <c r="J275" s="81">
        <f>+$C275*'Estructura Poblacion'!I$19</f>
        <v>1224.2768728645112</v>
      </c>
      <c r="K275" s="81">
        <f>+$C275*'Estructura Poblacion'!J$19</f>
        <v>674.37724457465151</v>
      </c>
      <c r="L275" s="81">
        <f>+$C275*'Estructura Poblacion'!K$19</f>
        <v>708.64563596257801</v>
      </c>
      <c r="M275" s="151">
        <f>D275*Parámetros!$B$97</f>
        <v>0.74143215096616144</v>
      </c>
      <c r="N275" s="151">
        <f>E275*Parámetros!$B$98</f>
        <v>3.6580118547501068</v>
      </c>
      <c r="O275" s="151">
        <f>+F275*Parámetros!$B$99</f>
        <v>44.405166795023014</v>
      </c>
      <c r="P275" s="151">
        <f>+G275*Parámetros!$B$100</f>
        <v>135.14515041688071</v>
      </c>
      <c r="Q275" s="151">
        <f>+H275*Parámetros!$B$101</f>
        <v>165.70650453967494</v>
      </c>
      <c r="R275" s="151">
        <f>+I275*Parámetros!$B$102</f>
        <v>234.77589838600014</v>
      </c>
      <c r="S275" s="151">
        <f>+J275*Parámetros!$B$103</f>
        <v>203.22996089550887</v>
      </c>
      <c r="T275" s="151">
        <f>+K275*Parámetros!$B$104</f>
        <v>163.87367043164031</v>
      </c>
      <c r="U275" s="151">
        <f>+L275*Parámetros!$B$105</f>
        <v>193.46025861778381</v>
      </c>
      <c r="V275" s="151">
        <f t="shared" si="29"/>
        <v>1144.996054088228</v>
      </c>
      <c r="W275" s="151">
        <f t="shared" si="26"/>
        <v>708.25245544111556</v>
      </c>
      <c r="X275" s="81">
        <f t="shared" si="31"/>
        <v>11320.856322663276</v>
      </c>
      <c r="Y275" s="82">
        <f>+M275*Parámetros!$C$97</f>
        <v>3.7071607548308072E-2</v>
      </c>
      <c r="Z275" s="82">
        <f>+N275*Parámetros!$C$98</f>
        <v>0.18290059273750536</v>
      </c>
      <c r="AA275" s="82">
        <f>+O275*Parámetros!$C$99</f>
        <v>2.2202583397511506</v>
      </c>
      <c r="AB275" s="82">
        <f>+P275*Parámetros!$C$100</f>
        <v>6.7572575208440355</v>
      </c>
      <c r="AC275" s="82">
        <f>+Q275*Parámetros!$C$101</f>
        <v>10.439509785999521</v>
      </c>
      <c r="AD275" s="82">
        <f>+R275*Parámetros!$C$102</f>
        <v>28.642659603092017</v>
      </c>
      <c r="AE275" s="82">
        <f>+S275*Parámetros!$C$103</f>
        <v>55.685009285369432</v>
      </c>
      <c r="AF275" s="82">
        <f>+T275*Parámetros!$C$104</f>
        <v>70.793425626468618</v>
      </c>
      <c r="AG275" s="82">
        <f>+U275*Parámetros!$C$105</f>
        <v>137.16332336000872</v>
      </c>
      <c r="AH275" s="82">
        <f t="shared" si="30"/>
        <v>311.9214157218193</v>
      </c>
      <c r="AI275" s="152">
        <f t="shared" si="27"/>
        <v>192.94311783944761</v>
      </c>
      <c r="AJ275" s="81">
        <f t="shared" si="32"/>
        <v>3084.0434067350388</v>
      </c>
    </row>
    <row r="276" spans="1:36" x14ac:dyDescent="0.25">
      <c r="A276" s="18">
        <v>44178</v>
      </c>
      <c r="B276" s="150">
        <f t="shared" si="28"/>
        <v>268</v>
      </c>
      <c r="C276" s="78">
        <f>+'Modelo predictivo'!X275</f>
        <v>18724.375985495746</v>
      </c>
      <c r="D276" s="81">
        <f>+$C276*'Estructura Poblacion'!C$19</f>
        <v>763.83184876336509</v>
      </c>
      <c r="E276" s="81">
        <f>+$C276*'Estructura Poblacion'!D$19</f>
        <v>1256.175162340018</v>
      </c>
      <c r="F276" s="81">
        <f>+$C276*'Estructura Poblacion'!E$19</f>
        <v>3812.2257268685244</v>
      </c>
      <c r="G276" s="81">
        <f>+$C276*'Estructura Poblacion'!F$19</f>
        <v>4350.8773004301638</v>
      </c>
      <c r="H276" s="81">
        <f>+$C276*'Estructura Poblacion'!G$19</f>
        <v>3483.9332409035237</v>
      </c>
      <c r="I276" s="81">
        <f>+$C276*'Estructura Poblacion'!H$19</f>
        <v>2371.2627963191808</v>
      </c>
      <c r="J276" s="81">
        <f>+$C276*'Estructura Poblacion'!I$19</f>
        <v>1261.263982118588</v>
      </c>
      <c r="K276" s="81">
        <f>+$C276*'Estructura Poblacion'!J$19</f>
        <v>694.75112026927661</v>
      </c>
      <c r="L276" s="81">
        <f>+$C276*'Estructura Poblacion'!K$19</f>
        <v>730.0548074831064</v>
      </c>
      <c r="M276" s="151">
        <f>D276*Parámetros!$B$97</f>
        <v>0.76383184876336507</v>
      </c>
      <c r="N276" s="151">
        <f>E276*Parámetros!$B$98</f>
        <v>3.768525487020054</v>
      </c>
      <c r="O276" s="151">
        <f>+F276*Parámetros!$B$99</f>
        <v>45.746708722422291</v>
      </c>
      <c r="P276" s="151">
        <f>+G276*Parámetros!$B$100</f>
        <v>139.22807361376525</v>
      </c>
      <c r="Q276" s="151">
        <f>+H276*Parámetros!$B$101</f>
        <v>170.71272880427267</v>
      </c>
      <c r="R276" s="151">
        <f>+I276*Parámetros!$B$102</f>
        <v>241.86880522455641</v>
      </c>
      <c r="S276" s="151">
        <f>+J276*Parámetros!$B$103</f>
        <v>209.36982103168563</v>
      </c>
      <c r="T276" s="151">
        <f>+K276*Parámetros!$B$104</f>
        <v>168.82452222543421</v>
      </c>
      <c r="U276" s="151">
        <f>+L276*Parámetros!$B$105</f>
        <v>199.30496244288807</v>
      </c>
      <c r="V276" s="151">
        <f t="shared" si="29"/>
        <v>1179.5879794008079</v>
      </c>
      <c r="W276" s="151">
        <f t="shared" si="26"/>
        <v>742.70312553966085</v>
      </c>
      <c r="X276" s="81">
        <f t="shared" si="31"/>
        <v>11757.741176524421</v>
      </c>
      <c r="Y276" s="82">
        <f>+M276*Parámetros!$C$97</f>
        <v>3.8191592438168255E-2</v>
      </c>
      <c r="Z276" s="82">
        <f>+N276*Parámetros!$C$98</f>
        <v>0.1884262743510027</v>
      </c>
      <c r="AA276" s="82">
        <f>+O276*Parámetros!$C$99</f>
        <v>2.2873354361211145</v>
      </c>
      <c r="AB276" s="82">
        <f>+P276*Parámetros!$C$100</f>
        <v>6.9614036806882629</v>
      </c>
      <c r="AC276" s="82">
        <f>+Q276*Parámetros!$C$101</f>
        <v>10.754901914669178</v>
      </c>
      <c r="AD276" s="82">
        <f>+R276*Parámetros!$C$102</f>
        <v>29.507994237395881</v>
      </c>
      <c r="AE276" s="82">
        <f>+S276*Parámetros!$C$103</f>
        <v>57.367330962681869</v>
      </c>
      <c r="AF276" s="82">
        <f>+T276*Parámetros!$C$104</f>
        <v>72.932193601387581</v>
      </c>
      <c r="AG276" s="82">
        <f>+U276*Parámetros!$C$105</f>
        <v>141.30721837200764</v>
      </c>
      <c r="AH276" s="82">
        <f t="shared" si="30"/>
        <v>321.3449960717407</v>
      </c>
      <c r="AI276" s="152">
        <f t="shared" si="27"/>
        <v>202.32821724772518</v>
      </c>
      <c r="AJ276" s="81">
        <f t="shared" si="32"/>
        <v>3203.0601855590544</v>
      </c>
    </row>
    <row r="277" spans="1:36" x14ac:dyDescent="0.25">
      <c r="A277" s="18">
        <v>44179</v>
      </c>
      <c r="B277" s="150">
        <f t="shared" si="28"/>
        <v>269</v>
      </c>
      <c r="C277" s="78">
        <f>+'Modelo predictivo'!X276</f>
        <v>19254.864976400277</v>
      </c>
      <c r="D277" s="81">
        <f>+$C277*'Estructura Poblacion'!C$19</f>
        <v>785.47232356397251</v>
      </c>
      <c r="E277" s="81">
        <f>+$C277*'Estructura Poblacion'!D$19</f>
        <v>1291.7644441823227</v>
      </c>
      <c r="F277" s="81">
        <f>+$C277*'Estructura Poblacion'!E$19</f>
        <v>3920.2316641832481</v>
      </c>
      <c r="G277" s="81">
        <f>+$C277*'Estructura Poblacion'!F$19</f>
        <v>4474.1440256039441</v>
      </c>
      <c r="H277" s="81">
        <f>+$C277*'Estructura Poblacion'!G$19</f>
        <v>3582.6381713523301</v>
      </c>
      <c r="I277" s="81">
        <f>+$C277*'Estructura Poblacion'!H$19</f>
        <v>2438.4441437223322</v>
      </c>
      <c r="J277" s="81">
        <f>+$C277*'Estructura Poblacion'!I$19</f>
        <v>1296.9974376770861</v>
      </c>
      <c r="K277" s="81">
        <f>+$C277*'Estructura Poblacion'!J$19</f>
        <v>714.43443687256058</v>
      </c>
      <c r="L277" s="81">
        <f>+$C277*'Estructura Poblacion'!K$19</f>
        <v>750.73832924248109</v>
      </c>
      <c r="M277" s="151">
        <f>D277*Parámetros!$B$97</f>
        <v>0.78547232356397256</v>
      </c>
      <c r="N277" s="151">
        <f>E277*Parámetros!$B$98</f>
        <v>3.8752933325469683</v>
      </c>
      <c r="O277" s="151">
        <f>+F277*Parámetros!$B$99</f>
        <v>47.042779970198978</v>
      </c>
      <c r="P277" s="151">
        <f>+G277*Parámetros!$B$100</f>
        <v>143.1726088193262</v>
      </c>
      <c r="Q277" s="151">
        <f>+H277*Parámetros!$B$101</f>
        <v>175.54927039626418</v>
      </c>
      <c r="R277" s="151">
        <f>+I277*Parámetros!$B$102</f>
        <v>248.72130265967786</v>
      </c>
      <c r="S277" s="151">
        <f>+J277*Parámetros!$B$103</f>
        <v>215.30157465439629</v>
      </c>
      <c r="T277" s="151">
        <f>+K277*Parámetros!$B$104</f>
        <v>173.60756816003223</v>
      </c>
      <c r="U277" s="151">
        <f>+L277*Parámetros!$B$105</f>
        <v>204.95156388319734</v>
      </c>
      <c r="V277" s="151">
        <f t="shared" si="29"/>
        <v>1213.007434199204</v>
      </c>
      <c r="W277" s="151">
        <f t="shared" si="26"/>
        <v>777.91712711380194</v>
      </c>
      <c r="X277" s="81">
        <f t="shared" si="31"/>
        <v>12192.831483609823</v>
      </c>
      <c r="Y277" s="82">
        <f>+M277*Parámetros!$C$97</f>
        <v>3.9273616178198634E-2</v>
      </c>
      <c r="Z277" s="82">
        <f>+N277*Parámetros!$C$98</f>
        <v>0.19376466662734843</v>
      </c>
      <c r="AA277" s="82">
        <f>+O277*Parámetros!$C$99</f>
        <v>2.352138998509949</v>
      </c>
      <c r="AB277" s="82">
        <f>+P277*Parámetros!$C$100</f>
        <v>7.1586304409663102</v>
      </c>
      <c r="AC277" s="82">
        <f>+Q277*Parámetros!$C$101</f>
        <v>11.059604034964643</v>
      </c>
      <c r="AD277" s="82">
        <f>+R277*Parámetros!$C$102</f>
        <v>30.343998924480697</v>
      </c>
      <c r="AE277" s="82">
        <f>+S277*Parámetros!$C$103</f>
        <v>58.99263145530459</v>
      </c>
      <c r="AF277" s="82">
        <f>+T277*Parámetros!$C$104</f>
        <v>74.998469445133921</v>
      </c>
      <c r="AG277" s="82">
        <f>+U277*Parámetros!$C$105</f>
        <v>145.31065879318692</v>
      </c>
      <c r="AH277" s="82">
        <f t="shared" si="30"/>
        <v>330.44917037535259</v>
      </c>
      <c r="AI277" s="152">
        <f t="shared" si="27"/>
        <v>211.92126447703038</v>
      </c>
      <c r="AJ277" s="81">
        <f t="shared" si="32"/>
        <v>3321.5880914573763</v>
      </c>
    </row>
    <row r="278" spans="1:36" x14ac:dyDescent="0.25">
      <c r="A278" s="18">
        <v>44180</v>
      </c>
      <c r="B278" s="150">
        <f t="shared" si="28"/>
        <v>270</v>
      </c>
      <c r="C278" s="78">
        <f>+'Modelo predictivo'!X277</f>
        <v>19763.333503037225</v>
      </c>
      <c r="D278" s="81">
        <f>+$C278*'Estructura Poblacion'!C$19</f>
        <v>806.21450771152081</v>
      </c>
      <c r="E278" s="81">
        <f>+$C278*'Estructura Poblacion'!D$19</f>
        <v>1325.8764239079876</v>
      </c>
      <c r="F278" s="81">
        <f>+$C278*'Estructura Poblacion'!E$19</f>
        <v>4023.7543022700834</v>
      </c>
      <c r="G278" s="81">
        <f>+$C278*'Estructura Poblacion'!F$19</f>
        <v>4592.2939800932982</v>
      </c>
      <c r="H278" s="81">
        <f>+$C278*'Estructura Poblacion'!G$19</f>
        <v>3677.2458850233179</v>
      </c>
      <c r="I278" s="81">
        <f>+$C278*'Estructura Poblacion'!H$19</f>
        <v>2502.8368103322846</v>
      </c>
      <c r="J278" s="81">
        <f>+$C278*'Estructura Poblacion'!I$19</f>
        <v>1331.2476065043336</v>
      </c>
      <c r="K278" s="81">
        <f>+$C278*'Estructura Poblacion'!J$19</f>
        <v>733.30070396612518</v>
      </c>
      <c r="L278" s="81">
        <f>+$C278*'Estructura Poblacion'!K$19</f>
        <v>770.56328322827494</v>
      </c>
      <c r="M278" s="151">
        <f>D278*Parámetros!$B$97</f>
        <v>0.80621450771152081</v>
      </c>
      <c r="N278" s="151">
        <f>E278*Parámetros!$B$98</f>
        <v>3.9776292717239627</v>
      </c>
      <c r="O278" s="151">
        <f>+F278*Parámetros!$B$99</f>
        <v>48.285051627241003</v>
      </c>
      <c r="P278" s="151">
        <f>+G278*Parámetros!$B$100</f>
        <v>146.95340736298553</v>
      </c>
      <c r="Q278" s="151">
        <f>+H278*Parámetros!$B$101</f>
        <v>180.18504836614258</v>
      </c>
      <c r="R278" s="151">
        <f>+I278*Parámetros!$B$102</f>
        <v>255.28935465389301</v>
      </c>
      <c r="S278" s="151">
        <f>+J278*Parámetros!$B$103</f>
        <v>220.98710267971938</v>
      </c>
      <c r="T278" s="151">
        <f>+K278*Parámetros!$B$104</f>
        <v>178.19207106376842</v>
      </c>
      <c r="U278" s="151">
        <f>+L278*Parámetros!$B$105</f>
        <v>210.36377632131908</v>
      </c>
      <c r="V278" s="151">
        <f t="shared" si="29"/>
        <v>1245.0396558545046</v>
      </c>
      <c r="W278" s="151">
        <f t="shared" ref="W278:W294" si="33">+V266</f>
        <v>813.8018329222848</v>
      </c>
      <c r="X278" s="81">
        <f t="shared" si="31"/>
        <v>12624.069306542044</v>
      </c>
      <c r="Y278" s="82">
        <f>+M278*Parámetros!$C$97</f>
        <v>4.0310725385576042E-2</v>
      </c>
      <c r="Z278" s="82">
        <f>+N278*Parámetros!$C$98</f>
        <v>0.19888146358619815</v>
      </c>
      <c r="AA278" s="82">
        <f>+O278*Parámetros!$C$99</f>
        <v>2.4142525813620503</v>
      </c>
      <c r="AB278" s="82">
        <f>+P278*Parámetros!$C$100</f>
        <v>7.3476703681492772</v>
      </c>
      <c r="AC278" s="82">
        <f>+Q278*Parámetros!$C$101</f>
        <v>11.351658047066982</v>
      </c>
      <c r="AD278" s="82">
        <f>+R278*Parámetros!$C$102</f>
        <v>31.145301267774947</v>
      </c>
      <c r="AE278" s="82">
        <f>+S278*Parámetros!$C$103</f>
        <v>60.550466134243116</v>
      </c>
      <c r="AF278" s="82">
        <f>+T278*Parámetros!$C$104</f>
        <v>76.978974699547962</v>
      </c>
      <c r="AG278" s="82">
        <f>+U278*Parámetros!$C$105</f>
        <v>149.14791741181523</v>
      </c>
      <c r="AH278" s="82">
        <f t="shared" si="30"/>
        <v>339.17543269893133</v>
      </c>
      <c r="AI278" s="152">
        <f t="shared" ref="AI278:AI294" si="34">+AH266</f>
        <v>221.69702588561989</v>
      </c>
      <c r="AJ278" s="81">
        <f t="shared" si="32"/>
        <v>3439.0664982706876</v>
      </c>
    </row>
    <row r="279" spans="1:36" x14ac:dyDescent="0.25">
      <c r="A279" s="18">
        <v>44181</v>
      </c>
      <c r="B279" s="150">
        <f t="shared" si="28"/>
        <v>271</v>
      </c>
      <c r="C279" s="78">
        <f>+'Modelo predictivo'!X278</f>
        <v>20246.390753713436</v>
      </c>
      <c r="D279" s="81">
        <f>+$C279*'Estructura Poblacion'!C$19</f>
        <v>825.92007830721775</v>
      </c>
      <c r="E279" s="81">
        <f>+$C279*'Estructura Poblacion'!D$19</f>
        <v>1358.2836197877198</v>
      </c>
      <c r="F279" s="81">
        <f>+$C279*'Estructura Poblacion'!E$19</f>
        <v>4122.1032822310026</v>
      </c>
      <c r="G279" s="81">
        <f>+$C279*'Estructura Poblacion'!F$19</f>
        <v>4704.5392601711683</v>
      </c>
      <c r="H279" s="81">
        <f>+$C279*'Estructura Poblacion'!G$19</f>
        <v>3767.1254737580216</v>
      </c>
      <c r="I279" s="81">
        <f>+$C279*'Estructura Poblacion'!H$19</f>
        <v>2564.0113823398119</v>
      </c>
      <c r="J279" s="81">
        <f>+$C279*'Estructura Poblacion'!I$19</f>
        <v>1363.7860853327377</v>
      </c>
      <c r="K279" s="81">
        <f>+$C279*'Estructura Poblacion'!J$19</f>
        <v>751.22410853359702</v>
      </c>
      <c r="L279" s="81">
        <f>+$C279*'Estructura Poblacion'!K$19</f>
        <v>789.39746325216015</v>
      </c>
      <c r="M279" s="151">
        <f>D279*Parámetros!$B$97</f>
        <v>0.82592007830721781</v>
      </c>
      <c r="N279" s="151">
        <f>E279*Parámetros!$B$98</f>
        <v>4.0748508593631598</v>
      </c>
      <c r="O279" s="151">
        <f>+F279*Parámetros!$B$99</f>
        <v>49.465239386772033</v>
      </c>
      <c r="P279" s="151">
        <f>+G279*Parámetros!$B$100</f>
        <v>150.5452563254774</v>
      </c>
      <c r="Q279" s="151">
        <f>+H279*Parámetros!$B$101</f>
        <v>184.58914821414305</v>
      </c>
      <c r="R279" s="151">
        <f>+I279*Parámetros!$B$102</f>
        <v>261.52916099866081</v>
      </c>
      <c r="S279" s="151">
        <f>+J279*Parámetros!$B$103</f>
        <v>226.38849016523446</v>
      </c>
      <c r="T279" s="151">
        <f>+K279*Parámetros!$B$104</f>
        <v>182.54745837366406</v>
      </c>
      <c r="U279" s="151">
        <f>+L279*Parámetros!$B$105</f>
        <v>215.50550746783975</v>
      </c>
      <c r="V279" s="151">
        <f t="shared" si="29"/>
        <v>1275.471031869462</v>
      </c>
      <c r="W279" s="151">
        <f t="shared" si="33"/>
        <v>850.25110788852305</v>
      </c>
      <c r="X279" s="81">
        <f t="shared" si="31"/>
        <v>13049.289230522982</v>
      </c>
      <c r="Y279" s="82">
        <f>+M279*Parámetros!$C$97</f>
        <v>4.1296003915360896E-2</v>
      </c>
      <c r="Z279" s="82">
        <f>+N279*Parámetros!$C$98</f>
        <v>0.203742542968158</v>
      </c>
      <c r="AA279" s="82">
        <f>+O279*Parámetros!$C$99</f>
        <v>2.4732619693386018</v>
      </c>
      <c r="AB279" s="82">
        <f>+P279*Parámetros!$C$100</f>
        <v>7.5272628162738702</v>
      </c>
      <c r="AC279" s="82">
        <f>+Q279*Parámetros!$C$101</f>
        <v>11.629116337491013</v>
      </c>
      <c r="AD279" s="82">
        <f>+R279*Parámetros!$C$102</f>
        <v>31.906557641836617</v>
      </c>
      <c r="AE279" s="82">
        <f>+S279*Parámetros!$C$103</f>
        <v>62.030446305274246</v>
      </c>
      <c r="AF279" s="82">
        <f>+T279*Parámetros!$C$104</f>
        <v>78.860502017422874</v>
      </c>
      <c r="AG279" s="82">
        <f>+U279*Parámetros!$C$105</f>
        <v>152.79340479469838</v>
      </c>
      <c r="AH279" s="82">
        <f t="shared" si="30"/>
        <v>347.46559042921911</v>
      </c>
      <c r="AI279" s="152">
        <f t="shared" si="34"/>
        <v>231.62658800848362</v>
      </c>
      <c r="AJ279" s="81">
        <f t="shared" si="32"/>
        <v>3554.9055006914232</v>
      </c>
    </row>
    <row r="280" spans="1:36" x14ac:dyDescent="0.25">
      <c r="A280" s="18">
        <v>44182</v>
      </c>
      <c r="B280" s="150">
        <f t="shared" si="28"/>
        <v>272</v>
      </c>
      <c r="C280" s="78">
        <f>+'Modelo predictivo'!X279</f>
        <v>20700.710917716613</v>
      </c>
      <c r="D280" s="81">
        <f>+$C280*'Estructura Poblacion'!C$19</f>
        <v>844.45336406637114</v>
      </c>
      <c r="E280" s="81">
        <f>+$C280*'Estructura Poblacion'!D$19</f>
        <v>1388.7629108579863</v>
      </c>
      <c r="F280" s="81">
        <f>+$C280*'Estructura Poblacion'!E$19</f>
        <v>4214.6014791690286</v>
      </c>
      <c r="G280" s="81">
        <f>+$C280*'Estructura Poblacion'!F$19</f>
        <v>4810.1070660206296</v>
      </c>
      <c r="H280" s="81">
        <f>+$C280*'Estructura Poblacion'!G$19</f>
        <v>3851.6581237437667</v>
      </c>
      <c r="I280" s="81">
        <f>+$C280*'Estructura Poblacion'!H$19</f>
        <v>2621.5466776870571</v>
      </c>
      <c r="J280" s="81">
        <f>+$C280*'Estructura Poblacion'!I$19</f>
        <v>1394.3888493261165</v>
      </c>
      <c r="K280" s="81">
        <f>+$C280*'Estructura Poblacion'!J$19</f>
        <v>768.08124936150114</v>
      </c>
      <c r="L280" s="81">
        <f>+$C280*'Estructura Poblacion'!K$19</f>
        <v>807.11119748415581</v>
      </c>
      <c r="M280" s="151">
        <f>D280*Parámetros!$B$97</f>
        <v>0.84445336406637117</v>
      </c>
      <c r="N280" s="151">
        <f>E280*Parámetros!$B$98</f>
        <v>4.1662887325739586</v>
      </c>
      <c r="O280" s="151">
        <f>+F280*Parámetros!$B$99</f>
        <v>50.575217750028344</v>
      </c>
      <c r="P280" s="151">
        <f>+G280*Parámetros!$B$100</f>
        <v>153.92342611266014</v>
      </c>
      <c r="Q280" s="151">
        <f>+H280*Parámetros!$B$101</f>
        <v>188.73124806344458</v>
      </c>
      <c r="R280" s="151">
        <f>+I280*Parámetros!$B$102</f>
        <v>267.39776112407981</v>
      </c>
      <c r="S280" s="151">
        <f>+J280*Parámetros!$B$103</f>
        <v>231.46854898813535</v>
      </c>
      <c r="T280" s="151">
        <f>+K280*Parámetros!$B$104</f>
        <v>186.64374359484478</v>
      </c>
      <c r="U280" s="151">
        <f>+L280*Parámetros!$B$105</f>
        <v>220.34135691317456</v>
      </c>
      <c r="V280" s="151">
        <f t="shared" si="29"/>
        <v>1304.092044643008</v>
      </c>
      <c r="W280" s="151">
        <f t="shared" si="33"/>
        <v>887.14507432379378</v>
      </c>
      <c r="X280" s="81">
        <f t="shared" si="31"/>
        <v>13466.236200842195</v>
      </c>
      <c r="Y280" s="82">
        <f>+M280*Parámetros!$C$97</f>
        <v>4.2222668203318561E-2</v>
      </c>
      <c r="Z280" s="82">
        <f>+N280*Parámetros!$C$98</f>
        <v>0.20831443662869795</v>
      </c>
      <c r="AA280" s="82">
        <f>+O280*Parámetros!$C$99</f>
        <v>2.5287608875014174</v>
      </c>
      <c r="AB280" s="82">
        <f>+P280*Parámetros!$C$100</f>
        <v>7.6961713056330074</v>
      </c>
      <c r="AC280" s="82">
        <f>+Q280*Parámetros!$C$101</f>
        <v>11.890068627997008</v>
      </c>
      <c r="AD280" s="82">
        <f>+R280*Parámetros!$C$102</f>
        <v>32.622526857137736</v>
      </c>
      <c r="AE280" s="82">
        <f>+S280*Parámetros!$C$103</f>
        <v>63.422382422749095</v>
      </c>
      <c r="AF280" s="82">
        <f>+T280*Parámetros!$C$104</f>
        <v>80.630097232972943</v>
      </c>
      <c r="AG280" s="82">
        <f>+U280*Parámetros!$C$105</f>
        <v>156.22202205144075</v>
      </c>
      <c r="AH280" s="82">
        <f t="shared" si="30"/>
        <v>355.26256649026402</v>
      </c>
      <c r="AI280" s="152">
        <f t="shared" si="34"/>
        <v>241.67729359912158</v>
      </c>
      <c r="AJ280" s="81">
        <f t="shared" si="32"/>
        <v>3668.4907735825655</v>
      </c>
    </row>
    <row r="281" spans="1:36" x14ac:dyDescent="0.25">
      <c r="A281" s="18">
        <v>44183</v>
      </c>
      <c r="B281" s="150">
        <f t="shared" si="28"/>
        <v>273</v>
      </c>
      <c r="C281" s="78">
        <f>+'Modelo predictivo'!X280</f>
        <v>21123.081811830867</v>
      </c>
      <c r="D281" s="81">
        <f>+$C281*'Estructura Poblacion'!C$19</f>
        <v>861.68332896159825</v>
      </c>
      <c r="E281" s="81">
        <f>+$C281*'Estructura Poblacion'!D$19</f>
        <v>1417.098799161696</v>
      </c>
      <c r="F281" s="81">
        <f>+$C281*'Estructura Poblacion'!E$19</f>
        <v>4300.5949023981975</v>
      </c>
      <c r="G281" s="81">
        <f>+$C281*'Estructura Poblacion'!F$19</f>
        <v>4908.2510008031622</v>
      </c>
      <c r="H281" s="81">
        <f>+$C281*'Estructura Poblacion'!G$19</f>
        <v>3930.2461631601218</v>
      </c>
      <c r="I281" s="81">
        <f>+$C281*'Estructura Poblacion'!H$19</f>
        <v>2675.0359041497718</v>
      </c>
      <c r="J281" s="81">
        <f>+$C281*'Estructura Poblacion'!I$19</f>
        <v>1422.8395275358571</v>
      </c>
      <c r="K281" s="81">
        <f>+$C281*'Estructura Poblacion'!J$19</f>
        <v>783.75294128235976</v>
      </c>
      <c r="L281" s="81">
        <f>+$C281*'Estructura Poblacion'!K$19</f>
        <v>823.57924437810334</v>
      </c>
      <c r="M281" s="151">
        <f>D281*Parámetros!$B$97</f>
        <v>0.86168332896159827</v>
      </c>
      <c r="N281" s="151">
        <f>E281*Parámetros!$B$98</f>
        <v>4.2512963974850884</v>
      </c>
      <c r="O281" s="151">
        <f>+F281*Parámetros!$B$99</f>
        <v>51.607138828778375</v>
      </c>
      <c r="P281" s="151">
        <f>+G281*Parámetros!$B$100</f>
        <v>157.06403202570118</v>
      </c>
      <c r="Q281" s="151">
        <f>+H281*Parámetros!$B$101</f>
        <v>192.58206199484599</v>
      </c>
      <c r="R281" s="151">
        <f>+I281*Parámetros!$B$102</f>
        <v>272.85366222327673</v>
      </c>
      <c r="S281" s="151">
        <f>+J281*Parámetros!$B$103</f>
        <v>236.1913615709523</v>
      </c>
      <c r="T281" s="151">
        <f>+K281*Parámetros!$B$104</f>
        <v>190.45196473161343</v>
      </c>
      <c r="U281" s="151">
        <f>+L281*Parámetros!$B$105</f>
        <v>224.83713371522222</v>
      </c>
      <c r="V281" s="151">
        <f t="shared" si="29"/>
        <v>1330.7003348168371</v>
      </c>
      <c r="W281" s="151">
        <f t="shared" si="33"/>
        <v>924.35007622641876</v>
      </c>
      <c r="X281" s="81">
        <f t="shared" si="31"/>
        <v>13872.586459432612</v>
      </c>
      <c r="Y281" s="82">
        <f>+M281*Parámetros!$C$97</f>
        <v>4.3084166448079914E-2</v>
      </c>
      <c r="Z281" s="82">
        <f>+N281*Parámetros!$C$98</f>
        <v>0.21256481987425443</v>
      </c>
      <c r="AA281" s="82">
        <f>+O281*Parámetros!$C$99</f>
        <v>2.5803569414389189</v>
      </c>
      <c r="AB281" s="82">
        <f>+P281*Parámetros!$C$100</f>
        <v>7.8532016012850594</v>
      </c>
      <c r="AC281" s="82">
        <f>+Q281*Parámetros!$C$101</f>
        <v>12.132669905675296</v>
      </c>
      <c r="AD281" s="82">
        <f>+R281*Parámetros!$C$102</f>
        <v>33.288146791239761</v>
      </c>
      <c r="AE281" s="82">
        <f>+S281*Parámetros!$C$103</f>
        <v>64.716433070440928</v>
      </c>
      <c r="AF281" s="82">
        <f>+T281*Parámetros!$C$104</f>
        <v>82.275248764056997</v>
      </c>
      <c r="AG281" s="82">
        <f>+U281*Parámetros!$C$105</f>
        <v>159.40952780409253</v>
      </c>
      <c r="AH281" s="82">
        <f t="shared" si="30"/>
        <v>362.51123386455185</v>
      </c>
      <c r="AI281" s="152">
        <f t="shared" si="34"/>
        <v>251.81273190387708</v>
      </c>
      <c r="AJ281" s="81">
        <f t="shared" si="32"/>
        <v>3779.18927554324</v>
      </c>
    </row>
    <row r="282" spans="1:36" x14ac:dyDescent="0.25">
      <c r="A282" s="18">
        <v>44184</v>
      </c>
      <c r="B282" s="150">
        <f t="shared" si="28"/>
        <v>274</v>
      </c>
      <c r="C282" s="78">
        <f>+'Modelo predictivo'!X281</f>
        <v>21510.454262938816</v>
      </c>
      <c r="D282" s="81">
        <f>+$C282*'Estructura Poblacion'!C$19</f>
        <v>877.48558670941225</v>
      </c>
      <c r="E282" s="81">
        <f>+$C282*'Estructura Poblacion'!D$19</f>
        <v>1443.0867227129809</v>
      </c>
      <c r="F282" s="81">
        <f>+$C282*'Estructura Poblacion'!E$19</f>
        <v>4379.4627495904224</v>
      </c>
      <c r="G282" s="81">
        <f>+$C282*'Estructura Poblacion'!F$19</f>
        <v>4998.2625454144809</v>
      </c>
      <c r="H282" s="81">
        <f>+$C282*'Estructura Poblacion'!G$19</f>
        <v>4002.322250505872</v>
      </c>
      <c r="I282" s="81">
        <f>+$C282*'Estructura Poblacion'!H$19</f>
        <v>2724.0929131706753</v>
      </c>
      <c r="J282" s="81">
        <f>+$C282*'Estructura Poblacion'!I$19</f>
        <v>1448.9327292866612</v>
      </c>
      <c r="K282" s="81">
        <f>+$C282*'Estructura Poblacion'!J$19</f>
        <v>798.12604747170224</v>
      </c>
      <c r="L282" s="81">
        <f>+$C282*'Estructura Poblacion'!K$19</f>
        <v>838.68271807660938</v>
      </c>
      <c r="M282" s="151">
        <f>D282*Parámetros!$B$97</f>
        <v>0.87748558670941224</v>
      </c>
      <c r="N282" s="151">
        <f>E282*Parámetros!$B$98</f>
        <v>4.3292601681389424</v>
      </c>
      <c r="O282" s="151">
        <f>+F282*Parámetros!$B$99</f>
        <v>52.55355299508507</v>
      </c>
      <c r="P282" s="151">
        <f>+G282*Parámetros!$B$100</f>
        <v>159.9444014532634</v>
      </c>
      <c r="Q282" s="151">
        <f>+H282*Parámetros!$B$101</f>
        <v>196.11379027478773</v>
      </c>
      <c r="R282" s="151">
        <f>+I282*Parámetros!$B$102</f>
        <v>277.85747714340886</v>
      </c>
      <c r="S282" s="151">
        <f>+J282*Parámetros!$B$103</f>
        <v>240.52283306158577</v>
      </c>
      <c r="T282" s="151">
        <f>+K282*Parámetros!$B$104</f>
        <v>193.94462953562365</v>
      </c>
      <c r="U282" s="151">
        <f>+L282*Parámetros!$B$105</f>
        <v>228.96038203491437</v>
      </c>
      <c r="V282" s="151">
        <f t="shared" si="29"/>
        <v>1355.1038122535172</v>
      </c>
      <c r="W282" s="151">
        <f t="shared" si="33"/>
        <v>961.71887215092306</v>
      </c>
      <c r="X282" s="81">
        <f t="shared" si="31"/>
        <v>14265.971399535207</v>
      </c>
      <c r="Y282" s="82">
        <f>+M282*Parámetros!$C$97</f>
        <v>4.3874279335470612E-2</v>
      </c>
      <c r="Z282" s="82">
        <f>+N282*Parámetros!$C$98</f>
        <v>0.21646300840694713</v>
      </c>
      <c r="AA282" s="82">
        <f>+O282*Parámetros!$C$99</f>
        <v>2.6276776497542538</v>
      </c>
      <c r="AB282" s="82">
        <f>+P282*Parámetros!$C$100</f>
        <v>7.9972200726631701</v>
      </c>
      <c r="AC282" s="82">
        <f>+Q282*Parámetros!$C$101</f>
        <v>12.355168787311626</v>
      </c>
      <c r="AD282" s="82">
        <f>+R282*Parámetros!$C$102</f>
        <v>33.89861221149588</v>
      </c>
      <c r="AE282" s="82">
        <f>+S282*Parámetros!$C$103</f>
        <v>65.903256258874507</v>
      </c>
      <c r="AF282" s="82">
        <f>+T282*Parámetros!$C$104</f>
        <v>83.784079959389416</v>
      </c>
      <c r="AG282" s="82">
        <f>+U282*Parámetros!$C$105</f>
        <v>162.33291086275429</v>
      </c>
      <c r="AH282" s="82">
        <f t="shared" si="30"/>
        <v>369.15926308998553</v>
      </c>
      <c r="AI282" s="152">
        <f t="shared" si="34"/>
        <v>261.99279120362115</v>
      </c>
      <c r="AJ282" s="81">
        <f t="shared" si="32"/>
        <v>3886.3557474296049</v>
      </c>
    </row>
    <row r="283" spans="1:36" x14ac:dyDescent="0.25">
      <c r="A283" s="18">
        <v>44185</v>
      </c>
      <c r="B283" s="150">
        <f t="shared" si="28"/>
        <v>275</v>
      </c>
      <c r="C283" s="78">
        <f>+'Modelo predictivo'!X282</f>
        <v>21859.991003005998</v>
      </c>
      <c r="D283" s="81">
        <f>+$C283*'Estructura Poblacion'!C$19</f>
        <v>891.74439536520129</v>
      </c>
      <c r="E283" s="81">
        <f>+$C283*'Estructura Poblacion'!D$19</f>
        <v>1466.5363357488338</v>
      </c>
      <c r="F283" s="81">
        <f>+$C283*'Estructura Poblacion'!E$19</f>
        <v>4450.6273616448934</v>
      </c>
      <c r="G283" s="81">
        <f>+$C283*'Estructura Poblacion'!F$19</f>
        <v>5079.4824199354107</v>
      </c>
      <c r="H283" s="81">
        <f>+$C283*'Estructura Poblacion'!G$19</f>
        <v>4067.3584721978746</v>
      </c>
      <c r="I283" s="81">
        <f>+$C283*'Estructura Poblacion'!H$19</f>
        <v>2768.3583919407038</v>
      </c>
      <c r="J283" s="81">
        <f>+$C283*'Estructura Poblacion'!I$19</f>
        <v>1472.4773377166232</v>
      </c>
      <c r="K283" s="81">
        <f>+$C283*'Estructura Poblacion'!J$19</f>
        <v>811.09529365245908</v>
      </c>
      <c r="L283" s="81">
        <f>+$C283*'Estructura Poblacion'!K$19</f>
        <v>852.31099480399871</v>
      </c>
      <c r="M283" s="151">
        <f>D283*Parámetros!$B$97</f>
        <v>0.89174439536520134</v>
      </c>
      <c r="N283" s="151">
        <f>E283*Parámetros!$B$98</f>
        <v>4.3996090072465019</v>
      </c>
      <c r="O283" s="151">
        <f>+F283*Parámetros!$B$99</f>
        <v>53.407528339738725</v>
      </c>
      <c r="P283" s="151">
        <f>+G283*Parámetros!$B$100</f>
        <v>162.54343743793314</v>
      </c>
      <c r="Q283" s="151">
        <f>+H283*Parámetros!$B$101</f>
        <v>199.30056513769586</v>
      </c>
      <c r="R283" s="151">
        <f>+I283*Parámetros!$B$102</f>
        <v>282.37255597795178</v>
      </c>
      <c r="S283" s="151">
        <f>+J283*Parámetros!$B$103</f>
        <v>244.43123806095946</v>
      </c>
      <c r="T283" s="151">
        <f>+K283*Parámetros!$B$104</f>
        <v>197.09615635754756</v>
      </c>
      <c r="U283" s="151">
        <f>+L283*Parámetros!$B$105</f>
        <v>232.68090158149167</v>
      </c>
      <c r="V283" s="151">
        <f t="shared" si="29"/>
        <v>1377.1237362959298</v>
      </c>
      <c r="W283" s="151">
        <f t="shared" si="33"/>
        <v>999.09108412832029</v>
      </c>
      <c r="X283" s="81">
        <f t="shared" si="31"/>
        <v>14644.004051702816</v>
      </c>
      <c r="Y283" s="82">
        <f>+M283*Parámetros!$C$97</f>
        <v>4.4587219768260071E-2</v>
      </c>
      <c r="Z283" s="82">
        <f>+N283*Parámetros!$C$98</f>
        <v>0.21998045036232511</v>
      </c>
      <c r="AA283" s="82">
        <f>+O283*Parámetros!$C$99</f>
        <v>2.6703764169869366</v>
      </c>
      <c r="AB283" s="82">
        <f>+P283*Parámetros!$C$100</f>
        <v>8.1271718718966568</v>
      </c>
      <c r="AC283" s="82">
        <f>+Q283*Parámetros!$C$101</f>
        <v>12.55593560367484</v>
      </c>
      <c r="AD283" s="82">
        <f>+R283*Parámetros!$C$102</f>
        <v>34.449451829310114</v>
      </c>
      <c r="AE283" s="82">
        <f>+S283*Parámetros!$C$103</f>
        <v>66.974159228702902</v>
      </c>
      <c r="AF283" s="82">
        <f>+T283*Parámetros!$C$104</f>
        <v>85.14553954646054</v>
      </c>
      <c r="AG283" s="82">
        <f>+U283*Parámetros!$C$105</f>
        <v>164.97075922127758</v>
      </c>
      <c r="AH283" s="82">
        <f t="shared" si="30"/>
        <v>375.15796138844019</v>
      </c>
      <c r="AI283" s="152">
        <f t="shared" si="34"/>
        <v>272.17378110924</v>
      </c>
      <c r="AJ283" s="81">
        <f t="shared" si="32"/>
        <v>3989.3399277088056</v>
      </c>
    </row>
    <row r="284" spans="1:36" x14ac:dyDescent="0.25">
      <c r="A284" s="18">
        <v>44186</v>
      </c>
      <c r="B284" s="150">
        <f t="shared" si="28"/>
        <v>276</v>
      </c>
      <c r="C284" s="78">
        <f>+'Modelo predictivo'!X283</f>
        <v>22169.113758186344</v>
      </c>
      <c r="D284" s="81">
        <f>+$C284*'Estructura Poblacion'!C$19</f>
        <v>904.35457825018125</v>
      </c>
      <c r="E284" s="81">
        <f>+$C284*'Estructura Poblacion'!D$19</f>
        <v>1487.2746678284961</v>
      </c>
      <c r="F284" s="81">
        <f>+$C284*'Estructura Poblacion'!E$19</f>
        <v>4513.5638098860445</v>
      </c>
      <c r="G284" s="81">
        <f>+$C284*'Estructura Poblacion'!F$19</f>
        <v>5151.311525460872</v>
      </c>
      <c r="H284" s="81">
        <f>+$C284*'Estructura Poblacion'!G$19</f>
        <v>4124.875104160762</v>
      </c>
      <c r="I284" s="81">
        <f>+$C284*'Estructura Poblacion'!H$19</f>
        <v>2807.5058267829995</v>
      </c>
      <c r="J284" s="81">
        <f>+$C284*'Estructura Poblacion'!I$19</f>
        <v>1493.2996816742668</v>
      </c>
      <c r="K284" s="81">
        <f>+$C284*'Estructura Poblacion'!J$19</f>
        <v>822.56501529384411</v>
      </c>
      <c r="L284" s="81">
        <f>+$C284*'Estructura Poblacion'!K$19</f>
        <v>864.36354884887839</v>
      </c>
      <c r="M284" s="151">
        <f>D284*Parámetros!$B$97</f>
        <v>0.90435457825018128</v>
      </c>
      <c r="N284" s="151">
        <f>E284*Parámetros!$B$98</f>
        <v>4.4618240034854884</v>
      </c>
      <c r="O284" s="151">
        <f>+F284*Parámetros!$B$99</f>
        <v>54.162765718632535</v>
      </c>
      <c r="P284" s="151">
        <f>+G284*Parámetros!$B$100</f>
        <v>164.8419688147479</v>
      </c>
      <c r="Q284" s="151">
        <f>+H284*Parámetros!$B$101</f>
        <v>202.11888010387736</v>
      </c>
      <c r="R284" s="151">
        <f>+I284*Parámetros!$B$102</f>
        <v>286.36559433186591</v>
      </c>
      <c r="S284" s="151">
        <f>+J284*Parámetros!$B$103</f>
        <v>247.88774715792832</v>
      </c>
      <c r="T284" s="151">
        <f>+K284*Parámetros!$B$104</f>
        <v>199.88329871640411</v>
      </c>
      <c r="U284" s="151">
        <f>+L284*Parámetros!$B$105</f>
        <v>235.97124883574381</v>
      </c>
      <c r="V284" s="151">
        <f t="shared" si="29"/>
        <v>1396.5976822609357</v>
      </c>
      <c r="W284" s="151">
        <f t="shared" si="33"/>
        <v>1036.2939267093464</v>
      </c>
      <c r="X284" s="81">
        <f t="shared" si="31"/>
        <v>15004.307807254405</v>
      </c>
      <c r="Y284" s="82">
        <f>+M284*Parámetros!$C$97</f>
        <v>4.5217728912509067E-2</v>
      </c>
      <c r="Z284" s="82">
        <f>+N284*Parámetros!$C$98</f>
        <v>0.22309120017427442</v>
      </c>
      <c r="AA284" s="82">
        <f>+O284*Parámetros!$C$99</f>
        <v>2.7081382859316268</v>
      </c>
      <c r="AB284" s="82">
        <f>+P284*Parámetros!$C$100</f>
        <v>8.2420984407373954</v>
      </c>
      <c r="AC284" s="82">
        <f>+Q284*Parámetros!$C$101</f>
        <v>12.733489446544274</v>
      </c>
      <c r="AD284" s="82">
        <f>+R284*Parámetros!$C$102</f>
        <v>34.936602508487638</v>
      </c>
      <c r="AE284" s="82">
        <f>+S284*Parámetros!$C$103</f>
        <v>67.921242721272364</v>
      </c>
      <c r="AF284" s="82">
        <f>+T284*Parámetros!$C$104</f>
        <v>86.349585045486577</v>
      </c>
      <c r="AG284" s="82">
        <f>+U284*Parámetros!$C$105</f>
        <v>167.30361542454236</v>
      </c>
      <c r="AH284" s="82">
        <f t="shared" si="30"/>
        <v>380.46308080208905</v>
      </c>
      <c r="AI284" s="152">
        <f t="shared" si="34"/>
        <v>282.30863116860581</v>
      </c>
      <c r="AJ284" s="81">
        <f t="shared" si="32"/>
        <v>4087.4943773422892</v>
      </c>
    </row>
    <row r="285" spans="1:36" x14ac:dyDescent="0.25">
      <c r="A285" s="18">
        <v>44187</v>
      </c>
      <c r="B285" s="150">
        <f t="shared" si="28"/>
        <v>277</v>
      </c>
      <c r="C285" s="78">
        <f>+'Modelo predictivo'!X284</f>
        <v>22435.547190024517</v>
      </c>
      <c r="D285" s="81">
        <f>+$C285*'Estructura Poblacion'!C$19</f>
        <v>915.22331646452619</v>
      </c>
      <c r="E285" s="81">
        <f>+$C285*'Estructura Poblacion'!D$19</f>
        <v>1505.1490717472907</v>
      </c>
      <c r="F285" s="81">
        <f>+$C285*'Estructura Poblacion'!E$19</f>
        <v>4567.8088423580548</v>
      </c>
      <c r="G285" s="81">
        <f>+$C285*'Estructura Poblacion'!F$19</f>
        <v>5213.2211544684487</v>
      </c>
      <c r="H285" s="81">
        <f>+$C285*'Estructura Poblacion'!G$19</f>
        <v>4174.4487877050387</v>
      </c>
      <c r="I285" s="81">
        <f>+$C285*'Estructura Poblacion'!H$19</f>
        <v>2841.2470678851273</v>
      </c>
      <c r="J285" s="81">
        <f>+$C285*'Estructura Poblacion'!I$19</f>
        <v>1511.2464955745027</v>
      </c>
      <c r="K285" s="81">
        <f>+$C285*'Estructura Poblacion'!J$19</f>
        <v>832.45078801012278</v>
      </c>
      <c r="L285" s="81">
        <f>+$C285*'Estructura Poblacion'!K$19</f>
        <v>874.75166581140638</v>
      </c>
      <c r="M285" s="151">
        <f>D285*Parámetros!$B$97</f>
        <v>0.91522331646452626</v>
      </c>
      <c r="N285" s="151">
        <f>E285*Parámetros!$B$98</f>
        <v>4.5154472152418723</v>
      </c>
      <c r="O285" s="151">
        <f>+F285*Parámetros!$B$99</f>
        <v>54.813706108296657</v>
      </c>
      <c r="P285" s="151">
        <f>+G285*Parámetros!$B$100</f>
        <v>166.82307694299035</v>
      </c>
      <c r="Q285" s="151">
        <f>+H285*Parámetros!$B$101</f>
        <v>204.54799059754691</v>
      </c>
      <c r="R285" s="151">
        <f>+I285*Parámetros!$B$102</f>
        <v>289.80720092428299</v>
      </c>
      <c r="S285" s="151">
        <f>+J285*Parámetros!$B$103</f>
        <v>250.86691826536745</v>
      </c>
      <c r="T285" s="151">
        <f>+K285*Parámetros!$B$104</f>
        <v>202.28554148645983</v>
      </c>
      <c r="U285" s="151">
        <f>+L285*Parámetros!$B$105</f>
        <v>238.80720476651396</v>
      </c>
      <c r="V285" s="151">
        <f t="shared" si="29"/>
        <v>1413.3823096231645</v>
      </c>
      <c r="W285" s="151">
        <f t="shared" si="33"/>
        <v>1073.1432352781333</v>
      </c>
      <c r="X285" s="81">
        <f t="shared" si="31"/>
        <v>15344.546881599435</v>
      </c>
      <c r="Y285" s="82">
        <f>+M285*Parámetros!$C$97</f>
        <v>4.5761165823226313E-2</v>
      </c>
      <c r="Z285" s="82">
        <f>+N285*Parámetros!$C$98</f>
        <v>0.22577236076209362</v>
      </c>
      <c r="AA285" s="82">
        <f>+O285*Parámetros!$C$99</f>
        <v>2.740685305414833</v>
      </c>
      <c r="AB285" s="82">
        <f>+P285*Parámetros!$C$100</f>
        <v>8.3411538471495188</v>
      </c>
      <c r="AC285" s="82">
        <f>+Q285*Parámetros!$C$101</f>
        <v>12.886523407645456</v>
      </c>
      <c r="AD285" s="82">
        <f>+R285*Parámetros!$C$102</f>
        <v>35.356478512762521</v>
      </c>
      <c r="AE285" s="82">
        <f>+S285*Parámetros!$C$103</f>
        <v>68.737535604710686</v>
      </c>
      <c r="AF285" s="82">
        <f>+T285*Parámetros!$C$104</f>
        <v>87.387353922150652</v>
      </c>
      <c r="AG285" s="82">
        <f>+U285*Parámetros!$C$105</f>
        <v>169.31430817945838</v>
      </c>
      <c r="AH285" s="82">
        <f t="shared" si="30"/>
        <v>385.03557230587739</v>
      </c>
      <c r="AI285" s="152">
        <f t="shared" si="34"/>
        <v>292.347171001216</v>
      </c>
      <c r="AJ285" s="81">
        <f t="shared" si="32"/>
        <v>4180.1827786469503</v>
      </c>
    </row>
    <row r="286" spans="1:36" x14ac:dyDescent="0.25">
      <c r="A286" s="18">
        <v>44188</v>
      </c>
      <c r="B286" s="150">
        <f t="shared" si="28"/>
        <v>278</v>
      </c>
      <c r="C286" s="78">
        <f>+'Modelo predictivo'!X285</f>
        <v>22657.358379256213</v>
      </c>
      <c r="D286" s="81">
        <f>+$C286*'Estructura Poblacion'!C$19</f>
        <v>924.27175956770293</v>
      </c>
      <c r="E286" s="81">
        <f>+$C286*'Estructura Poblacion'!D$19</f>
        <v>1520.0298724136408</v>
      </c>
      <c r="F286" s="81">
        <f>+$C286*'Estructura Poblacion'!E$19</f>
        <v>4612.9689226059299</v>
      </c>
      <c r="G286" s="81">
        <f>+$C286*'Estructura Poblacion'!F$19</f>
        <v>5264.7621654456461</v>
      </c>
      <c r="H286" s="81">
        <f>+$C286*'Estructura Poblacion'!G$19</f>
        <v>4215.7198760428955</v>
      </c>
      <c r="I286" s="81">
        <f>+$C286*'Estructura Poblacion'!H$19</f>
        <v>2869.3373295440397</v>
      </c>
      <c r="J286" s="81">
        <f>+$C286*'Estructura Poblacion'!I$19</f>
        <v>1526.1875790063636</v>
      </c>
      <c r="K286" s="81">
        <f>+$C286*'Estructura Poblacion'!J$19</f>
        <v>840.68089257148995</v>
      </c>
      <c r="L286" s="81">
        <f>+$C286*'Estructura Poblacion'!K$19</f>
        <v>883.39998205850497</v>
      </c>
      <c r="M286" s="151">
        <f>D286*Parámetros!$B$97</f>
        <v>0.92427175956770291</v>
      </c>
      <c r="N286" s="151">
        <f>E286*Parámetros!$B$98</f>
        <v>4.560089617240922</v>
      </c>
      <c r="O286" s="151">
        <f>+F286*Parámetros!$B$99</f>
        <v>55.355627071271158</v>
      </c>
      <c r="P286" s="151">
        <f>+G286*Parámetros!$B$100</f>
        <v>168.47238929426069</v>
      </c>
      <c r="Q286" s="151">
        <f>+H286*Parámetros!$B$101</f>
        <v>206.57027392610189</v>
      </c>
      <c r="R286" s="151">
        <f>+I286*Parámetros!$B$102</f>
        <v>292.67240761349206</v>
      </c>
      <c r="S286" s="151">
        <f>+J286*Parámetros!$B$103</f>
        <v>253.34713811505637</v>
      </c>
      <c r="T286" s="151">
        <f>+K286*Parámetros!$B$104</f>
        <v>204.28545689487206</v>
      </c>
      <c r="U286" s="151">
        <f>+L286*Parámetros!$B$105</f>
        <v>241.16819510197189</v>
      </c>
      <c r="V286" s="151">
        <f t="shared" si="29"/>
        <v>1427.3558493938347</v>
      </c>
      <c r="W286" s="151">
        <f t="shared" si="33"/>
        <v>1109.4448062938382</v>
      </c>
      <c r="X286" s="81">
        <f t="shared" si="31"/>
        <v>15662.457924699433</v>
      </c>
      <c r="Y286" s="82">
        <f>+M286*Parámetros!$C$97</f>
        <v>4.6213587978385151E-2</v>
      </c>
      <c r="Z286" s="82">
        <f>+N286*Parámetros!$C$98</f>
        <v>0.22800448086204611</v>
      </c>
      <c r="AA286" s="82">
        <f>+O286*Parámetros!$C$99</f>
        <v>2.7677813535635583</v>
      </c>
      <c r="AB286" s="82">
        <f>+P286*Parámetros!$C$100</f>
        <v>8.4236194647130347</v>
      </c>
      <c r="AC286" s="82">
        <f>+Q286*Parámetros!$C$101</f>
        <v>13.013927257344418</v>
      </c>
      <c r="AD286" s="82">
        <f>+R286*Parámetros!$C$102</f>
        <v>35.70603372884603</v>
      </c>
      <c r="AE286" s="82">
        <f>+S286*Parámetros!$C$103</f>
        <v>69.417115843525451</v>
      </c>
      <c r="AF286" s="82">
        <f>+T286*Parámetros!$C$104</f>
        <v>88.25131737858473</v>
      </c>
      <c r="AG286" s="82">
        <f>+U286*Parámetros!$C$105</f>
        <v>170.98825032729806</v>
      </c>
      <c r="AH286" s="82">
        <f t="shared" si="30"/>
        <v>388.84226342271575</v>
      </c>
      <c r="AI286" s="152">
        <f t="shared" si="34"/>
        <v>302.23649540868007</v>
      </c>
      <c r="AJ286" s="81">
        <f t="shared" si="32"/>
        <v>4266.788546660986</v>
      </c>
    </row>
    <row r="287" spans="1:36" x14ac:dyDescent="0.25">
      <c r="A287" s="18">
        <v>44189</v>
      </c>
      <c r="B287" s="150">
        <f t="shared" si="28"/>
        <v>279</v>
      </c>
      <c r="C287" s="78">
        <f>+'Modelo predictivo'!X286</f>
        <v>22832.990633826703</v>
      </c>
      <c r="D287" s="81">
        <f>+$C287*'Estructura Poblacion'!C$19</f>
        <v>931.43640472410073</v>
      </c>
      <c r="E287" s="81">
        <f>+$C287*'Estructura Poblacion'!D$19</f>
        <v>1531.8126349509948</v>
      </c>
      <c r="F287" s="81">
        <f>+$C287*'Estructura Poblacion'!E$19</f>
        <v>4648.7271128847515</v>
      </c>
      <c r="G287" s="81">
        <f>+$C287*'Estructura Poblacion'!F$19</f>
        <v>5305.5728386678693</v>
      </c>
      <c r="H287" s="81">
        <f>+$C287*'Estructura Poblacion'!G$19</f>
        <v>4248.3987247450868</v>
      </c>
      <c r="I287" s="81">
        <f>+$C287*'Estructura Poblacion'!H$19</f>
        <v>2891.5794716276673</v>
      </c>
      <c r="J287" s="81">
        <f>+$C287*'Estructura Poblacion'!I$19</f>
        <v>1538.0180740231074</v>
      </c>
      <c r="K287" s="81">
        <f>+$C287*'Estructura Poblacion'!J$19</f>
        <v>847.19756932017231</v>
      </c>
      <c r="L287" s="81">
        <f>+$C287*'Estructura Poblacion'!K$19</f>
        <v>890.24780288295358</v>
      </c>
      <c r="M287" s="151">
        <f>D287*Parámetros!$B$97</f>
        <v>0.93143640472410072</v>
      </c>
      <c r="N287" s="151">
        <f>E287*Parámetros!$B$98</f>
        <v>4.595437904852985</v>
      </c>
      <c r="O287" s="151">
        <f>+F287*Parámetros!$B$99</f>
        <v>55.784725354617017</v>
      </c>
      <c r="P287" s="151">
        <f>+G287*Parámetros!$B$100</f>
        <v>169.77833083737181</v>
      </c>
      <c r="Q287" s="151">
        <f>+H287*Parámetros!$B$101</f>
        <v>208.17153751250927</v>
      </c>
      <c r="R287" s="151">
        <f>+I287*Parámetros!$B$102</f>
        <v>294.94110610602206</v>
      </c>
      <c r="S287" s="151">
        <f>+J287*Parámetros!$B$103</f>
        <v>255.31100028783584</v>
      </c>
      <c r="T287" s="151">
        <f>+K287*Parámetros!$B$104</f>
        <v>205.86900934480187</v>
      </c>
      <c r="U287" s="151">
        <f>+L287*Parámetros!$B$105</f>
        <v>243.03765018704635</v>
      </c>
      <c r="V287" s="151">
        <f t="shared" si="29"/>
        <v>1438.4202339397814</v>
      </c>
      <c r="W287" s="151">
        <f t="shared" si="33"/>
        <v>1144.996054088228</v>
      </c>
      <c r="X287" s="81">
        <f t="shared" si="31"/>
        <v>15955.882104550987</v>
      </c>
      <c r="Y287" s="82">
        <f>+M287*Parámetros!$C$97</f>
        <v>4.6571820236205042E-2</v>
      </c>
      <c r="Z287" s="82">
        <f>+N287*Parámetros!$C$98</f>
        <v>0.22977189524264927</v>
      </c>
      <c r="AA287" s="82">
        <f>+O287*Parámetros!$C$99</f>
        <v>2.7892362677308511</v>
      </c>
      <c r="AB287" s="82">
        <f>+P287*Parámetros!$C$100</f>
        <v>8.4889165418685906</v>
      </c>
      <c r="AC287" s="82">
        <f>+Q287*Parámetros!$C$101</f>
        <v>13.114806863288084</v>
      </c>
      <c r="AD287" s="82">
        <f>+R287*Parámetros!$C$102</f>
        <v>35.982814944934688</v>
      </c>
      <c r="AE287" s="82">
        <f>+S287*Parámetros!$C$103</f>
        <v>69.95521407886703</v>
      </c>
      <c r="AF287" s="82">
        <f>+T287*Parámetros!$C$104</f>
        <v>88.935412036954403</v>
      </c>
      <c r="AG287" s="82">
        <f>+U287*Parámetros!$C$105</f>
        <v>172.31369398261586</v>
      </c>
      <c r="AH287" s="82">
        <f t="shared" si="30"/>
        <v>391.85643843173835</v>
      </c>
      <c r="AI287" s="152">
        <f t="shared" si="34"/>
        <v>311.9214157218193</v>
      </c>
      <c r="AJ287" s="81">
        <f t="shared" si="32"/>
        <v>4346.7235693709054</v>
      </c>
    </row>
    <row r="288" spans="1:36" x14ac:dyDescent="0.25">
      <c r="A288" s="18">
        <v>44190</v>
      </c>
      <c r="B288" s="150">
        <f t="shared" si="28"/>
        <v>280</v>
      </c>
      <c r="C288" s="78">
        <f>+'Modelo predictivo'!X287</f>
        <v>22961.290551246842</v>
      </c>
      <c r="D288" s="81">
        <f>+$C288*'Estructura Poblacion'!C$19</f>
        <v>936.67020066983082</v>
      </c>
      <c r="E288" s="81">
        <f>+$C288*'Estructura Poblacion'!D$19</f>
        <v>1540.4199802488192</v>
      </c>
      <c r="F288" s="81">
        <f>+$C288*'Estructura Poblacion'!E$19</f>
        <v>4674.8485839726545</v>
      </c>
      <c r="G288" s="81">
        <f>+$C288*'Estructura Poblacion'!F$19</f>
        <v>5335.3851645249633</v>
      </c>
      <c r="H288" s="81">
        <f>+$C288*'Estructura Poblacion'!G$19</f>
        <v>4272.270727072505</v>
      </c>
      <c r="I288" s="81">
        <f>+$C288*'Estructura Poblacion'!H$19</f>
        <v>2907.8274267629872</v>
      </c>
      <c r="J288" s="81">
        <f>+$C288*'Estructura Poblacion'!I$19</f>
        <v>1546.6602880480852</v>
      </c>
      <c r="K288" s="81">
        <f>+$C288*'Estructura Poblacion'!J$19</f>
        <v>851.95802229479443</v>
      </c>
      <c r="L288" s="81">
        <f>+$C288*'Estructura Poblacion'!K$19</f>
        <v>895.25015765220269</v>
      </c>
      <c r="M288" s="151">
        <f>D288*Parámetros!$B$97</f>
        <v>0.93667020066983087</v>
      </c>
      <c r="N288" s="151">
        <f>E288*Parámetros!$B$98</f>
        <v>4.6212599407464579</v>
      </c>
      <c r="O288" s="151">
        <f>+F288*Parámetros!$B$99</f>
        <v>56.098183007671857</v>
      </c>
      <c r="P288" s="151">
        <f>+G288*Parámetros!$B$100</f>
        <v>170.73232526479882</v>
      </c>
      <c r="Q288" s="151">
        <f>+H288*Parámetros!$B$101</f>
        <v>209.34126562655274</v>
      </c>
      <c r="R288" s="151">
        <f>+I288*Parámetros!$B$102</f>
        <v>296.59839752982469</v>
      </c>
      <c r="S288" s="151">
        <f>+J288*Parámetros!$B$103</f>
        <v>256.74560781598217</v>
      </c>
      <c r="T288" s="151">
        <f>+K288*Parámetros!$B$104</f>
        <v>207.02579941763503</v>
      </c>
      <c r="U288" s="151">
        <f>+L288*Parámetros!$B$105</f>
        <v>244.40329303905136</v>
      </c>
      <c r="V288" s="151">
        <f t="shared" si="29"/>
        <v>1446.5028018429327</v>
      </c>
      <c r="W288" s="151">
        <f t="shared" si="33"/>
        <v>1179.5879794008079</v>
      </c>
      <c r="X288" s="81">
        <f t="shared" si="31"/>
        <v>16222.796926993113</v>
      </c>
      <c r="Y288" s="82">
        <f>+M288*Parámetros!$C$97</f>
        <v>4.6833510033491545E-2</v>
      </c>
      <c r="Z288" s="82">
        <f>+N288*Parámetros!$C$98</f>
        <v>0.23106299703732291</v>
      </c>
      <c r="AA288" s="82">
        <f>+O288*Parámetros!$C$99</f>
        <v>2.804909150383593</v>
      </c>
      <c r="AB288" s="82">
        <f>+P288*Parámetros!$C$100</f>
        <v>8.5366162632399405</v>
      </c>
      <c r="AC288" s="82">
        <f>+Q288*Parámetros!$C$101</f>
        <v>13.188499734472822</v>
      </c>
      <c r="AD288" s="82">
        <f>+R288*Parámetros!$C$102</f>
        <v>36.185004498638612</v>
      </c>
      <c r="AE288" s="82">
        <f>+S288*Parámetros!$C$103</f>
        <v>70.348296541579117</v>
      </c>
      <c r="AF288" s="82">
        <f>+T288*Parámetros!$C$104</f>
        <v>89.435145348418331</v>
      </c>
      <c r="AG288" s="82">
        <f>+U288*Parámetros!$C$105</f>
        <v>173.28193476468741</v>
      </c>
      <c r="AH288" s="82">
        <f t="shared" si="30"/>
        <v>394.05830280849062</v>
      </c>
      <c r="AI288" s="152">
        <f t="shared" si="34"/>
        <v>321.3449960717407</v>
      </c>
      <c r="AJ288" s="81">
        <f t="shared" si="32"/>
        <v>4419.4368761076548</v>
      </c>
    </row>
    <row r="289" spans="1:36" x14ac:dyDescent="0.25">
      <c r="A289" s="18">
        <v>44191</v>
      </c>
      <c r="B289" s="150">
        <f t="shared" si="28"/>
        <v>281</v>
      </c>
      <c r="C289" s="78">
        <f>+'Modelo predictivo'!X288</f>
        <v>23041.527466292493</v>
      </c>
      <c r="D289" s="81">
        <f>+$C289*'Estructura Poblacion'!C$19</f>
        <v>939.94334105143082</v>
      </c>
      <c r="E289" s="81">
        <f>+$C289*'Estructura Poblacion'!D$19</f>
        <v>1545.8028896638623</v>
      </c>
      <c r="F289" s="81">
        <f>+$C289*'Estructura Poblacion'!E$19</f>
        <v>4691.1845746630006</v>
      </c>
      <c r="G289" s="81">
        <f>+$C289*'Estructura Poblacion'!F$19</f>
        <v>5354.0293624730866</v>
      </c>
      <c r="H289" s="81">
        <f>+$C289*'Estructura Poblacion'!G$19</f>
        <v>4287.1999324939106</v>
      </c>
      <c r="I289" s="81">
        <f>+$C289*'Estructura Poblacion'!H$19</f>
        <v>2917.9886632008029</v>
      </c>
      <c r="J289" s="81">
        <f>+$C289*'Estructura Poblacion'!I$19</f>
        <v>1552.0650038614067</v>
      </c>
      <c r="K289" s="81">
        <f>+$C289*'Estructura Poblacion'!J$19</f>
        <v>854.93514081976411</v>
      </c>
      <c r="L289" s="81">
        <f>+$C289*'Estructura Poblacion'!K$19</f>
        <v>898.3785580652293</v>
      </c>
      <c r="M289" s="151">
        <f>D289*Parámetros!$B$97</f>
        <v>0.93994334105143085</v>
      </c>
      <c r="N289" s="151">
        <f>E289*Parámetros!$B$98</f>
        <v>4.6374086689915872</v>
      </c>
      <c r="O289" s="151">
        <f>+F289*Parámetros!$B$99</f>
        <v>56.29421489595601</v>
      </c>
      <c r="P289" s="151">
        <f>+G289*Parámetros!$B$100</f>
        <v>171.32893959913878</v>
      </c>
      <c r="Q289" s="151">
        <f>+H289*Parámetros!$B$101</f>
        <v>210.07279669220162</v>
      </c>
      <c r="R289" s="151">
        <f>+I289*Parámetros!$B$102</f>
        <v>297.6348436464819</v>
      </c>
      <c r="S289" s="151">
        <f>+J289*Parámetros!$B$103</f>
        <v>257.64279064099355</v>
      </c>
      <c r="T289" s="151">
        <f>+K289*Parámetros!$B$104</f>
        <v>207.74923921920268</v>
      </c>
      <c r="U289" s="151">
        <f>+L289*Parámetros!$B$105</f>
        <v>245.25734635180763</v>
      </c>
      <c r="V289" s="151">
        <f t="shared" si="29"/>
        <v>1451.5575230558252</v>
      </c>
      <c r="W289" s="151">
        <f t="shared" si="33"/>
        <v>1213.007434199204</v>
      </c>
      <c r="X289" s="81">
        <f t="shared" si="31"/>
        <v>16461.347015849733</v>
      </c>
      <c r="Y289" s="82">
        <f>+M289*Parámetros!$C$97</f>
        <v>4.6997167052571544E-2</v>
      </c>
      <c r="Z289" s="82">
        <f>+N289*Parámetros!$C$98</f>
        <v>0.23187043344957936</v>
      </c>
      <c r="AA289" s="82">
        <f>+O289*Parámetros!$C$99</f>
        <v>2.8147107447978006</v>
      </c>
      <c r="AB289" s="82">
        <f>+P289*Parámetros!$C$100</f>
        <v>8.5664469799569396</v>
      </c>
      <c r="AC289" s="82">
        <f>+Q289*Parámetros!$C$101</f>
        <v>13.234586191608702</v>
      </c>
      <c r="AD289" s="82">
        <f>+R289*Parámetros!$C$102</f>
        <v>36.31145092487079</v>
      </c>
      <c r="AE289" s="82">
        <f>+S289*Parámetros!$C$103</f>
        <v>70.594124635632241</v>
      </c>
      <c r="AF289" s="82">
        <f>+T289*Parámetros!$C$104</f>
        <v>89.747671342695554</v>
      </c>
      <c r="AG289" s="82">
        <f>+U289*Parámetros!$C$105</f>
        <v>173.88745856343161</v>
      </c>
      <c r="AH289" s="82">
        <f t="shared" si="30"/>
        <v>395.4353169834958</v>
      </c>
      <c r="AI289" s="152">
        <f t="shared" si="34"/>
        <v>330.44917037535259</v>
      </c>
      <c r="AJ289" s="81">
        <f t="shared" si="32"/>
        <v>4484.4230227157977</v>
      </c>
    </row>
    <row r="290" spans="1:36" x14ac:dyDescent="0.25">
      <c r="A290" s="18">
        <v>44192</v>
      </c>
      <c r="B290" s="150">
        <f t="shared" si="28"/>
        <v>282</v>
      </c>
      <c r="C290" s="78">
        <f>+'Modelo predictivo'!X289</f>
        <v>23073.404659745982</v>
      </c>
      <c r="D290" s="81">
        <f>+$C290*'Estructura Poblacion'!C$19</f>
        <v>941.2437216690721</v>
      </c>
      <c r="E290" s="81">
        <f>+$C290*'Estructura Poblacion'!D$19</f>
        <v>1547.941456988744</v>
      </c>
      <c r="F290" s="81">
        <f>+$C290*'Estructura Poblacion'!E$19</f>
        <v>4697.6746738298771</v>
      </c>
      <c r="G290" s="81">
        <f>+$C290*'Estructura Poblacion'!F$19</f>
        <v>5361.436485546541</v>
      </c>
      <c r="H290" s="81">
        <f>+$C290*'Estructura Poblacion'!G$19</f>
        <v>4293.1311322297706</v>
      </c>
      <c r="I290" s="81">
        <f>+$C290*'Estructura Poblacion'!H$19</f>
        <v>2922.025604295442</v>
      </c>
      <c r="J290" s="81">
        <f>+$C290*'Estructura Poblacion'!I$19</f>
        <v>1554.2122346147871</v>
      </c>
      <c r="K290" s="81">
        <f>+$C290*'Estructura Poblacion'!J$19</f>
        <v>856.11791539553678</v>
      </c>
      <c r="L290" s="81">
        <f>+$C290*'Estructura Poblacion'!K$19</f>
        <v>899.62143517621098</v>
      </c>
      <c r="M290" s="151">
        <f>D290*Parámetros!$B$97</f>
        <v>0.94124372166907211</v>
      </c>
      <c r="N290" s="151">
        <f>E290*Parámetros!$B$98</f>
        <v>4.6438243709662324</v>
      </c>
      <c r="O290" s="151">
        <f>+F290*Parámetros!$B$99</f>
        <v>56.372096085958525</v>
      </c>
      <c r="P290" s="151">
        <f>+G290*Parámetros!$B$100</f>
        <v>171.56596753748931</v>
      </c>
      <c r="Q290" s="151">
        <f>+H290*Parámetros!$B$101</f>
        <v>210.36342547925878</v>
      </c>
      <c r="R290" s="151">
        <f>+I290*Parámetros!$B$102</f>
        <v>298.04661163813506</v>
      </c>
      <c r="S290" s="151">
        <f>+J290*Parámetros!$B$103</f>
        <v>257.99923094605469</v>
      </c>
      <c r="T290" s="151">
        <f>+K290*Parámetros!$B$104</f>
        <v>208.03665344111542</v>
      </c>
      <c r="U290" s="151">
        <f>+L290*Parámetros!$B$105</f>
        <v>245.59665180310563</v>
      </c>
      <c r="V290" s="151">
        <f t="shared" si="29"/>
        <v>1453.5657050237528</v>
      </c>
      <c r="W290" s="151">
        <f t="shared" si="33"/>
        <v>1245.0396558545046</v>
      </c>
      <c r="X290" s="81">
        <f t="shared" si="31"/>
        <v>16669.873065018983</v>
      </c>
      <c r="Y290" s="82">
        <f>+M290*Parámetros!$C$97</f>
        <v>4.7062186083453611E-2</v>
      </c>
      <c r="Z290" s="82">
        <f>+N290*Parámetros!$C$98</f>
        <v>0.23219121854831162</v>
      </c>
      <c r="AA290" s="82">
        <f>+O290*Parámetros!$C$99</f>
        <v>2.8186048042979266</v>
      </c>
      <c r="AB290" s="82">
        <f>+P290*Parámetros!$C$100</f>
        <v>8.5782983768744661</v>
      </c>
      <c r="AC290" s="82">
        <f>+Q290*Parámetros!$C$101</f>
        <v>13.252895805193303</v>
      </c>
      <c r="AD290" s="82">
        <f>+R290*Parámetros!$C$102</f>
        <v>36.361686619852478</v>
      </c>
      <c r="AE290" s="82">
        <f>+S290*Parámetros!$C$103</f>
        <v>70.691789279218995</v>
      </c>
      <c r="AF290" s="82">
        <f>+T290*Parámetros!$C$104</f>
        <v>89.871834286561864</v>
      </c>
      <c r="AG290" s="82">
        <f>+U290*Parámetros!$C$105</f>
        <v>174.12802612840187</v>
      </c>
      <c r="AH290" s="82">
        <f t="shared" si="30"/>
        <v>395.98238870503269</v>
      </c>
      <c r="AI290" s="152">
        <f t="shared" si="34"/>
        <v>339.17543269893133</v>
      </c>
      <c r="AJ290" s="81">
        <f t="shared" si="32"/>
        <v>4541.229978721899</v>
      </c>
    </row>
    <row r="291" spans="1:36" x14ac:dyDescent="0.25">
      <c r="A291" s="18">
        <v>44193</v>
      </c>
      <c r="B291" s="150">
        <f t="shared" si="28"/>
        <v>283</v>
      </c>
      <c r="C291" s="78">
        <f>+'Modelo predictivo'!X290</f>
        <v>23057.061980604194</v>
      </c>
      <c r="D291" s="81">
        <f>+$C291*'Estructura Poblacion'!C$19</f>
        <v>940.57704744546709</v>
      </c>
      <c r="E291" s="81">
        <f>+$C291*'Estructura Poblacion'!D$19</f>
        <v>1546.8450643698441</v>
      </c>
      <c r="F291" s="81">
        <f>+$C291*'Estructura Poblacion'!E$19</f>
        <v>4694.3473543016571</v>
      </c>
      <c r="G291" s="81">
        <f>+$C291*'Estructura Poblacion'!F$19</f>
        <v>5357.6390296654326</v>
      </c>
      <c r="H291" s="81">
        <f>+$C291*'Estructura Poblacion'!G$19</f>
        <v>4290.0903471509191</v>
      </c>
      <c r="I291" s="81">
        <f>+$C291*'Estructura Poblacion'!H$19</f>
        <v>2919.9559605822888</v>
      </c>
      <c r="J291" s="81">
        <f>+$C291*'Estructura Poblacion'!I$19</f>
        <v>1553.1114004620856</v>
      </c>
      <c r="K291" s="81">
        <f>+$C291*'Estructura Poblacion'!J$19</f>
        <v>855.51153499328711</v>
      </c>
      <c r="L291" s="81">
        <f>+$C291*'Estructura Poblacion'!K$19</f>
        <v>898.98424163321351</v>
      </c>
      <c r="M291" s="151">
        <f>D291*Parámetros!$B$97</f>
        <v>0.94057704744546711</v>
      </c>
      <c r="N291" s="151">
        <f>E291*Parámetros!$B$98</f>
        <v>4.6405351931095327</v>
      </c>
      <c r="O291" s="151">
        <f>+F291*Parámetros!$B$99</f>
        <v>56.332168251619883</v>
      </c>
      <c r="P291" s="151">
        <f>+G291*Parámetros!$B$100</f>
        <v>171.44444894929384</v>
      </c>
      <c r="Q291" s="151">
        <f>+H291*Parámetros!$B$101</f>
        <v>210.21442701039504</v>
      </c>
      <c r="R291" s="151">
        <f>+I291*Parámetros!$B$102</f>
        <v>297.83550797939341</v>
      </c>
      <c r="S291" s="151">
        <f>+J291*Parámetros!$B$103</f>
        <v>257.81649247670623</v>
      </c>
      <c r="T291" s="151">
        <f>+K291*Parámetros!$B$104</f>
        <v>207.88930300336875</v>
      </c>
      <c r="U291" s="151">
        <f>+L291*Parámetros!$B$105</f>
        <v>245.42269796586731</v>
      </c>
      <c r="V291" s="151">
        <f t="shared" si="29"/>
        <v>1452.5361578771995</v>
      </c>
      <c r="W291" s="151">
        <f t="shared" si="33"/>
        <v>1275.471031869462</v>
      </c>
      <c r="X291" s="81">
        <f t="shared" si="31"/>
        <v>16846.938191026718</v>
      </c>
      <c r="Y291" s="82">
        <f>+M291*Parámetros!$C$97</f>
        <v>4.7028852372273361E-2</v>
      </c>
      <c r="Z291" s="82">
        <f>+N291*Parámetros!$C$98</f>
        <v>0.23202675965547664</v>
      </c>
      <c r="AA291" s="82">
        <f>+O291*Parámetros!$C$99</f>
        <v>2.8166084125809943</v>
      </c>
      <c r="AB291" s="82">
        <f>+P291*Parámetros!$C$100</f>
        <v>8.5722224474646929</v>
      </c>
      <c r="AC291" s="82">
        <f>+Q291*Parámetros!$C$101</f>
        <v>13.243508901654888</v>
      </c>
      <c r="AD291" s="82">
        <f>+R291*Parámetros!$C$102</f>
        <v>36.335931973485998</v>
      </c>
      <c r="AE291" s="82">
        <f>+S291*Parámetros!$C$103</f>
        <v>70.641718938617515</v>
      </c>
      <c r="AF291" s="82">
        <f>+T291*Parámetros!$C$104</f>
        <v>89.808178897455306</v>
      </c>
      <c r="AG291" s="82">
        <f>+U291*Parámetros!$C$105</f>
        <v>174.00469285779991</v>
      </c>
      <c r="AH291" s="82">
        <f t="shared" si="30"/>
        <v>395.70191804108708</v>
      </c>
      <c r="AI291" s="152">
        <f t="shared" si="34"/>
        <v>347.46559042921911</v>
      </c>
      <c r="AJ291" s="81">
        <f t="shared" si="32"/>
        <v>4589.4663063337666</v>
      </c>
    </row>
    <row r="292" spans="1:36" x14ac:dyDescent="0.25">
      <c r="A292" s="18">
        <v>44194</v>
      </c>
      <c r="B292" s="150">
        <f t="shared" si="28"/>
        <v>284</v>
      </c>
      <c r="C292" s="78">
        <f>+'Modelo predictivo'!X291</f>
        <v>22993.069828892592</v>
      </c>
      <c r="D292" s="81">
        <f>+$C292*'Estructura Poblacion'!C$19</f>
        <v>937.96658696410952</v>
      </c>
      <c r="E292" s="81">
        <f>+$C292*'Estructura Poblacion'!D$19</f>
        <v>1542.5519786281843</v>
      </c>
      <c r="F292" s="81">
        <f>+$C292*'Estructura Poblacion'!E$19</f>
        <v>4681.3187477803176</v>
      </c>
      <c r="G292" s="81">
        <f>+$C292*'Estructura Poblacion'!F$19</f>
        <v>5342.7695354562065</v>
      </c>
      <c r="H292" s="81">
        <f>+$C292*'Estructura Poblacion'!G$19</f>
        <v>4278.1837081965596</v>
      </c>
      <c r="I292" s="81">
        <f>+$C292*'Estructura Poblacion'!H$19</f>
        <v>2911.8519677588338</v>
      </c>
      <c r="J292" s="81">
        <f>+$C292*'Estructura Poblacion'!I$19</f>
        <v>1548.8009232448671</v>
      </c>
      <c r="K292" s="81">
        <f>+$C292*'Estructura Poblacion'!J$19</f>
        <v>853.1371637926386</v>
      </c>
      <c r="L292" s="81">
        <f>+$C292*'Estructura Poblacion'!K$19</f>
        <v>896.48921707087652</v>
      </c>
      <c r="M292" s="151">
        <f>D292*Parámetros!$B$97</f>
        <v>0.93796658696410951</v>
      </c>
      <c r="N292" s="151">
        <f>E292*Parámetros!$B$98</f>
        <v>4.6276559358845528</v>
      </c>
      <c r="O292" s="151">
        <f>+F292*Parámetros!$B$99</f>
        <v>56.17582497336381</v>
      </c>
      <c r="P292" s="151">
        <f>+G292*Parámetros!$B$100</f>
        <v>170.96862513459862</v>
      </c>
      <c r="Q292" s="151">
        <f>+H292*Parámetros!$B$101</f>
        <v>209.63100170163142</v>
      </c>
      <c r="R292" s="151">
        <f>+I292*Parámetros!$B$102</f>
        <v>297.00890071140105</v>
      </c>
      <c r="S292" s="151">
        <f>+J292*Parámetros!$B$103</f>
        <v>257.10095325864796</v>
      </c>
      <c r="T292" s="151">
        <f>+K292*Parámetros!$B$104</f>
        <v>207.31233080161118</v>
      </c>
      <c r="U292" s="151">
        <f>+L292*Parámetros!$B$105</f>
        <v>244.74155626034931</v>
      </c>
      <c r="V292" s="151">
        <f t="shared" si="29"/>
        <v>1448.504815364452</v>
      </c>
      <c r="W292" s="151">
        <f t="shared" si="33"/>
        <v>1304.092044643008</v>
      </c>
      <c r="X292" s="81">
        <f t="shared" si="31"/>
        <v>16991.350961748165</v>
      </c>
      <c r="Y292" s="82">
        <f>+M292*Parámetros!$C$97</f>
        <v>4.6898329348205481E-2</v>
      </c>
      <c r="Z292" s="82">
        <f>+N292*Parámetros!$C$98</f>
        <v>0.23138279679422766</v>
      </c>
      <c r="AA292" s="82">
        <f>+O292*Parámetros!$C$99</f>
        <v>2.8087912486681907</v>
      </c>
      <c r="AB292" s="82">
        <f>+P292*Parámetros!$C$100</f>
        <v>8.5484312567299323</v>
      </c>
      <c r="AC292" s="82">
        <f>+Q292*Parámetros!$C$101</f>
        <v>13.206753107202779</v>
      </c>
      <c r="AD292" s="82">
        <f>+R292*Parámetros!$C$102</f>
        <v>36.235085886790927</v>
      </c>
      <c r="AE292" s="82">
        <f>+S292*Parámetros!$C$103</f>
        <v>70.445661192869551</v>
      </c>
      <c r="AF292" s="82">
        <f>+T292*Parámetros!$C$104</f>
        <v>89.558926906296023</v>
      </c>
      <c r="AG292" s="82">
        <f>+U292*Parámetros!$C$105</f>
        <v>173.52176338858766</v>
      </c>
      <c r="AH292" s="82">
        <f t="shared" si="30"/>
        <v>394.60369411328747</v>
      </c>
      <c r="AI292" s="152">
        <f t="shared" si="34"/>
        <v>355.26256649026402</v>
      </c>
      <c r="AJ292" s="81">
        <f t="shared" si="32"/>
        <v>4628.8074339567902</v>
      </c>
    </row>
    <row r="293" spans="1:36" x14ac:dyDescent="0.25">
      <c r="A293" s="18">
        <v>44195</v>
      </c>
      <c r="B293" s="150">
        <f t="shared" si="28"/>
        <v>285</v>
      </c>
      <c r="C293" s="78">
        <f>+'Modelo predictivo'!X292</f>
        <v>22882.414743392263</v>
      </c>
      <c r="D293" s="81">
        <f>+$C293*'Estructura Poblacion'!C$19</f>
        <v>933.45258454297368</v>
      </c>
      <c r="E293" s="81">
        <f>+$C293*'Estructura Poblacion'!D$19</f>
        <v>1535.1283843733049</v>
      </c>
      <c r="F293" s="81">
        <f>+$C293*'Estructura Poblacion'!E$19</f>
        <v>4658.7897105467155</v>
      </c>
      <c r="G293" s="81">
        <f>+$C293*'Estructura Poblacion'!F$19</f>
        <v>5317.0572393533366</v>
      </c>
      <c r="H293" s="81">
        <f>+$C293*'Estructura Poblacion'!G$19</f>
        <v>4257.5947747683776</v>
      </c>
      <c r="I293" s="81">
        <f>+$C293*'Estructura Poblacion'!H$19</f>
        <v>2897.8385615084089</v>
      </c>
      <c r="J293" s="81">
        <f>+$C293*'Estructura Poblacion'!I$19</f>
        <v>1541.3472556893807</v>
      </c>
      <c r="K293" s="81">
        <f>+$C293*'Estructura Poblacion'!J$19</f>
        <v>849.03140642724509</v>
      </c>
      <c r="L293" s="81">
        <f>+$C293*'Estructura Poblacion'!K$19</f>
        <v>892.17482618252086</v>
      </c>
      <c r="M293" s="151">
        <f>D293*Parámetros!$B$97</f>
        <v>0.93345258454297375</v>
      </c>
      <c r="N293" s="151">
        <f>E293*Parámetros!$B$98</f>
        <v>4.605385153119915</v>
      </c>
      <c r="O293" s="151">
        <f>+F293*Parámetros!$B$99</f>
        <v>55.905476526560584</v>
      </c>
      <c r="P293" s="151">
        <f>+G293*Parámetros!$B$100</f>
        <v>170.14583165930677</v>
      </c>
      <c r="Q293" s="151">
        <f>+H293*Parámetros!$B$101</f>
        <v>208.6221439636505</v>
      </c>
      <c r="R293" s="151">
        <f>+I293*Parámetros!$B$102</f>
        <v>295.57953327385769</v>
      </c>
      <c r="S293" s="151">
        <f>+J293*Parámetros!$B$103</f>
        <v>255.86364444443723</v>
      </c>
      <c r="T293" s="151">
        <f>+K293*Parámetros!$B$104</f>
        <v>206.31463176182055</v>
      </c>
      <c r="U293" s="151">
        <f>+L293*Parámetros!$B$105</f>
        <v>243.56372754782822</v>
      </c>
      <c r="V293" s="151">
        <f t="shared" si="29"/>
        <v>1441.5338269151243</v>
      </c>
      <c r="W293" s="151">
        <f t="shared" si="33"/>
        <v>1330.7003348168371</v>
      </c>
      <c r="X293" s="81">
        <f t="shared" si="31"/>
        <v>17102.184453846454</v>
      </c>
      <c r="Y293" s="82">
        <f>+M293*Parámetros!$C$97</f>
        <v>4.6672629227148689E-2</v>
      </c>
      <c r="Z293" s="82">
        <f>+N293*Parámetros!$C$98</f>
        <v>0.23026925765599576</v>
      </c>
      <c r="AA293" s="82">
        <f>+O293*Parámetros!$C$99</f>
        <v>2.7952738263280295</v>
      </c>
      <c r="AB293" s="82">
        <f>+P293*Parámetros!$C$100</f>
        <v>8.5072915829653386</v>
      </c>
      <c r="AC293" s="82">
        <f>+Q293*Parámetros!$C$101</f>
        <v>13.143195069709982</v>
      </c>
      <c r="AD293" s="82">
        <f>+R293*Parámetros!$C$102</f>
        <v>36.060703059410635</v>
      </c>
      <c r="AE293" s="82">
        <f>+S293*Parámetros!$C$103</f>
        <v>70.106638577775811</v>
      </c>
      <c r="AF293" s="82">
        <f>+T293*Parámetros!$C$104</f>
        <v>89.12792092110648</v>
      </c>
      <c r="AG293" s="82">
        <f>+U293*Parámetros!$C$105</f>
        <v>172.6866828314102</v>
      </c>
      <c r="AH293" s="82">
        <f t="shared" si="30"/>
        <v>392.70464775558958</v>
      </c>
      <c r="AI293" s="152">
        <f t="shared" si="34"/>
        <v>362.51123386455185</v>
      </c>
      <c r="AJ293" s="81">
        <f t="shared" si="32"/>
        <v>4659.0008478478276</v>
      </c>
    </row>
    <row r="294" spans="1:36" x14ac:dyDescent="0.25">
      <c r="A294" s="18">
        <v>44196</v>
      </c>
      <c r="B294" s="150">
        <f t="shared" si="28"/>
        <v>286</v>
      </c>
      <c r="C294" s="78">
        <f>+'Modelo predictivo'!X293</f>
        <v>22726.477122565731</v>
      </c>
      <c r="D294" s="81">
        <f>+$C294*'Estructura Poblacion'!C$19</f>
        <v>927.0913513942719</v>
      </c>
      <c r="E294" s="81">
        <f>+$C294*'Estructura Poblacion'!D$19</f>
        <v>1524.666889351606</v>
      </c>
      <c r="F294" s="81">
        <f>+$C294*'Estructura Poblacion'!E$19</f>
        <v>4627.0412875091706</v>
      </c>
      <c r="G294" s="81">
        <f>+$C294*'Estructura Poblacion'!F$19</f>
        <v>5280.8228967369096</v>
      </c>
      <c r="H294" s="81">
        <f>+$C294*'Estructura Poblacion'!G$19</f>
        <v>4228.58038939576</v>
      </c>
      <c r="I294" s="81">
        <f>+$C294*'Estructura Poblacion'!H$19</f>
        <v>2878.0905560689266</v>
      </c>
      <c r="J294" s="81">
        <f>+$C294*'Estructura Poblacion'!I$19</f>
        <v>1530.8433807000022</v>
      </c>
      <c r="K294" s="81">
        <f>+$C294*'Estructura Poblacion'!J$19</f>
        <v>843.24548133979329</v>
      </c>
      <c r="L294" s="81">
        <f>+$C294*'Estructura Poblacion'!K$19</f>
        <v>886.09489006929221</v>
      </c>
      <c r="M294" s="151">
        <f>D294*Parámetros!$B$97</f>
        <v>0.9270913513942719</v>
      </c>
      <c r="N294" s="151">
        <f>E294*Parámetros!$B$98</f>
        <v>4.5740006680548175</v>
      </c>
      <c r="O294" s="151">
        <f>+F294*Parámetros!$B$99</f>
        <v>55.524495450110045</v>
      </c>
      <c r="P294" s="151">
        <f>+G294*Parámetros!$B$100</f>
        <v>168.9863326955811</v>
      </c>
      <c r="Q294" s="151">
        <f>+H294*Parámetros!$B$101</f>
        <v>207.20043908039224</v>
      </c>
      <c r="R294" s="151">
        <f>+I294*Parámetros!$B$102</f>
        <v>293.56523671903051</v>
      </c>
      <c r="S294" s="151">
        <f>+J294*Parámetros!$B$103</f>
        <v>254.12000119620038</v>
      </c>
      <c r="T294" s="151">
        <f>+K294*Parámetros!$B$104</f>
        <v>204.90865196556976</v>
      </c>
      <c r="U294" s="151">
        <f>+L294*Parámetros!$B$105</f>
        <v>241.90390498891679</v>
      </c>
      <c r="V294" s="151">
        <f t="shared" si="29"/>
        <v>1431.7101541152499</v>
      </c>
      <c r="W294" s="151">
        <f t="shared" si="33"/>
        <v>1355.1038122535172</v>
      </c>
      <c r="X294" s="81">
        <f t="shared" si="31"/>
        <v>17178.790795708188</v>
      </c>
      <c r="Y294" s="82">
        <f>+M294*Parámetros!$C$97</f>
        <v>4.6354567569713595E-2</v>
      </c>
      <c r="Z294" s="82">
        <f>+N294*Parámetros!$C$98</f>
        <v>0.22870003340274089</v>
      </c>
      <c r="AA294" s="82">
        <f>+O294*Parámetros!$C$99</f>
        <v>2.7762247725055023</v>
      </c>
      <c r="AB294" s="82">
        <f>+P294*Parámetros!$C$100</f>
        <v>8.4493166347790556</v>
      </c>
      <c r="AC294" s="82">
        <f>+Q294*Parámetros!$C$101</f>
        <v>13.053627662064711</v>
      </c>
      <c r="AD294" s="82">
        <f>+R294*Parámetros!$C$102</f>
        <v>35.814958879721722</v>
      </c>
      <c r="AE294" s="82">
        <f>+S294*Parámetros!$C$103</f>
        <v>69.628880327758907</v>
      </c>
      <c r="AF294" s="82">
        <f>+T294*Parámetros!$C$104</f>
        <v>88.52053764912614</v>
      </c>
      <c r="AG294" s="82">
        <f>+U294*Parámetros!$C$105</f>
        <v>171.50986863714201</v>
      </c>
      <c r="AH294" s="82">
        <f t="shared" si="30"/>
        <v>390.02846916407049</v>
      </c>
      <c r="AI294" s="152">
        <f t="shared" si="34"/>
        <v>369.15926308998553</v>
      </c>
      <c r="AJ294" s="81">
        <f t="shared" si="32"/>
        <v>4679.8700539219126</v>
      </c>
    </row>
  </sheetData>
  <mergeCells count="3">
    <mergeCell ref="D7:L7"/>
    <mergeCell ref="M7:U7"/>
    <mergeCell ref="Y7:AG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Gráficos</vt:lpstr>
      </vt:variant>
      <vt:variant>
        <vt:i4>1</vt:i4>
      </vt:variant>
    </vt:vector>
  </HeadingPairs>
  <TitlesOfParts>
    <vt:vector size="13" baseType="lpstr">
      <vt:lpstr>Carátula</vt:lpstr>
      <vt:lpstr>Metodología</vt:lpstr>
      <vt:lpstr>Parámetros</vt:lpstr>
      <vt:lpstr>Modelo predictivo</vt:lpstr>
      <vt:lpstr>Rt_Calc</vt:lpstr>
      <vt:lpstr>Td</vt:lpstr>
      <vt:lpstr>Internación x edad (optimista)</vt:lpstr>
      <vt:lpstr>Internación x edad (moderado)</vt:lpstr>
      <vt:lpstr>Internación x edad (pesimista)</vt:lpstr>
      <vt:lpstr>Estructura Poblacion</vt:lpstr>
      <vt:lpstr>Gráficos</vt:lpstr>
      <vt:lpstr>Bibliografía</vt:lpstr>
      <vt:lpstr>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 Lamfre</dc:creator>
  <cp:lastModifiedBy>Laura Lamfre</cp:lastModifiedBy>
  <dcterms:created xsi:type="dcterms:W3CDTF">2020-03-21T19:47:32Z</dcterms:created>
  <dcterms:modified xsi:type="dcterms:W3CDTF">2020-10-26T02:45:47Z</dcterms:modified>
</cp:coreProperties>
</file>